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I:\Orçamentos\52. Oficina Central de Manutenção\Planilhas\Planilha orçamentária\"/>
    </mc:Choice>
  </mc:AlternateContent>
  <xr:revisionPtr revIDLastSave="0" documentId="13_ncr:1_{81448952-8BA3-429A-ADF2-BFE68A5A7AFB}" xr6:coauthVersionLast="47" xr6:coauthVersionMax="47" xr10:uidLastSave="{00000000-0000-0000-0000-000000000000}"/>
  <bookViews>
    <workbookView xWindow="-120" yWindow="-120" windowWidth="29040" windowHeight="15840" tabRatio="954" xr2:uid="{00000000-000D-0000-FFFF-FFFF00000000}"/>
  </bookViews>
  <sheets>
    <sheet name="Capa" sheetId="1" r:id="rId1"/>
    <sheet name="RESUMO" sheetId="31" r:id="rId2"/>
    <sheet name="1. SERVIÇOS PRELIMINARES" sheetId="2" r:id="rId3"/>
    <sheet name="2. ESTRUTURA E FECHAMENTOS" sheetId="27" r:id="rId4"/>
    <sheet name="3. HIDRÁULICA" sheetId="28" r:id="rId5"/>
    <sheet name="4. ELÉTRICA" sheetId="24" r:id="rId6"/>
    <sheet name="5. INSTALAÇÕES DE SPCI" sheetId="16" r:id="rId7"/>
    <sheet name="6. ARQUITETURA" sheetId="17" r:id="rId8"/>
    <sheet name="7. CLIMATIZAÇÃO" sheetId="18" r:id="rId9"/>
    <sheet name="8. ESQUADRIAS" sheetId="19" r:id="rId10"/>
    <sheet name="9. TELECOM (TI)" sheetId="23" r:id="rId11"/>
    <sheet name="10. CABINE ELÉTRICA" sheetId="29" r:id="rId12"/>
    <sheet name="11. ABRIGO DE COMPRESSOR" sheetId="30" r:id="rId13"/>
    <sheet name="12. UTILIDADES" sheetId="25" r:id="rId14"/>
    <sheet name="13. MOBILIÁRIO" sheetId="26" r:id="rId15"/>
    <sheet name="E" sheetId="8" state="hidden" r:id="rId16"/>
    <sheet name="B" sheetId="9" state="hidden" r:id="rId17"/>
    <sheet name="BD" sheetId="10" state="hidden" r:id="rId18"/>
    <sheet name="PeV-LAB" sheetId="11" state="hidden" r:id="rId19"/>
    <sheet name="Planilha1" sheetId="3" state="hidden" r:id="rId20"/>
    <sheet name="HH" sheetId="4" state="hidden" r:id="rId21"/>
    <sheet name="BDI" sheetId="5"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0" localSheetId="11">#REF!</definedName>
    <definedName name="\0" localSheetId="12">#REF!</definedName>
    <definedName name="\0" localSheetId="13">#REF!</definedName>
    <definedName name="\0" localSheetId="14">#REF!</definedName>
    <definedName name="\0" localSheetId="3">#REF!</definedName>
    <definedName name="\0" localSheetId="4">#REF!</definedName>
    <definedName name="\0" localSheetId="6">#REF!</definedName>
    <definedName name="\0" localSheetId="7">#REF!</definedName>
    <definedName name="\0" localSheetId="8">#REF!</definedName>
    <definedName name="\0" localSheetId="9">#REF!</definedName>
    <definedName name="\0" localSheetId="10">#REF!</definedName>
    <definedName name="\0">#REF!</definedName>
    <definedName name="\a">#N/A</definedName>
    <definedName name="\c" localSheetId="11">[1]Plan2!#REF!</definedName>
    <definedName name="\c" localSheetId="12">[1]Plan2!#REF!</definedName>
    <definedName name="\c" localSheetId="13">[1]Plan2!#REF!</definedName>
    <definedName name="\c" localSheetId="14">[1]Plan2!#REF!</definedName>
    <definedName name="\c" localSheetId="3">[1]Plan2!#REF!</definedName>
    <definedName name="\c" localSheetId="4">[1]Plan2!#REF!</definedName>
    <definedName name="\c" localSheetId="6">[1]Plan2!#REF!</definedName>
    <definedName name="\c" localSheetId="7">[1]Plan2!#REF!</definedName>
    <definedName name="\c" localSheetId="8">[1]Plan2!#REF!</definedName>
    <definedName name="\c" localSheetId="9">[1]Plan2!#REF!</definedName>
    <definedName name="\c" localSheetId="10">[1]Plan2!#REF!</definedName>
    <definedName name="\c">[1]Plan2!#REF!</definedName>
    <definedName name="\p" localSheetId="11">[1]Plan2!#REF!</definedName>
    <definedName name="\p" localSheetId="12">[1]Plan2!#REF!</definedName>
    <definedName name="\p" localSheetId="13">[1]Plan2!#REF!</definedName>
    <definedName name="\p" localSheetId="14">[1]Plan2!#REF!</definedName>
    <definedName name="\p" localSheetId="3">[1]Plan2!#REF!</definedName>
    <definedName name="\p" localSheetId="4">[1]Plan2!#REF!</definedName>
    <definedName name="\p" localSheetId="6">[1]Plan2!#REF!</definedName>
    <definedName name="\p" localSheetId="7">[1]Plan2!#REF!</definedName>
    <definedName name="\p" localSheetId="8">[1]Plan2!#REF!</definedName>
    <definedName name="\p" localSheetId="9">[1]Plan2!#REF!</definedName>
    <definedName name="\p" localSheetId="10">[1]Plan2!#REF!</definedName>
    <definedName name="\p">[1]Plan2!#REF!</definedName>
    <definedName name="\Q" localSheetId="11">#REF!</definedName>
    <definedName name="\Q" localSheetId="12">#REF!</definedName>
    <definedName name="\Q" localSheetId="13">#REF!</definedName>
    <definedName name="\Q" localSheetId="14">#REF!</definedName>
    <definedName name="\Q" localSheetId="3">#REF!</definedName>
    <definedName name="\Q" localSheetId="4">#REF!</definedName>
    <definedName name="\Q" localSheetId="6">#REF!</definedName>
    <definedName name="\Q" localSheetId="7">#REF!</definedName>
    <definedName name="\Q" localSheetId="8">#REF!</definedName>
    <definedName name="\Q" localSheetId="9">#REF!</definedName>
    <definedName name="\Q" localSheetId="10">#REF!</definedName>
    <definedName name="\Q">#REF!</definedName>
    <definedName name="\Z" localSheetId="11">#REF!</definedName>
    <definedName name="\Z" localSheetId="12">#REF!</definedName>
    <definedName name="\Z" localSheetId="13">#REF!</definedName>
    <definedName name="\Z" localSheetId="14">#REF!</definedName>
    <definedName name="\Z" localSheetId="3">#REF!</definedName>
    <definedName name="\Z" localSheetId="4">#REF!</definedName>
    <definedName name="\Z" localSheetId="6">#REF!</definedName>
    <definedName name="\Z" localSheetId="7">#REF!</definedName>
    <definedName name="\Z" localSheetId="8">#REF!</definedName>
    <definedName name="\Z" localSheetId="9">#REF!</definedName>
    <definedName name="\Z" localSheetId="10">#REF!</definedName>
    <definedName name="\Z">#REF!</definedName>
    <definedName name="______R" localSheetId="11">#REF!</definedName>
    <definedName name="______R" localSheetId="12">#REF!</definedName>
    <definedName name="______R" localSheetId="13">#REF!</definedName>
    <definedName name="______R" localSheetId="14">#REF!</definedName>
    <definedName name="______R" localSheetId="3">#REF!</definedName>
    <definedName name="______R" localSheetId="4">#REF!</definedName>
    <definedName name="______R" localSheetId="6">#REF!</definedName>
    <definedName name="______R" localSheetId="7">#REF!</definedName>
    <definedName name="______R" localSheetId="8">#REF!</definedName>
    <definedName name="______R" localSheetId="9">#REF!</definedName>
    <definedName name="______R" localSheetId="10">#REF!</definedName>
    <definedName name="______R">#REF!</definedName>
    <definedName name="_____R" localSheetId="11">#REF!</definedName>
    <definedName name="_____R" localSheetId="12">#REF!</definedName>
    <definedName name="_____R" localSheetId="14">#REF!</definedName>
    <definedName name="_____R" localSheetId="3">#REF!</definedName>
    <definedName name="_____R" localSheetId="4">#REF!</definedName>
    <definedName name="_____R" localSheetId="6">#REF!</definedName>
    <definedName name="_____R" localSheetId="7">#REF!</definedName>
    <definedName name="_____R" localSheetId="8">#REF!</definedName>
    <definedName name="_____R" localSheetId="9">#REF!</definedName>
    <definedName name="_____R">#REF!</definedName>
    <definedName name="____R" localSheetId="11">#REF!</definedName>
    <definedName name="____R" localSheetId="12">#REF!</definedName>
    <definedName name="____R" localSheetId="14">#REF!</definedName>
    <definedName name="____R" localSheetId="3">#REF!</definedName>
    <definedName name="____R" localSheetId="4">#REF!</definedName>
    <definedName name="____R" localSheetId="6">#REF!</definedName>
    <definedName name="____R" localSheetId="7">#REF!</definedName>
    <definedName name="____R" localSheetId="8">#REF!</definedName>
    <definedName name="____R" localSheetId="9">#REF!</definedName>
    <definedName name="____R">#REF!</definedName>
    <definedName name="____VB6" localSheetId="11">#REF!</definedName>
    <definedName name="____VB6" localSheetId="12">#REF!</definedName>
    <definedName name="____VB6" localSheetId="14">#REF!</definedName>
    <definedName name="____VB6" localSheetId="3">#REF!</definedName>
    <definedName name="____VB6" localSheetId="4">#REF!</definedName>
    <definedName name="____VB6" localSheetId="6">#REF!</definedName>
    <definedName name="____VB6" localSheetId="7">#REF!</definedName>
    <definedName name="____VB6" localSheetId="8">#REF!</definedName>
    <definedName name="____VB6" localSheetId="9">#REF!</definedName>
    <definedName name="____VB6">#REF!</definedName>
    <definedName name="___R" localSheetId="11">'[2]Solo I'!#REF!</definedName>
    <definedName name="___R" localSheetId="12">'[2]Solo I'!#REF!</definedName>
    <definedName name="___R" localSheetId="13">'[3]Solo I'!#REF!</definedName>
    <definedName name="___R" localSheetId="14">'[2]Solo I'!#REF!</definedName>
    <definedName name="___R" localSheetId="3">'[2]Solo I'!#REF!</definedName>
    <definedName name="___R" localSheetId="4">'[2]Solo I'!#REF!</definedName>
    <definedName name="___R" localSheetId="6">'[2]Solo I'!#REF!</definedName>
    <definedName name="___R" localSheetId="7">'[2]Solo I'!#REF!</definedName>
    <definedName name="___R" localSheetId="8">'[2]Solo I'!#REF!</definedName>
    <definedName name="___R" localSheetId="9">'[2]Solo I'!#REF!</definedName>
    <definedName name="___R" localSheetId="10">'[3]Solo I'!#REF!</definedName>
    <definedName name="___R">'[2]Solo I'!#REF!</definedName>
    <definedName name="___VB6" localSheetId="11">#REF!</definedName>
    <definedName name="___VB6" localSheetId="12">#REF!</definedName>
    <definedName name="___VB6" localSheetId="13">#REF!</definedName>
    <definedName name="___VB6" localSheetId="14">#REF!</definedName>
    <definedName name="___VB6" localSheetId="3">#REF!</definedName>
    <definedName name="___VB6" localSheetId="4">#REF!</definedName>
    <definedName name="___VB6" localSheetId="6">#REF!</definedName>
    <definedName name="___VB6" localSheetId="7">#REF!</definedName>
    <definedName name="___VB6" localSheetId="8">#REF!</definedName>
    <definedName name="___VB6" localSheetId="9">#REF!</definedName>
    <definedName name="___VB6" localSheetId="10">#REF!</definedName>
    <definedName name="___VB6">#REF!</definedName>
    <definedName name="__R" localSheetId="11">'[2]Solo I'!#REF!</definedName>
    <definedName name="__R" localSheetId="12">'[2]Solo I'!#REF!</definedName>
    <definedName name="__R" localSheetId="13">'[3]Solo I'!#REF!</definedName>
    <definedName name="__R" localSheetId="14">'[2]Solo I'!#REF!</definedName>
    <definedName name="__R" localSheetId="3">'[2]Solo I'!#REF!</definedName>
    <definedName name="__R" localSheetId="4">'[2]Solo I'!#REF!</definedName>
    <definedName name="__R" localSheetId="6">'[2]Solo I'!#REF!</definedName>
    <definedName name="__R" localSheetId="7">'[2]Solo I'!#REF!</definedName>
    <definedName name="__R" localSheetId="8">'[2]Solo I'!#REF!</definedName>
    <definedName name="__R" localSheetId="9">'[2]Solo I'!#REF!</definedName>
    <definedName name="__R" localSheetId="10">'[3]Solo I'!#REF!</definedName>
    <definedName name="__R">'[2]Solo I'!#REF!</definedName>
    <definedName name="__VB6" localSheetId="11">#REF!</definedName>
    <definedName name="__VB6" localSheetId="12">#REF!</definedName>
    <definedName name="__VB6" localSheetId="13">#REF!</definedName>
    <definedName name="__VB6" localSheetId="14">#REF!</definedName>
    <definedName name="__VB6" localSheetId="3">#REF!</definedName>
    <definedName name="__VB6" localSheetId="4">#REF!</definedName>
    <definedName name="__VB6" localSheetId="6">#REF!</definedName>
    <definedName name="__VB6" localSheetId="7">#REF!</definedName>
    <definedName name="__VB6" localSheetId="8">#REF!</definedName>
    <definedName name="__VB6" localSheetId="9">#REF!</definedName>
    <definedName name="__VB6" localSheetId="10">#REF!</definedName>
    <definedName name="__VB6">#REF!</definedName>
    <definedName name="_1">#N/A</definedName>
    <definedName name="_1____MÃO_DE_OBRA_DIRETA">'[4]-01-MOD'!$A$1</definedName>
    <definedName name="_11">#N/A</definedName>
    <definedName name="_13.1___MATERIAL_CONSUMO">'[4]13-MAT-FERR'!$A$2</definedName>
    <definedName name="_13.2___MATERIAL_APLICAÇÃO">'[4]13-MAT-FERR'!$A$5</definedName>
    <definedName name="_13.3__FERRAMENTAS">'[4]13-MAT-FERR'!$A$39</definedName>
    <definedName name="_13____MATERIAIS_E_FERRAMENTAS">'[4]13-MAT-FERR'!$A$1</definedName>
    <definedName name="_14____MATERIAL_DE_SEGURANÇA">'[4]14-MAT.SEG '!$A$1</definedName>
    <definedName name="_15____DIVERSOS">'[4]15-DIVERSOS'!$A$1</definedName>
    <definedName name="_16.1___EQUIPAMENTOS_MAIORES">'[4]16-EQUIP.'!$A$4</definedName>
    <definedName name="_16.2___EQUIPAMENTOS_MENORES">'[4]16-EQUIP.'!$A$53</definedName>
    <definedName name="_16.3___VEÍCULOS" localSheetId="11">'[5]16-EQUIP.'!#REF!</definedName>
    <definedName name="_16.3___VEÍCULOS" localSheetId="12">'[5]16-EQUIP.'!#REF!</definedName>
    <definedName name="_16.3___VEÍCULOS" localSheetId="13">'[6]16-EQUIP.'!#REF!</definedName>
    <definedName name="_16.3___VEÍCULOS" localSheetId="14">'[5]16-EQUIP.'!#REF!</definedName>
    <definedName name="_16.3___VEÍCULOS" localSheetId="3">'[5]16-EQUIP.'!#REF!</definedName>
    <definedName name="_16.3___VEÍCULOS" localSheetId="4">'[5]16-EQUIP.'!#REF!</definedName>
    <definedName name="_16.3___VEÍCULOS" localSheetId="6">'[5]16-EQUIP.'!#REF!</definedName>
    <definedName name="_16.3___VEÍCULOS" localSheetId="7">'[5]16-EQUIP.'!#REF!</definedName>
    <definedName name="_16.3___VEÍCULOS" localSheetId="8">'[5]16-EQUIP.'!#REF!</definedName>
    <definedName name="_16.3___VEÍCULOS" localSheetId="9">'[5]16-EQUIP.'!#REF!</definedName>
    <definedName name="_16.3___VEÍCULOS" localSheetId="10">'[6]16-EQUIP.'!#REF!</definedName>
    <definedName name="_16.3___VEÍCULOS">'[5]16-EQUIP.'!#REF!</definedName>
    <definedName name="_16.4___COMBÚSTIVEL" localSheetId="11">'[5]16-EQUIP.'!#REF!</definedName>
    <definedName name="_16.4___COMBÚSTIVEL" localSheetId="12">'[5]16-EQUIP.'!#REF!</definedName>
    <definedName name="_16.4___COMBÚSTIVEL" localSheetId="13">'[6]16-EQUIP.'!#REF!</definedName>
    <definedName name="_16.4___COMBÚSTIVEL" localSheetId="14">'[5]16-EQUIP.'!#REF!</definedName>
    <definedName name="_16.4___COMBÚSTIVEL" localSheetId="3">'[5]16-EQUIP.'!#REF!</definedName>
    <definedName name="_16.4___COMBÚSTIVEL" localSheetId="4">'[5]16-EQUIP.'!#REF!</definedName>
    <definedName name="_16.4___COMBÚSTIVEL" localSheetId="6">'[5]16-EQUIP.'!#REF!</definedName>
    <definedName name="_16.4___COMBÚSTIVEL" localSheetId="7">'[5]16-EQUIP.'!#REF!</definedName>
    <definedName name="_16.4___COMBÚSTIVEL" localSheetId="8">'[5]16-EQUIP.'!#REF!</definedName>
    <definedName name="_16.4___COMBÚSTIVEL" localSheetId="9">'[5]16-EQUIP.'!#REF!</definedName>
    <definedName name="_16.4___COMBÚSTIVEL" localSheetId="10">'[6]16-EQUIP.'!#REF!</definedName>
    <definedName name="_16.4___COMBÚSTIVEL">'[5]16-EQUIP.'!#REF!</definedName>
    <definedName name="_16.5___EQUIPAMENTOS_DE_ESCRITÓRIO" localSheetId="11">'[5]16-EQUIP.'!#REF!</definedName>
    <definedName name="_16.5___EQUIPAMENTOS_DE_ESCRITÓRIO" localSheetId="12">'[5]16-EQUIP.'!#REF!</definedName>
    <definedName name="_16.5___EQUIPAMENTOS_DE_ESCRITÓRIO" localSheetId="13">'[6]16-EQUIP.'!#REF!</definedName>
    <definedName name="_16.5___EQUIPAMENTOS_DE_ESCRITÓRIO" localSheetId="14">'[5]16-EQUIP.'!#REF!</definedName>
    <definedName name="_16.5___EQUIPAMENTOS_DE_ESCRITÓRIO" localSheetId="3">'[5]16-EQUIP.'!#REF!</definedName>
    <definedName name="_16.5___EQUIPAMENTOS_DE_ESCRITÓRIO" localSheetId="4">'[5]16-EQUIP.'!#REF!</definedName>
    <definedName name="_16.5___EQUIPAMENTOS_DE_ESCRITÓRIO" localSheetId="6">'[5]16-EQUIP.'!#REF!</definedName>
    <definedName name="_16.5___EQUIPAMENTOS_DE_ESCRITÓRIO" localSheetId="7">'[5]16-EQUIP.'!#REF!</definedName>
    <definedName name="_16.5___EQUIPAMENTOS_DE_ESCRITÓRIO" localSheetId="8">'[5]16-EQUIP.'!#REF!</definedName>
    <definedName name="_16.5___EQUIPAMENTOS_DE_ESCRITÓRIO" localSheetId="9">'[5]16-EQUIP.'!#REF!</definedName>
    <definedName name="_16.5___EQUIPAMENTOS_DE_ESCRITÓRIO" localSheetId="10">'[6]16-EQUIP.'!#REF!</definedName>
    <definedName name="_16.5___EQUIPAMENTOS_DE_ESCRITÓRIO">'[5]16-EQUIP.'!#REF!</definedName>
    <definedName name="_16___EQUIPAMENTOS">'[4]16-EQUIP.'!$A$1</definedName>
    <definedName name="_17.1_MENSALISTA">'[4]-17-MOI'!$A$5</definedName>
    <definedName name="_17.2___HORISTA">'[4]-17-MOI'!$A$95</definedName>
    <definedName name="_17___DIREÇÃO_TÉCNICA_ADMINISTRATIVA">'[4]-17-MOI'!$A$1</definedName>
    <definedName name="_18___CANTEIRO___INSTALAÇÃO___MANUTENÇÃO">'[4]-18-CANTEIRO'!$A$1</definedName>
    <definedName name="_19___TRANSPORTE_DE_PESSOAL">'[4]-19-TRANSP.PESSOAL'!$A$1</definedName>
    <definedName name="_2">#N/A</definedName>
    <definedName name="_20___MOBILIZAÇÃO___DESMOBILIZAÇÃO">'[4]-20-MOB-DESMOB '!$A$1</definedName>
    <definedName name="_21___REFEIÇÃO_REFEITÓRIO">'[4]-21-REFEICAO'!$A$1</definedName>
    <definedName name="_22">#N/A</definedName>
    <definedName name="_22___VÁRIOS">'[4]-22-VARIOS'!$A$1</definedName>
    <definedName name="_23___SERVIÇOS_DE_TERCEIROS">'[4]-23-TERCEIROS'!$A$1</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hidden="1">#REF!</definedName>
    <definedName name="_xlnm._FilterDatabase" localSheetId="2" hidden="1">'1. SERVIÇOS PRELIMINARES'!$A$11:$N$50</definedName>
    <definedName name="_xlnm._FilterDatabase" localSheetId="11" hidden="1">'10. CABINE ELÉTRICA'!$A$11:$O$97</definedName>
    <definedName name="_xlnm._FilterDatabase" localSheetId="12" hidden="1">'11. ABRIGO DE COMPRESSOR'!$A$13:$O$89</definedName>
    <definedName name="_xlnm._FilterDatabase" localSheetId="13" hidden="1">'12. UTILIDADES'!$A$14:$E$91</definedName>
    <definedName name="_xlnm._FilterDatabase" localSheetId="14" hidden="1">'13. MOBILIÁRIO'!$A$11:$N$65</definedName>
    <definedName name="_xlnm._FilterDatabase" localSheetId="3" hidden="1">'2. ESTRUTURA E FECHAMENTOS'!$A$13:$O$118</definedName>
    <definedName name="_xlnm._FilterDatabase" localSheetId="4" hidden="1">'3. HIDRÁULICA'!$A$13:$O$115</definedName>
    <definedName name="_xlnm._FilterDatabase" localSheetId="5" hidden="1">'4. ELÉTRICA'!$A$12:$N$482</definedName>
    <definedName name="_xlnm._FilterDatabase" localSheetId="6" hidden="1">'5. INSTALAÇÕES DE SPCI'!$A$13:$O$40</definedName>
    <definedName name="_xlnm._FilterDatabase" localSheetId="7" hidden="1">'6. ARQUITETURA'!$A$12:$W$64</definedName>
    <definedName name="_xlnm._FilterDatabase" localSheetId="8" hidden="1">'7. CLIMATIZAÇÃO'!$A$11:$O$225</definedName>
    <definedName name="_xlnm._FilterDatabase" localSheetId="9" hidden="1">'8. ESQUADRIAS'!$A$11:$O$38</definedName>
    <definedName name="_xlnm._FilterDatabase" localSheetId="10" hidden="1">'9. TELECOM (TI)'!$A$13:$O$121</definedName>
    <definedName name="_Order1" hidden="1">255</definedName>
    <definedName name="_Order2" hidden="1">0</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3" hidden="1">#REF!</definedName>
    <definedName name="_Parse_Out" localSheetId="4"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localSheetId="10" hidden="1">#REF!</definedName>
    <definedName name="_Parse_Out" hidden="1">#REF!</definedName>
    <definedName name="_R" localSheetId="11">'[7]Solo I'!#REF!</definedName>
    <definedName name="_R" localSheetId="12">'[7]Solo I'!#REF!</definedName>
    <definedName name="_R" localSheetId="13">'[8]Solo I'!#REF!</definedName>
    <definedName name="_R" localSheetId="14">'[7]Solo I'!#REF!</definedName>
    <definedName name="_R" localSheetId="3">'[7]Solo I'!#REF!</definedName>
    <definedName name="_R" localSheetId="4">'[7]Solo I'!#REF!</definedName>
    <definedName name="_R" localSheetId="6">'[7]Solo I'!#REF!</definedName>
    <definedName name="_R" localSheetId="7">'[7]Solo I'!#REF!</definedName>
    <definedName name="_R" localSheetId="8">'[7]Solo I'!#REF!</definedName>
    <definedName name="_R" localSheetId="9">'[7]Solo I'!#REF!</definedName>
    <definedName name="_R" localSheetId="10">'[8]Solo I'!#REF!</definedName>
    <definedName name="_R">'[7]Solo I'!#REF!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hidden="1">#REF!</definedName>
    <definedName name="_VB6" localSheetId="11">#REF!</definedName>
    <definedName name="_VB6" localSheetId="12">#REF!</definedName>
    <definedName name="_VB6" localSheetId="13">#REF!</definedName>
    <definedName name="_VB6" localSheetId="14">#REF!</definedName>
    <definedName name="_VB6" localSheetId="3">#REF!</definedName>
    <definedName name="_VB6" localSheetId="4">#REF!</definedName>
    <definedName name="_VB6" localSheetId="6">#REF!</definedName>
    <definedName name="_VB6" localSheetId="7">#REF!</definedName>
    <definedName name="_VB6" localSheetId="8">#REF!</definedName>
    <definedName name="_VB6" localSheetId="9">#REF!</definedName>
    <definedName name="_VB6" localSheetId="10">#REF!</definedName>
    <definedName name="_VB6">#REF!</definedName>
    <definedName name="A" localSheetId="11">#REF!</definedName>
    <definedName name="A" localSheetId="12">#REF!</definedName>
    <definedName name="A" localSheetId="13">#REF!</definedName>
    <definedName name="A" localSheetId="14">#REF!</definedName>
    <definedName name="A" localSheetId="3">#REF!</definedName>
    <definedName name="A" localSheetId="4">#REF!</definedName>
    <definedName name="A" localSheetId="6">#REF!</definedName>
    <definedName name="A" localSheetId="7">#REF!</definedName>
    <definedName name="A" localSheetId="8">#REF!</definedName>
    <definedName name="A" localSheetId="9">#REF!</definedName>
    <definedName name="A" localSheetId="10">#REF!</definedName>
    <definedName name="A">#REF!</definedName>
    <definedName name="A_IMPRESI_N_IM" localSheetId="11">#REF!</definedName>
    <definedName name="A_IMPRESI_N_IM" localSheetId="12">#REF!</definedName>
    <definedName name="A_IMPRESI_N_IM" localSheetId="14">#REF!</definedName>
    <definedName name="A_IMPRESI_N_IM" localSheetId="3">#REF!</definedName>
    <definedName name="A_IMPRESI_N_IM" localSheetId="4">#REF!</definedName>
    <definedName name="A_IMPRESI_N_IM" localSheetId="6">#REF!</definedName>
    <definedName name="A_IMPRESI_N_IM" localSheetId="7">#REF!</definedName>
    <definedName name="A_IMPRESI_N_IM" localSheetId="8">#REF!</definedName>
    <definedName name="A_IMPRESI_N_IM" localSheetId="9">#REF!</definedName>
    <definedName name="A_IMPRESI_N_IM">#REF!</definedName>
    <definedName name="A1OO" localSheetId="11">[9]LISTAGEM!#REF!</definedName>
    <definedName name="A1OO" localSheetId="12">[9]LISTAGEM!#REF!</definedName>
    <definedName name="A1OO" localSheetId="14">[9]LISTAGEM!#REF!</definedName>
    <definedName name="A1OO" localSheetId="3">[9]LISTAGEM!#REF!</definedName>
    <definedName name="A1OO" localSheetId="4">[9]LISTAGEM!#REF!</definedName>
    <definedName name="A1OO" localSheetId="6">[9]LISTAGEM!#REF!</definedName>
    <definedName name="A1OO" localSheetId="7">[9]LISTAGEM!#REF!</definedName>
    <definedName name="A1OO" localSheetId="8">[9]LISTAGEM!#REF!</definedName>
    <definedName name="A1OO" localSheetId="9">[9]LISTAGEM!#REF!</definedName>
    <definedName name="A1OO">[9]LISTAGEM!#REF!</definedName>
    <definedName name="AA1OO" localSheetId="11">[9]LISTAGEM!#REF!</definedName>
    <definedName name="AA1OO" localSheetId="12">[9]LISTAGEM!#REF!</definedName>
    <definedName name="AA1OO" localSheetId="14">[9]LISTAGEM!#REF!</definedName>
    <definedName name="AA1OO" localSheetId="3">[9]LISTAGEM!#REF!</definedName>
    <definedName name="AA1OO" localSheetId="4">[9]LISTAGEM!#REF!</definedName>
    <definedName name="AA1OO" localSheetId="6">[9]LISTAGEM!#REF!</definedName>
    <definedName name="AA1OO" localSheetId="7">[9]LISTAGEM!#REF!</definedName>
    <definedName name="AA1OO" localSheetId="8">[9]LISTAGEM!#REF!</definedName>
    <definedName name="AA1OO" localSheetId="9">[9]LISTAGEM!#REF!</definedName>
    <definedName name="AA1OO">[9]LISTAGEM!#REF!</definedName>
    <definedName name="AAA" localSheetId="11">#REF!</definedName>
    <definedName name="AAA" localSheetId="12">#REF!</definedName>
    <definedName name="AAA" localSheetId="13">#REF!</definedName>
    <definedName name="AAA" localSheetId="14">#REF!</definedName>
    <definedName name="AAA" localSheetId="3">#REF!</definedName>
    <definedName name="AAA" localSheetId="4">#REF!</definedName>
    <definedName name="AAA" localSheetId="6">#REF!</definedName>
    <definedName name="AAA" localSheetId="7">#REF!</definedName>
    <definedName name="AAA" localSheetId="8">#REF!</definedName>
    <definedName name="AAA" localSheetId="9">#REF!</definedName>
    <definedName name="AAA" localSheetId="10">#REF!</definedName>
    <definedName name="AAA">#REF!</definedName>
    <definedName name="AAAAAAA" localSheetId="11">#REF!</definedName>
    <definedName name="AAAAAAA" localSheetId="12">#REF!</definedName>
    <definedName name="AAAAAAA" localSheetId="13">#REF!</definedName>
    <definedName name="AAAAAAA" localSheetId="14">#REF!</definedName>
    <definedName name="AAAAAAA" localSheetId="3">#REF!</definedName>
    <definedName name="AAAAAAA" localSheetId="4">#REF!</definedName>
    <definedName name="AAAAAAA" localSheetId="6">#REF!</definedName>
    <definedName name="AAAAAAA" localSheetId="7">#REF!</definedName>
    <definedName name="AAAAAAA" localSheetId="8">#REF!</definedName>
    <definedName name="AAAAAAA" localSheetId="9">#REF!</definedName>
    <definedName name="AAAAAAA" localSheetId="10">#REF!</definedName>
    <definedName name="AAAAAAA">#REF!</definedName>
    <definedName name="AAAAAAAABBBBB" localSheetId="11">#REF!</definedName>
    <definedName name="AAAAAAAABBBBB" localSheetId="12">#REF!</definedName>
    <definedName name="AAAAAAAABBBBB" localSheetId="13">#REF!</definedName>
    <definedName name="AAAAAAAABBBBB" localSheetId="14">#REF!</definedName>
    <definedName name="AAAAAAAABBBBB" localSheetId="3">#REF!</definedName>
    <definedName name="AAAAAAAABBBBB" localSheetId="4">#REF!</definedName>
    <definedName name="AAAAAAAABBBBB" localSheetId="6">#REF!</definedName>
    <definedName name="AAAAAAAABBBBB" localSheetId="7">#REF!</definedName>
    <definedName name="AAAAAAAABBBBB" localSheetId="8">#REF!</definedName>
    <definedName name="AAAAAAAABBBBB" localSheetId="9">#REF!</definedName>
    <definedName name="AAAAAAAABBBBB" localSheetId="10">#REF!</definedName>
    <definedName name="AAAAAAAABBBBB">#REF!</definedName>
    <definedName name="AAB" localSheetId="11">#REF!</definedName>
    <definedName name="AAB" localSheetId="12">#REF!</definedName>
    <definedName name="AAB" localSheetId="14">#REF!</definedName>
    <definedName name="AAB" localSheetId="3">#REF!</definedName>
    <definedName name="AAB" localSheetId="4">#REF!</definedName>
    <definedName name="AAB" localSheetId="6">#REF!</definedName>
    <definedName name="AAB" localSheetId="7">#REF!</definedName>
    <definedName name="AAB" localSheetId="8">#REF!</definedName>
    <definedName name="AAB" localSheetId="9">#REF!</definedName>
    <definedName name="AAB">#REF!</definedName>
    <definedName name="AABABBAA" localSheetId="11">#REF!</definedName>
    <definedName name="AABABBAA" localSheetId="12">#REF!</definedName>
    <definedName name="AABABBAA" localSheetId="14">#REF!</definedName>
    <definedName name="AABABBAA" localSheetId="3">#REF!</definedName>
    <definedName name="AABABBAA" localSheetId="4">#REF!</definedName>
    <definedName name="AABABBAA" localSheetId="6">#REF!</definedName>
    <definedName name="AABABBAA" localSheetId="7">#REF!</definedName>
    <definedName name="AABABBAA" localSheetId="8">#REF!</definedName>
    <definedName name="AABABBAA" localSheetId="9">#REF!</definedName>
    <definedName name="AABABBAA">#REF!</definedName>
    <definedName name="AABABBBABABAB" localSheetId="11">#REF!</definedName>
    <definedName name="AABABBBABABAB" localSheetId="12">#REF!</definedName>
    <definedName name="AABABBBABABAB" localSheetId="14">#REF!</definedName>
    <definedName name="AABABBBABABAB" localSheetId="3">#REF!</definedName>
    <definedName name="AABABBBABABAB" localSheetId="4">#REF!</definedName>
    <definedName name="AABABBBABABAB" localSheetId="6">#REF!</definedName>
    <definedName name="AABABBBABABAB" localSheetId="7">#REF!</definedName>
    <definedName name="AABABBBABABAB" localSheetId="8">#REF!</definedName>
    <definedName name="AABABBBABABAB" localSheetId="9">#REF!</definedName>
    <definedName name="AABABBBABABAB">#REF!</definedName>
    <definedName name="AAC" localSheetId="11">#REF!</definedName>
    <definedName name="AAC" localSheetId="12">#REF!</definedName>
    <definedName name="AAC" localSheetId="14">#REF!</definedName>
    <definedName name="AAC" localSheetId="3">#REF!</definedName>
    <definedName name="AAC" localSheetId="4">#REF!</definedName>
    <definedName name="AAC" localSheetId="6">#REF!</definedName>
    <definedName name="AAC" localSheetId="7">#REF!</definedName>
    <definedName name="AAC" localSheetId="8">#REF!</definedName>
    <definedName name="AAC" localSheetId="9">#REF!</definedName>
    <definedName name="AAC">#REF!</definedName>
    <definedName name="ABAABBABABBB" localSheetId="11">#REF!</definedName>
    <definedName name="ABAABBABABBB" localSheetId="12">#REF!</definedName>
    <definedName name="ABAABBABABBB" localSheetId="14">#REF!</definedName>
    <definedName name="ABAABBABABBB" localSheetId="3">#REF!</definedName>
    <definedName name="ABAABBABABBB" localSheetId="4">#REF!</definedName>
    <definedName name="ABAABBABABBB" localSheetId="6">#REF!</definedName>
    <definedName name="ABAABBABABBB" localSheetId="7">#REF!</definedName>
    <definedName name="ABAABBABABBB" localSheetId="8">#REF!</definedName>
    <definedName name="ABAABBABABBB" localSheetId="9">#REF!</definedName>
    <definedName name="ABAABBABABBB">#REF!</definedName>
    <definedName name="ABABABABAB" localSheetId="11">#REF!</definedName>
    <definedName name="ABABABABAB" localSheetId="12">#REF!</definedName>
    <definedName name="ABABABABAB" localSheetId="14">#REF!</definedName>
    <definedName name="ABABABABAB" localSheetId="3">#REF!</definedName>
    <definedName name="ABABABABAB" localSheetId="4">#REF!</definedName>
    <definedName name="ABABABABAB" localSheetId="6">#REF!</definedName>
    <definedName name="ABABABABAB" localSheetId="7">#REF!</definedName>
    <definedName name="ABABABABAB" localSheetId="8">#REF!</definedName>
    <definedName name="ABABABABAB" localSheetId="9">#REF!</definedName>
    <definedName name="ABABABABAB">#REF!</definedName>
    <definedName name="ABABABABBAB" localSheetId="11">#REF!</definedName>
    <definedName name="ABABABABBAB" localSheetId="12">#REF!</definedName>
    <definedName name="ABABABABBAB" localSheetId="14">#REF!</definedName>
    <definedName name="ABABABABBAB" localSheetId="3">#REF!</definedName>
    <definedName name="ABABABABBAB" localSheetId="4">#REF!</definedName>
    <definedName name="ABABABABBAB" localSheetId="6">#REF!</definedName>
    <definedName name="ABABABABBAB" localSheetId="7">#REF!</definedName>
    <definedName name="ABABABABBAB" localSheetId="8">#REF!</definedName>
    <definedName name="ABABABABBAB" localSheetId="9">#REF!</definedName>
    <definedName name="ABABABABBAB">#REF!</definedName>
    <definedName name="ABABABBAB" localSheetId="11">#REF!</definedName>
    <definedName name="ABABABBAB" localSheetId="12">#REF!</definedName>
    <definedName name="ABABABBAB" localSheetId="14">#REF!</definedName>
    <definedName name="ABABABBAB" localSheetId="3">#REF!</definedName>
    <definedName name="ABABABBAB" localSheetId="4">#REF!</definedName>
    <definedName name="ABABABBAB" localSheetId="6">#REF!</definedName>
    <definedName name="ABABABBAB" localSheetId="7">#REF!</definedName>
    <definedName name="ABABABBAB" localSheetId="8">#REF!</definedName>
    <definedName name="ABABABBAB" localSheetId="9">#REF!</definedName>
    <definedName name="ABABABBAB">#REF!</definedName>
    <definedName name="ABABBAAB" localSheetId="11">#REF!</definedName>
    <definedName name="ABABBAAB" localSheetId="12">#REF!</definedName>
    <definedName name="ABABBAAB" localSheetId="14">#REF!</definedName>
    <definedName name="ABABBAAB" localSheetId="3">#REF!</definedName>
    <definedName name="ABABBAAB" localSheetId="4">#REF!</definedName>
    <definedName name="ABABBAAB" localSheetId="6">#REF!</definedName>
    <definedName name="ABABBAAB" localSheetId="7">#REF!</definedName>
    <definedName name="ABABBAAB" localSheetId="8">#REF!</definedName>
    <definedName name="ABABBAAB" localSheetId="9">#REF!</definedName>
    <definedName name="ABABBAAB">#REF!</definedName>
    <definedName name="ABABBABABAB" localSheetId="11">#REF!</definedName>
    <definedName name="ABABBABABAB" localSheetId="12">#REF!</definedName>
    <definedName name="ABABBABABAB" localSheetId="14">#REF!</definedName>
    <definedName name="ABABBABABAB" localSheetId="3">#REF!</definedName>
    <definedName name="ABABBABABAB" localSheetId="4">#REF!</definedName>
    <definedName name="ABABBABABAB" localSheetId="6">#REF!</definedName>
    <definedName name="ABABBABABAB" localSheetId="7">#REF!</definedName>
    <definedName name="ABABBABABAB" localSheetId="8">#REF!</definedName>
    <definedName name="ABABBABABAB" localSheetId="9">#REF!</definedName>
    <definedName name="ABABBABABAB">#REF!</definedName>
    <definedName name="ABABBBABBA" localSheetId="11">#REF!</definedName>
    <definedName name="ABABBBABBA" localSheetId="12">#REF!</definedName>
    <definedName name="ABABBBABBA" localSheetId="14">#REF!</definedName>
    <definedName name="ABABBBABBA" localSheetId="3">#REF!</definedName>
    <definedName name="ABABBBABBA" localSheetId="4">#REF!</definedName>
    <definedName name="ABABBBABBA" localSheetId="6">#REF!</definedName>
    <definedName name="ABABBBABBA" localSheetId="7">#REF!</definedName>
    <definedName name="ABABBBABBA" localSheetId="8">#REF!</definedName>
    <definedName name="ABABBBABBA" localSheetId="9">#REF!</definedName>
    <definedName name="ABABBBABBA">#REF!</definedName>
    <definedName name="ABB" localSheetId="11">#REF!</definedName>
    <definedName name="ABB" localSheetId="12">#REF!</definedName>
    <definedName name="ABB" localSheetId="14">#REF!</definedName>
    <definedName name="ABB" localSheetId="3">#REF!</definedName>
    <definedName name="ABB" localSheetId="4">#REF!</definedName>
    <definedName name="ABB" localSheetId="6">#REF!</definedName>
    <definedName name="ABB" localSheetId="7">#REF!</definedName>
    <definedName name="ABB" localSheetId="8">#REF!</definedName>
    <definedName name="ABB" localSheetId="9">#REF!</definedName>
    <definedName name="ABB">#REF!</definedName>
    <definedName name="ABBAABBABAB" localSheetId="11">#REF!</definedName>
    <definedName name="ABBAABBABAB" localSheetId="12">#REF!</definedName>
    <definedName name="ABBAABBABAB" localSheetId="14">#REF!</definedName>
    <definedName name="ABBAABBABAB" localSheetId="3">#REF!</definedName>
    <definedName name="ABBAABBABAB" localSheetId="4">#REF!</definedName>
    <definedName name="ABBAABBABAB" localSheetId="6">#REF!</definedName>
    <definedName name="ABBAABBABAB" localSheetId="7">#REF!</definedName>
    <definedName name="ABBAABBABAB" localSheetId="8">#REF!</definedName>
    <definedName name="ABBAABBABAB" localSheetId="9">#REF!</definedName>
    <definedName name="ABBAABBABAB">#REF!</definedName>
    <definedName name="ABBABABABB" localSheetId="11">#REF!</definedName>
    <definedName name="ABBABABABB" localSheetId="12">#REF!</definedName>
    <definedName name="ABBABABABB" localSheetId="14">#REF!</definedName>
    <definedName name="ABBABABABB" localSheetId="3">#REF!</definedName>
    <definedName name="ABBABABABB" localSheetId="4">#REF!</definedName>
    <definedName name="ABBABABABB" localSheetId="6">#REF!</definedName>
    <definedName name="ABBABABABB" localSheetId="7">#REF!</definedName>
    <definedName name="ABBABABABB" localSheetId="8">#REF!</definedName>
    <definedName name="ABBABABABB" localSheetId="9">#REF!</definedName>
    <definedName name="ABBABABABB">#REF!</definedName>
    <definedName name="ABBB" localSheetId="11">#REF!</definedName>
    <definedName name="ABBB" localSheetId="12">#REF!</definedName>
    <definedName name="ABBB" localSheetId="14">#REF!</definedName>
    <definedName name="ABBB" localSheetId="3">#REF!</definedName>
    <definedName name="ABBB" localSheetId="4">#REF!</definedName>
    <definedName name="ABBB" localSheetId="6">#REF!</definedName>
    <definedName name="ABBB" localSheetId="7">#REF!</definedName>
    <definedName name="ABBB" localSheetId="8">#REF!</definedName>
    <definedName name="ABBB" localSheetId="9">#REF!</definedName>
    <definedName name="ABBB">#REF!</definedName>
    <definedName name="ABBBAABABBBB" localSheetId="11">#REF!</definedName>
    <definedName name="ABBBAABABBBB" localSheetId="12">#REF!</definedName>
    <definedName name="ABBBAABABBBB" localSheetId="14">#REF!</definedName>
    <definedName name="ABBBAABABBBB" localSheetId="3">#REF!</definedName>
    <definedName name="ABBBAABABBBB" localSheetId="4">#REF!</definedName>
    <definedName name="ABBBAABABBBB" localSheetId="6">#REF!</definedName>
    <definedName name="ABBBAABABBBB" localSheetId="7">#REF!</definedName>
    <definedName name="ABBBAABABBBB" localSheetId="8">#REF!</definedName>
    <definedName name="ABBBAABABBBB" localSheetId="9">#REF!</definedName>
    <definedName name="ABBBAABABBBB">#REF!</definedName>
    <definedName name="ABBBBB" localSheetId="11">#REF!</definedName>
    <definedName name="ABBBBB" localSheetId="12">#REF!</definedName>
    <definedName name="ABBBBB" localSheetId="14">#REF!</definedName>
    <definedName name="ABBBBB" localSheetId="3">#REF!</definedName>
    <definedName name="ABBBBB" localSheetId="4">#REF!</definedName>
    <definedName name="ABBBBB" localSheetId="6">#REF!</definedName>
    <definedName name="ABBBBB" localSheetId="7">#REF!</definedName>
    <definedName name="ABBBBB" localSheetId="8">#REF!</definedName>
    <definedName name="ABBBBB" localSheetId="9">#REF!</definedName>
    <definedName name="ABBBBB">#REF!</definedName>
    <definedName name="ABBBBBBBBBBBBB" localSheetId="11">#REF!</definedName>
    <definedName name="ABBBBBBBBBBBBB" localSheetId="12">#REF!</definedName>
    <definedName name="ABBBBBBBBBBBBB" localSheetId="14">#REF!</definedName>
    <definedName name="ABBBBBBBBBBBBB" localSheetId="3">#REF!</definedName>
    <definedName name="ABBBBBBBBBBBBB" localSheetId="4">#REF!</definedName>
    <definedName name="ABBBBBBBBBBBBB" localSheetId="6">#REF!</definedName>
    <definedName name="ABBBBBBBBBBBBB" localSheetId="7">#REF!</definedName>
    <definedName name="ABBBBBBBBBBBBB" localSheetId="8">#REF!</definedName>
    <definedName name="ABBBBBBBBBBBBB" localSheetId="9">#REF!</definedName>
    <definedName name="ABBBBBBBBBBBBB">#REF!</definedName>
    <definedName name="ABBBBBBBBBBBBBB" localSheetId="11">#REF!</definedName>
    <definedName name="ABBBBBBBBBBBBBB" localSheetId="12">#REF!</definedName>
    <definedName name="ABBBBBBBBBBBBBB" localSheetId="14">#REF!</definedName>
    <definedName name="ABBBBBBBBBBBBBB" localSheetId="3">#REF!</definedName>
    <definedName name="ABBBBBBBBBBBBBB" localSheetId="4">#REF!</definedName>
    <definedName name="ABBBBBBBBBBBBBB" localSheetId="6">#REF!</definedName>
    <definedName name="ABBBBBBBBBBBBBB" localSheetId="7">#REF!</definedName>
    <definedName name="ABBBBBBBBBBBBBB" localSheetId="8">#REF!</definedName>
    <definedName name="ABBBBBBBBBBBBBB" localSheetId="9">#REF!</definedName>
    <definedName name="ABBBBBBBBBBBBBB">#REF!</definedName>
    <definedName name="ABCD" localSheetId="11">#REF!</definedName>
    <definedName name="ABCD" localSheetId="12">#REF!</definedName>
    <definedName name="ABCD" localSheetId="14">#REF!</definedName>
    <definedName name="ABCD" localSheetId="3">#REF!</definedName>
    <definedName name="ABCD" localSheetId="4">#REF!</definedName>
    <definedName name="ABCD" localSheetId="6">#REF!</definedName>
    <definedName name="ABCD" localSheetId="7">#REF!</definedName>
    <definedName name="ABCD" localSheetId="8">#REF!</definedName>
    <definedName name="ABCD" localSheetId="9">#REF!</definedName>
    <definedName name="ABCD">#REF!</definedName>
    <definedName name="ADALBERTO" localSheetId="11">[1]Plan2!#REF!</definedName>
    <definedName name="ADALBERTO" localSheetId="12">[1]Plan2!#REF!</definedName>
    <definedName name="ADALBERTO" localSheetId="14">[1]Plan2!#REF!</definedName>
    <definedName name="ADALBERTO" localSheetId="3">[1]Plan2!#REF!</definedName>
    <definedName name="ADALBERTO" localSheetId="4">[1]Plan2!#REF!</definedName>
    <definedName name="ADALBERTO" localSheetId="6">[1]Plan2!#REF!</definedName>
    <definedName name="ADALBERTO" localSheetId="7">[1]Plan2!#REF!</definedName>
    <definedName name="ADALBERTO" localSheetId="8">[1]Plan2!#REF!</definedName>
    <definedName name="ADALBERTO" localSheetId="9">[1]Plan2!#REF!</definedName>
    <definedName name="ADALBERTO">[1]Plan2!#REF!</definedName>
    <definedName name="AJUDA">[4]Ajuda!$B$3</definedName>
    <definedName name="Ajudante" localSheetId="11">#REF!</definedName>
    <definedName name="Ajudante" localSheetId="12">#REF!</definedName>
    <definedName name="Ajudante" localSheetId="13">#REF!</definedName>
    <definedName name="Ajudante" localSheetId="14">#REF!</definedName>
    <definedName name="Ajudante" localSheetId="3">#REF!</definedName>
    <definedName name="Ajudante" localSheetId="4">#REF!</definedName>
    <definedName name="Ajudante" localSheetId="6">#REF!</definedName>
    <definedName name="Ajudante" localSheetId="7">#REF!</definedName>
    <definedName name="Ajudante" localSheetId="8">#REF!</definedName>
    <definedName name="Ajudante" localSheetId="9">#REF!</definedName>
    <definedName name="Ajudante" localSheetId="10">#REF!</definedName>
    <definedName name="Ajudante">#REF!</definedName>
    <definedName name="Andaimes" localSheetId="11">#REF!</definedName>
    <definedName name="Andaimes" localSheetId="12">#REF!</definedName>
    <definedName name="Andaimes" localSheetId="13">#REF!</definedName>
    <definedName name="Andaimes" localSheetId="14">#REF!</definedName>
    <definedName name="Andaimes" localSheetId="3">#REF!</definedName>
    <definedName name="Andaimes" localSheetId="4">#REF!</definedName>
    <definedName name="Andaimes" localSheetId="6">#REF!</definedName>
    <definedName name="Andaimes" localSheetId="7">#REF!</definedName>
    <definedName name="Andaimes" localSheetId="8">#REF!</definedName>
    <definedName name="Andaimes" localSheetId="9">#REF!</definedName>
    <definedName name="Andaimes" localSheetId="10">#REF!</definedName>
    <definedName name="Andaimes">#REF!</definedName>
    <definedName name="Apoio" localSheetId="11">#REF!</definedName>
    <definedName name="Apoio" localSheetId="12">#REF!</definedName>
    <definedName name="Apoio" localSheetId="13">#REF!</definedName>
    <definedName name="Apoio" localSheetId="14">#REF!</definedName>
    <definedName name="Apoio" localSheetId="3">#REF!</definedName>
    <definedName name="Apoio" localSheetId="4">#REF!</definedName>
    <definedName name="Apoio" localSheetId="6">#REF!</definedName>
    <definedName name="Apoio" localSheetId="7">#REF!</definedName>
    <definedName name="Apoio" localSheetId="8">#REF!</definedName>
    <definedName name="Apoio" localSheetId="9">#REF!</definedName>
    <definedName name="Apoio" localSheetId="10">#REF!</definedName>
    <definedName name="Apoio">#REF!</definedName>
    <definedName name="_xlnm.Print_Area" localSheetId="2">'1. SERVIÇOS PRELIMINARES'!$A$1:$N$50</definedName>
    <definedName name="_xlnm.Print_Area" localSheetId="11">'10. CABINE ELÉTRICA'!$A$1:$O$97</definedName>
    <definedName name="_xlnm.Print_Area" localSheetId="12">'11. ABRIGO DE COMPRESSOR'!$A$1:$O$90</definedName>
    <definedName name="_xlnm.Print_Area" localSheetId="13">'12. UTILIDADES'!$A$1:$N$91</definedName>
    <definedName name="_xlnm.Print_Area" localSheetId="14">'13. MOBILIÁRIO'!$A$1:$N$65</definedName>
    <definedName name="_xlnm.Print_Area" localSheetId="3">'2. ESTRUTURA E FECHAMENTOS'!$A$1:$O$119</definedName>
    <definedName name="_xlnm.Print_Area" localSheetId="4">'3. HIDRÁULICA'!$A$1:$O$116</definedName>
    <definedName name="_xlnm.Print_Area" localSheetId="5">'4. ELÉTRICA'!$A$1:$N$483</definedName>
    <definedName name="_xlnm.Print_Area" localSheetId="6">'5. INSTALAÇÕES DE SPCI'!$A$1:$O$40</definedName>
    <definedName name="_xlnm.Print_Area" localSheetId="7">'6. ARQUITETURA'!$A$1:$O$65</definedName>
    <definedName name="_xlnm.Print_Area" localSheetId="8">'7. CLIMATIZAÇÃO'!$A$1:$O$226</definedName>
    <definedName name="_xlnm.Print_Area" localSheetId="9">'8. ESQUADRIAS'!$A$1:$O$38</definedName>
    <definedName name="_xlnm.Print_Area" localSheetId="10">'9. TELECOM (TI)'!$A$1:$O$122</definedName>
    <definedName name="_xlnm.Print_Area" localSheetId="21">BDI!$A$1:$G$36</definedName>
    <definedName name="_xlnm.Print_Area" localSheetId="1">RESUMO!$A$1:$N$26</definedName>
    <definedName name="_xlnm.Print_Area">#REF!</definedName>
    <definedName name="Área_impressão_IM">#N/A</definedName>
    <definedName name="AreaEightThreeZero" localSheetId="11">[10]Estimate!#REF!</definedName>
    <definedName name="AreaEightThreeZero" localSheetId="12">[10]Estimate!#REF!</definedName>
    <definedName name="AreaEightThreeZero" localSheetId="14">[10]Estimate!#REF!</definedName>
    <definedName name="AreaEightThreeZero" localSheetId="3">[10]Estimate!#REF!</definedName>
    <definedName name="AreaEightThreeZero" localSheetId="4">[10]Estimate!#REF!</definedName>
    <definedName name="AreaEightThreeZero" localSheetId="6">[10]Estimate!#REF!</definedName>
    <definedName name="AreaEightThreeZero" localSheetId="7">[10]Estimate!#REF!</definedName>
    <definedName name="AreaEightThreeZero" localSheetId="8">[10]Estimate!#REF!</definedName>
    <definedName name="AreaEightThreeZero" localSheetId="9">[10]Estimate!#REF!</definedName>
    <definedName name="AreaEightThreeZero">[10]Estimate!#REF!</definedName>
    <definedName name="AreaFiveOneZero" localSheetId="11">[10]Estimate!#REF!</definedName>
    <definedName name="AreaFiveOneZero" localSheetId="12">[10]Estimate!#REF!</definedName>
    <definedName name="AreaFiveOneZero" localSheetId="14">[10]Estimate!#REF!</definedName>
    <definedName name="AreaFiveOneZero" localSheetId="3">[10]Estimate!#REF!</definedName>
    <definedName name="AreaFiveOneZero" localSheetId="4">[10]Estimate!#REF!</definedName>
    <definedName name="AreaFiveOneZero" localSheetId="6">[10]Estimate!#REF!</definedName>
    <definedName name="AreaFiveOneZero" localSheetId="7">[10]Estimate!#REF!</definedName>
    <definedName name="AreaFiveOneZero" localSheetId="8">[10]Estimate!#REF!</definedName>
    <definedName name="AreaFiveOneZero" localSheetId="9">[10]Estimate!#REF!</definedName>
    <definedName name="AreaFiveOneZero">[10]Estimate!#REF!</definedName>
    <definedName name="AreaFiveSevenZero" localSheetId="11">[10]Estimate!#REF!</definedName>
    <definedName name="AreaFiveSevenZero" localSheetId="12">[10]Estimate!#REF!</definedName>
    <definedName name="AreaFiveSevenZero" localSheetId="14">[10]Estimate!#REF!</definedName>
    <definedName name="AreaFiveSevenZero" localSheetId="3">[10]Estimate!#REF!</definedName>
    <definedName name="AreaFiveSevenZero" localSheetId="4">[10]Estimate!#REF!</definedName>
    <definedName name="AreaFiveSevenZero" localSheetId="6">[10]Estimate!#REF!</definedName>
    <definedName name="AreaFiveSevenZero" localSheetId="7">[10]Estimate!#REF!</definedName>
    <definedName name="AreaFiveSevenZero" localSheetId="8">[10]Estimate!#REF!</definedName>
    <definedName name="AreaFiveSevenZero" localSheetId="9">[10]Estimate!#REF!</definedName>
    <definedName name="AreaFiveSevenZero">[10]Estimate!#REF!</definedName>
    <definedName name="AreaFiveTwoZero" localSheetId="11">[10]Estimate!#REF!</definedName>
    <definedName name="AreaFiveTwoZero" localSheetId="12">[10]Estimate!#REF!</definedName>
    <definedName name="AreaFiveTwoZero" localSheetId="14">[10]Estimate!#REF!</definedName>
    <definedName name="AreaFiveTwoZero" localSheetId="3">[10]Estimate!#REF!</definedName>
    <definedName name="AreaFiveTwoZero" localSheetId="4">[10]Estimate!#REF!</definedName>
    <definedName name="AreaFiveTwoZero" localSheetId="6">[10]Estimate!#REF!</definedName>
    <definedName name="AreaFiveTwoZero" localSheetId="7">[10]Estimate!#REF!</definedName>
    <definedName name="AreaFiveTwoZero" localSheetId="8">[10]Estimate!#REF!</definedName>
    <definedName name="AreaFiveTwoZero" localSheetId="9">[10]Estimate!#REF!</definedName>
    <definedName name="AreaFiveTwoZero">[10]Estimate!#REF!</definedName>
    <definedName name="AreaFourFourZero" localSheetId="11">[10]Estimate!#REF!</definedName>
    <definedName name="AreaFourFourZero" localSheetId="12">[10]Estimate!#REF!</definedName>
    <definedName name="AreaFourFourZero" localSheetId="14">[10]Estimate!#REF!</definedName>
    <definedName name="AreaFourFourZero" localSheetId="3">[10]Estimate!#REF!</definedName>
    <definedName name="AreaFourFourZero" localSheetId="4">[10]Estimate!#REF!</definedName>
    <definedName name="AreaFourFourZero" localSheetId="6">[10]Estimate!#REF!</definedName>
    <definedName name="AreaFourFourZero" localSheetId="7">[10]Estimate!#REF!</definedName>
    <definedName name="AreaFourFourZero" localSheetId="8">[10]Estimate!#REF!</definedName>
    <definedName name="AreaFourFourZero" localSheetId="9">[10]Estimate!#REF!</definedName>
    <definedName name="AreaFourFourZero">[10]Estimate!#REF!</definedName>
    <definedName name="AreaFourOneZero" localSheetId="11">[10]Estimate!#REF!</definedName>
    <definedName name="AreaFourOneZero" localSheetId="12">[10]Estimate!#REF!</definedName>
    <definedName name="AreaFourOneZero" localSheetId="14">[10]Estimate!#REF!</definedName>
    <definedName name="AreaFourOneZero" localSheetId="3">[10]Estimate!#REF!</definedName>
    <definedName name="AreaFourOneZero" localSheetId="4">[10]Estimate!#REF!</definedName>
    <definedName name="AreaFourOneZero" localSheetId="6">[10]Estimate!#REF!</definedName>
    <definedName name="AreaFourOneZero" localSheetId="7">[10]Estimate!#REF!</definedName>
    <definedName name="AreaFourOneZero" localSheetId="8">[10]Estimate!#REF!</definedName>
    <definedName name="AreaFourOneZero" localSheetId="9">[10]Estimate!#REF!</definedName>
    <definedName name="AreaFourOneZero">[10]Estimate!#REF!</definedName>
    <definedName name="AreaFourTwoZero" localSheetId="11">[10]Estimate!#REF!</definedName>
    <definedName name="AreaFourTwoZero" localSheetId="12">[10]Estimate!#REF!</definedName>
    <definedName name="AreaFourTwoZero" localSheetId="14">[10]Estimate!#REF!</definedName>
    <definedName name="AreaFourTwoZero" localSheetId="3">[10]Estimate!#REF!</definedName>
    <definedName name="AreaFourTwoZero" localSheetId="4">[10]Estimate!#REF!</definedName>
    <definedName name="AreaFourTwoZero" localSheetId="6">[10]Estimate!#REF!</definedName>
    <definedName name="AreaFourTwoZero" localSheetId="7">[10]Estimate!#REF!</definedName>
    <definedName name="AreaFourTwoZero" localSheetId="8">[10]Estimate!#REF!</definedName>
    <definedName name="AreaFourTwoZero" localSheetId="9">[10]Estimate!#REF!</definedName>
    <definedName name="AreaFourTwoZero">[10]Estimate!#REF!</definedName>
    <definedName name="AreaNineEightFour" localSheetId="11">[10]Estimate!#REF!</definedName>
    <definedName name="AreaNineEightFour" localSheetId="12">[10]Estimate!#REF!</definedName>
    <definedName name="AreaNineEightFour" localSheetId="14">[10]Estimate!#REF!</definedName>
    <definedName name="AreaNineEightFour" localSheetId="3">[10]Estimate!#REF!</definedName>
    <definedName name="AreaNineEightFour" localSheetId="4">[10]Estimate!#REF!</definedName>
    <definedName name="AreaNineEightFour" localSheetId="6">[10]Estimate!#REF!</definedName>
    <definedName name="AreaNineEightFour" localSheetId="7">[10]Estimate!#REF!</definedName>
    <definedName name="AreaNineEightFour" localSheetId="8">[10]Estimate!#REF!</definedName>
    <definedName name="AreaNineEightFour" localSheetId="9">[10]Estimate!#REF!</definedName>
    <definedName name="AreaNineEightFour">[10]Estimate!#REF!</definedName>
    <definedName name="AreaNineEightTwo" localSheetId="11">[10]Estimate!#REF!</definedName>
    <definedName name="AreaNineEightTwo" localSheetId="12">[10]Estimate!#REF!</definedName>
    <definedName name="AreaNineEightTwo" localSheetId="14">[10]Estimate!#REF!</definedName>
    <definedName name="AreaNineEightTwo" localSheetId="3">[10]Estimate!#REF!</definedName>
    <definedName name="AreaNineEightTwo" localSheetId="4">[10]Estimate!#REF!</definedName>
    <definedName name="AreaNineEightTwo" localSheetId="6">[10]Estimate!#REF!</definedName>
    <definedName name="AreaNineEightTwo" localSheetId="7">[10]Estimate!#REF!</definedName>
    <definedName name="AreaNineEightTwo" localSheetId="8">[10]Estimate!#REF!</definedName>
    <definedName name="AreaNineEightTwo" localSheetId="9">[10]Estimate!#REF!</definedName>
    <definedName name="AreaNineEightTwo">[10]Estimate!#REF!</definedName>
    <definedName name="AreaNineEightZero" localSheetId="11">[10]Estimate!#REF!</definedName>
    <definedName name="AreaNineEightZero" localSheetId="12">[10]Estimate!#REF!</definedName>
    <definedName name="AreaNineEightZero" localSheetId="14">[10]Estimate!#REF!</definedName>
    <definedName name="AreaNineEightZero" localSheetId="3">[10]Estimate!#REF!</definedName>
    <definedName name="AreaNineEightZero" localSheetId="4">[10]Estimate!#REF!</definedName>
    <definedName name="AreaNineEightZero" localSheetId="6">[10]Estimate!#REF!</definedName>
    <definedName name="AreaNineEightZero" localSheetId="7">[10]Estimate!#REF!</definedName>
    <definedName name="AreaNineEightZero" localSheetId="8">[10]Estimate!#REF!</definedName>
    <definedName name="AreaNineEightZero" localSheetId="9">[10]Estimate!#REF!</definedName>
    <definedName name="AreaNineEightZero">[10]Estimate!#REF!</definedName>
    <definedName name="AreaNineFourZero" localSheetId="11">[10]Estimate!#REF!</definedName>
    <definedName name="AreaNineFourZero" localSheetId="12">[10]Estimate!#REF!</definedName>
    <definedName name="AreaNineFourZero" localSheetId="14">[10]Estimate!#REF!</definedName>
    <definedName name="AreaNineFourZero" localSheetId="3">[10]Estimate!#REF!</definedName>
    <definedName name="AreaNineFourZero" localSheetId="4">[10]Estimate!#REF!</definedName>
    <definedName name="AreaNineFourZero" localSheetId="6">[10]Estimate!#REF!</definedName>
    <definedName name="AreaNineFourZero" localSheetId="7">[10]Estimate!#REF!</definedName>
    <definedName name="AreaNineFourZero" localSheetId="8">[10]Estimate!#REF!</definedName>
    <definedName name="AreaNineFourZero" localSheetId="9">[10]Estimate!#REF!</definedName>
    <definedName name="AreaNineFourZero">[10]Estimate!#REF!</definedName>
    <definedName name="AreaNineNineZero" localSheetId="11">[10]Estimate!#REF!</definedName>
    <definedName name="AreaNineNineZero" localSheetId="12">[10]Estimate!#REF!</definedName>
    <definedName name="AreaNineNineZero" localSheetId="14">[10]Estimate!#REF!</definedName>
    <definedName name="AreaNineNineZero" localSheetId="3">[10]Estimate!#REF!</definedName>
    <definedName name="AreaNineNineZero" localSheetId="4">[10]Estimate!#REF!</definedName>
    <definedName name="AreaNineNineZero" localSheetId="6">[10]Estimate!#REF!</definedName>
    <definedName name="AreaNineNineZero" localSheetId="7">[10]Estimate!#REF!</definedName>
    <definedName name="AreaNineNineZero" localSheetId="8">[10]Estimate!#REF!</definedName>
    <definedName name="AreaNineNineZero" localSheetId="9">[10]Estimate!#REF!</definedName>
    <definedName name="AreaNineNineZero">[10]Estimate!#REF!</definedName>
    <definedName name="AreaNineSixZero" localSheetId="11">[10]Estimate!#REF!</definedName>
    <definedName name="AreaNineSixZero" localSheetId="12">[10]Estimate!#REF!</definedName>
    <definedName name="AreaNineSixZero" localSheetId="14">[10]Estimate!#REF!</definedName>
    <definedName name="AreaNineSixZero" localSheetId="3">[10]Estimate!#REF!</definedName>
    <definedName name="AreaNineSixZero" localSheetId="4">[10]Estimate!#REF!</definedName>
    <definedName name="AreaNineSixZero" localSheetId="6">[10]Estimate!#REF!</definedName>
    <definedName name="AreaNineSixZero" localSheetId="7">[10]Estimate!#REF!</definedName>
    <definedName name="AreaNineSixZero" localSheetId="8">[10]Estimate!#REF!</definedName>
    <definedName name="AreaNineSixZero" localSheetId="9">[10]Estimate!#REF!</definedName>
    <definedName name="AreaNineSixZero">[10]Estimate!#REF!</definedName>
    <definedName name="AreaNineThreeZero" localSheetId="11">[10]Estimate!#REF!</definedName>
    <definedName name="AreaNineThreeZero" localSheetId="12">[10]Estimate!#REF!</definedName>
    <definedName name="AreaNineThreeZero" localSheetId="14">[10]Estimate!#REF!</definedName>
    <definedName name="AreaNineThreeZero" localSheetId="3">[10]Estimate!#REF!</definedName>
    <definedName name="AreaNineThreeZero" localSheetId="4">[10]Estimate!#REF!</definedName>
    <definedName name="AreaNineThreeZero" localSheetId="6">[10]Estimate!#REF!</definedName>
    <definedName name="AreaNineThreeZero" localSheetId="7">[10]Estimate!#REF!</definedName>
    <definedName name="AreaNineThreeZero" localSheetId="8">[10]Estimate!#REF!</definedName>
    <definedName name="AreaNineThreeZero" localSheetId="9">[10]Estimate!#REF!</definedName>
    <definedName name="AreaNineThreeZero">[10]Estimate!#REF!</definedName>
    <definedName name="AreaNineTwoZero" localSheetId="11">[10]Estimate!#REF!</definedName>
    <definedName name="AreaNineTwoZero" localSheetId="12">[10]Estimate!#REF!</definedName>
    <definedName name="AreaNineTwoZero" localSheetId="14">[10]Estimate!#REF!</definedName>
    <definedName name="AreaNineTwoZero" localSheetId="3">[10]Estimate!#REF!</definedName>
    <definedName name="AreaNineTwoZero" localSheetId="4">[10]Estimate!#REF!</definedName>
    <definedName name="AreaNineTwoZero" localSheetId="6">[10]Estimate!#REF!</definedName>
    <definedName name="AreaNineTwoZero" localSheetId="7">[10]Estimate!#REF!</definedName>
    <definedName name="AreaNineTwoZero" localSheetId="8">[10]Estimate!#REF!</definedName>
    <definedName name="AreaNineTwoZero" localSheetId="9">[10]Estimate!#REF!</definedName>
    <definedName name="AreaNineTwoZero">[10]Estimate!#REF!</definedName>
    <definedName name="AreaOneOneZero" localSheetId="11">[10]Estimate!#REF!</definedName>
    <definedName name="AreaOneOneZero" localSheetId="12">[10]Estimate!#REF!</definedName>
    <definedName name="AreaOneOneZero" localSheetId="14">[10]Estimate!#REF!</definedName>
    <definedName name="AreaOneOneZero" localSheetId="3">[10]Estimate!#REF!</definedName>
    <definedName name="AreaOneOneZero" localSheetId="4">[10]Estimate!#REF!</definedName>
    <definedName name="AreaOneOneZero" localSheetId="6">[10]Estimate!#REF!</definedName>
    <definedName name="AreaOneOneZero" localSheetId="7">[10]Estimate!#REF!</definedName>
    <definedName name="AreaOneOneZero" localSheetId="8">[10]Estimate!#REF!</definedName>
    <definedName name="AreaOneOneZero" localSheetId="9">[10]Estimate!#REF!</definedName>
    <definedName name="AreaOneOneZero">[10]Estimate!#REF!</definedName>
    <definedName name="AreaOneThreeZero" localSheetId="11">[10]Estimate!#REF!</definedName>
    <definedName name="AreaOneThreeZero" localSheetId="12">[10]Estimate!#REF!</definedName>
    <definedName name="AreaOneThreeZero" localSheetId="14">[10]Estimate!#REF!</definedName>
    <definedName name="AreaOneThreeZero" localSheetId="3">[10]Estimate!#REF!</definedName>
    <definedName name="AreaOneThreeZero" localSheetId="4">[10]Estimate!#REF!</definedName>
    <definedName name="AreaOneThreeZero" localSheetId="6">[10]Estimate!#REF!</definedName>
    <definedName name="AreaOneThreeZero" localSheetId="7">[10]Estimate!#REF!</definedName>
    <definedName name="AreaOneThreeZero" localSheetId="8">[10]Estimate!#REF!</definedName>
    <definedName name="AreaOneThreeZero" localSheetId="9">[10]Estimate!#REF!</definedName>
    <definedName name="AreaOneThreeZero">[10]Estimate!#REF!</definedName>
    <definedName name="AreaOneTwoZero" localSheetId="11">[10]Estimate!#REF!</definedName>
    <definedName name="AreaOneTwoZero" localSheetId="12">[10]Estimate!#REF!</definedName>
    <definedName name="AreaOneTwoZero" localSheetId="14">[10]Estimate!#REF!</definedName>
    <definedName name="AreaOneTwoZero" localSheetId="3">[10]Estimate!#REF!</definedName>
    <definedName name="AreaOneTwoZero" localSheetId="4">[10]Estimate!#REF!</definedName>
    <definedName name="AreaOneTwoZero" localSheetId="6">[10]Estimate!#REF!</definedName>
    <definedName name="AreaOneTwoZero" localSheetId="7">[10]Estimate!#REF!</definedName>
    <definedName name="AreaOneTwoZero" localSheetId="8">[10]Estimate!#REF!</definedName>
    <definedName name="AreaOneTwoZero" localSheetId="9">[10]Estimate!#REF!</definedName>
    <definedName name="AreaOneTwoZero">[10]Estimate!#REF!</definedName>
    <definedName name="AreaSevenFiveZero" localSheetId="11">[10]Estimate!#REF!</definedName>
    <definedName name="AreaSevenFiveZero" localSheetId="12">[10]Estimate!#REF!</definedName>
    <definedName name="AreaSevenFiveZero" localSheetId="14">[10]Estimate!#REF!</definedName>
    <definedName name="AreaSevenFiveZero" localSheetId="3">[10]Estimate!#REF!</definedName>
    <definedName name="AreaSevenFiveZero" localSheetId="4">[10]Estimate!#REF!</definedName>
    <definedName name="AreaSevenFiveZero" localSheetId="6">[10]Estimate!#REF!</definedName>
    <definedName name="AreaSevenFiveZero" localSheetId="7">[10]Estimate!#REF!</definedName>
    <definedName name="AreaSevenFiveZero" localSheetId="8">[10]Estimate!#REF!</definedName>
    <definedName name="AreaSevenFiveZero" localSheetId="9">[10]Estimate!#REF!</definedName>
    <definedName name="AreaSevenFiveZero">[10]Estimate!#REF!</definedName>
    <definedName name="AreaSevenFourZero" localSheetId="11">[10]Estimate!#REF!</definedName>
    <definedName name="AreaSevenFourZero" localSheetId="12">[10]Estimate!#REF!</definedName>
    <definedName name="AreaSevenFourZero" localSheetId="14">[10]Estimate!#REF!</definedName>
    <definedName name="AreaSevenFourZero" localSheetId="3">[10]Estimate!#REF!</definedName>
    <definedName name="AreaSevenFourZero" localSheetId="4">[10]Estimate!#REF!</definedName>
    <definedName name="AreaSevenFourZero" localSheetId="6">[10]Estimate!#REF!</definedName>
    <definedName name="AreaSevenFourZero" localSheetId="7">[10]Estimate!#REF!</definedName>
    <definedName name="AreaSevenFourZero" localSheetId="8">[10]Estimate!#REF!</definedName>
    <definedName name="AreaSevenFourZero" localSheetId="9">[10]Estimate!#REF!</definedName>
    <definedName name="AreaSevenFourZero">[10]Estimate!#REF!</definedName>
    <definedName name="AreaThreeFiveFive" localSheetId="11">[10]Estimate!#REF!</definedName>
    <definedName name="AreaThreeFiveFive" localSheetId="12">[10]Estimate!#REF!</definedName>
    <definedName name="AreaThreeFiveFive" localSheetId="14">[10]Estimate!#REF!</definedName>
    <definedName name="AreaThreeFiveFive" localSheetId="3">[10]Estimate!#REF!</definedName>
    <definedName name="AreaThreeFiveFive" localSheetId="4">[10]Estimate!#REF!</definedName>
    <definedName name="AreaThreeFiveFive" localSheetId="6">[10]Estimate!#REF!</definedName>
    <definedName name="AreaThreeFiveFive" localSheetId="7">[10]Estimate!#REF!</definedName>
    <definedName name="AreaThreeFiveFive" localSheetId="8">[10]Estimate!#REF!</definedName>
    <definedName name="AreaThreeFiveFive" localSheetId="9">[10]Estimate!#REF!</definedName>
    <definedName name="AreaThreeFiveFive">[10]Estimate!#REF!</definedName>
    <definedName name="AreaThreeFiveFour" localSheetId="11">[10]Estimate!#REF!</definedName>
    <definedName name="AreaThreeFiveFour" localSheetId="12">[10]Estimate!#REF!</definedName>
    <definedName name="AreaThreeFiveFour" localSheetId="14">[10]Estimate!#REF!</definedName>
    <definedName name="AreaThreeFiveFour" localSheetId="3">[10]Estimate!#REF!</definedName>
    <definedName name="AreaThreeFiveFour" localSheetId="4">[10]Estimate!#REF!</definedName>
    <definedName name="AreaThreeFiveFour" localSheetId="6">[10]Estimate!#REF!</definedName>
    <definedName name="AreaThreeFiveFour" localSheetId="7">[10]Estimate!#REF!</definedName>
    <definedName name="AreaThreeFiveFour" localSheetId="8">[10]Estimate!#REF!</definedName>
    <definedName name="AreaThreeFiveFour" localSheetId="9">[10]Estimate!#REF!</definedName>
    <definedName name="AreaThreeFiveFour">[10]Estimate!#REF!</definedName>
    <definedName name="AreaThreeFiveOne" localSheetId="11">[10]Estimate!#REF!</definedName>
    <definedName name="AreaThreeFiveOne" localSheetId="12">[10]Estimate!#REF!</definedName>
    <definedName name="AreaThreeFiveOne" localSheetId="14">[10]Estimate!#REF!</definedName>
    <definedName name="AreaThreeFiveOne" localSheetId="3">[10]Estimate!#REF!</definedName>
    <definedName name="AreaThreeFiveOne" localSheetId="4">[10]Estimate!#REF!</definedName>
    <definedName name="AreaThreeFiveOne" localSheetId="6">[10]Estimate!#REF!</definedName>
    <definedName name="AreaThreeFiveOne" localSheetId="7">[10]Estimate!#REF!</definedName>
    <definedName name="AreaThreeFiveOne" localSheetId="8">[10]Estimate!#REF!</definedName>
    <definedName name="AreaThreeFiveOne" localSheetId="9">[10]Estimate!#REF!</definedName>
    <definedName name="AreaThreeFiveOne">[10]Estimate!#REF!</definedName>
    <definedName name="AreaThreeFiveSeven" localSheetId="11">[10]Estimate!#REF!</definedName>
    <definedName name="AreaThreeFiveSeven" localSheetId="12">[10]Estimate!#REF!</definedName>
    <definedName name="AreaThreeFiveSeven" localSheetId="14">[10]Estimate!#REF!</definedName>
    <definedName name="AreaThreeFiveSeven" localSheetId="3">[10]Estimate!#REF!</definedName>
    <definedName name="AreaThreeFiveSeven" localSheetId="4">[10]Estimate!#REF!</definedName>
    <definedName name="AreaThreeFiveSeven" localSheetId="6">[10]Estimate!#REF!</definedName>
    <definedName name="AreaThreeFiveSeven" localSheetId="7">[10]Estimate!#REF!</definedName>
    <definedName name="AreaThreeFiveSeven" localSheetId="8">[10]Estimate!#REF!</definedName>
    <definedName name="AreaThreeFiveSeven" localSheetId="9">[10]Estimate!#REF!</definedName>
    <definedName name="AreaThreeFiveSeven">[10]Estimate!#REF!</definedName>
    <definedName name="AreaThreeFiveSix" localSheetId="11">[10]Estimate!#REF!</definedName>
    <definedName name="AreaThreeFiveSix" localSheetId="12">[10]Estimate!#REF!</definedName>
    <definedName name="AreaThreeFiveSix" localSheetId="14">[10]Estimate!#REF!</definedName>
    <definedName name="AreaThreeFiveSix" localSheetId="3">[10]Estimate!#REF!</definedName>
    <definedName name="AreaThreeFiveSix" localSheetId="4">[10]Estimate!#REF!</definedName>
    <definedName name="AreaThreeFiveSix" localSheetId="6">[10]Estimate!#REF!</definedName>
    <definedName name="AreaThreeFiveSix" localSheetId="7">[10]Estimate!#REF!</definedName>
    <definedName name="AreaThreeFiveSix" localSheetId="8">[10]Estimate!#REF!</definedName>
    <definedName name="AreaThreeFiveSix" localSheetId="9">[10]Estimate!#REF!</definedName>
    <definedName name="AreaThreeFiveSix">[10]Estimate!#REF!</definedName>
    <definedName name="AreaThreeFiveThree" localSheetId="11">[10]Estimate!#REF!</definedName>
    <definedName name="AreaThreeFiveThree" localSheetId="12">[10]Estimate!#REF!</definedName>
    <definedName name="AreaThreeFiveThree" localSheetId="14">[10]Estimate!#REF!</definedName>
    <definedName name="AreaThreeFiveThree" localSheetId="3">[10]Estimate!#REF!</definedName>
    <definedName name="AreaThreeFiveThree" localSheetId="4">[10]Estimate!#REF!</definedName>
    <definedName name="AreaThreeFiveThree" localSheetId="6">[10]Estimate!#REF!</definedName>
    <definedName name="AreaThreeFiveThree" localSheetId="7">[10]Estimate!#REF!</definedName>
    <definedName name="AreaThreeFiveThree" localSheetId="8">[10]Estimate!#REF!</definedName>
    <definedName name="AreaThreeFiveThree" localSheetId="9">[10]Estimate!#REF!</definedName>
    <definedName name="AreaThreeFiveThree">[10]Estimate!#REF!</definedName>
    <definedName name="AreaThreeFiveTwo" localSheetId="11">[10]Estimate!#REF!</definedName>
    <definedName name="AreaThreeFiveTwo" localSheetId="12">[10]Estimate!#REF!</definedName>
    <definedName name="AreaThreeFiveTwo" localSheetId="14">[10]Estimate!#REF!</definedName>
    <definedName name="AreaThreeFiveTwo" localSheetId="3">[10]Estimate!#REF!</definedName>
    <definedName name="AreaThreeFiveTwo" localSheetId="4">[10]Estimate!#REF!</definedName>
    <definedName name="AreaThreeFiveTwo" localSheetId="6">[10]Estimate!#REF!</definedName>
    <definedName name="AreaThreeFiveTwo" localSheetId="7">[10]Estimate!#REF!</definedName>
    <definedName name="AreaThreeFiveTwo" localSheetId="8">[10]Estimate!#REF!</definedName>
    <definedName name="AreaThreeFiveTwo" localSheetId="9">[10]Estimate!#REF!</definedName>
    <definedName name="AreaThreeFiveTwo">[10]Estimate!#REF!</definedName>
    <definedName name="AreaThreeNineZero" localSheetId="11">[10]Estimate!#REF!</definedName>
    <definedName name="AreaThreeNineZero" localSheetId="12">[10]Estimate!#REF!</definedName>
    <definedName name="AreaThreeNineZero" localSheetId="14">[10]Estimate!#REF!</definedName>
    <definedName name="AreaThreeNineZero" localSheetId="3">[10]Estimate!#REF!</definedName>
    <definedName name="AreaThreeNineZero" localSheetId="4">[10]Estimate!#REF!</definedName>
    <definedName name="AreaThreeNineZero" localSheetId="6">[10]Estimate!#REF!</definedName>
    <definedName name="AreaThreeNineZero" localSheetId="7">[10]Estimate!#REF!</definedName>
    <definedName name="AreaThreeNineZero" localSheetId="8">[10]Estimate!#REF!</definedName>
    <definedName name="AreaThreeNineZero" localSheetId="9">[10]Estimate!#REF!</definedName>
    <definedName name="AreaThreeNineZero">[10]Estimate!#REF!</definedName>
    <definedName name="AreaThreeSevenFive" localSheetId="11">[10]Estimate!#REF!</definedName>
    <definedName name="AreaThreeSevenFive" localSheetId="12">[10]Estimate!#REF!</definedName>
    <definedName name="AreaThreeSevenFive" localSheetId="14">[10]Estimate!#REF!</definedName>
    <definedName name="AreaThreeSevenFive" localSheetId="3">[10]Estimate!#REF!</definedName>
    <definedName name="AreaThreeSevenFive" localSheetId="4">[10]Estimate!#REF!</definedName>
    <definedName name="AreaThreeSevenFive" localSheetId="6">[10]Estimate!#REF!</definedName>
    <definedName name="AreaThreeSevenFive" localSheetId="7">[10]Estimate!#REF!</definedName>
    <definedName name="AreaThreeSevenFive" localSheetId="8">[10]Estimate!#REF!</definedName>
    <definedName name="AreaThreeSevenFive" localSheetId="9">[10]Estimate!#REF!</definedName>
    <definedName name="AreaThreeSevenFive">[10]Estimate!#REF!</definedName>
    <definedName name="AreaThreeSevenFour" localSheetId="11">[10]Estimate!#REF!</definedName>
    <definedName name="AreaThreeSevenFour" localSheetId="12">[10]Estimate!#REF!</definedName>
    <definedName name="AreaThreeSevenFour" localSheetId="14">[10]Estimate!#REF!</definedName>
    <definedName name="AreaThreeSevenFour" localSheetId="3">[10]Estimate!#REF!</definedName>
    <definedName name="AreaThreeSevenFour" localSheetId="4">[10]Estimate!#REF!</definedName>
    <definedName name="AreaThreeSevenFour" localSheetId="6">[10]Estimate!#REF!</definedName>
    <definedName name="AreaThreeSevenFour" localSheetId="7">[10]Estimate!#REF!</definedName>
    <definedName name="AreaThreeSevenFour" localSheetId="8">[10]Estimate!#REF!</definedName>
    <definedName name="AreaThreeSevenFour" localSheetId="9">[10]Estimate!#REF!</definedName>
    <definedName name="AreaThreeSevenFour">[10]Estimate!#REF!</definedName>
    <definedName name="AreaThreeSevenOne" localSheetId="11">[10]Estimate!#REF!</definedName>
    <definedName name="AreaThreeSevenOne" localSheetId="12">[10]Estimate!#REF!</definedName>
    <definedName name="AreaThreeSevenOne" localSheetId="14">[10]Estimate!#REF!</definedName>
    <definedName name="AreaThreeSevenOne" localSheetId="3">[10]Estimate!#REF!</definedName>
    <definedName name="AreaThreeSevenOne" localSheetId="4">[10]Estimate!#REF!</definedName>
    <definedName name="AreaThreeSevenOne" localSheetId="6">[10]Estimate!#REF!</definedName>
    <definedName name="AreaThreeSevenOne" localSheetId="7">[10]Estimate!#REF!</definedName>
    <definedName name="AreaThreeSevenOne" localSheetId="8">[10]Estimate!#REF!</definedName>
    <definedName name="AreaThreeSevenOne" localSheetId="9">[10]Estimate!#REF!</definedName>
    <definedName name="AreaThreeSevenOne">[10]Estimate!#REF!</definedName>
    <definedName name="AreaThreeSevenThree" localSheetId="11">[10]Estimate!#REF!</definedName>
    <definedName name="AreaThreeSevenThree" localSheetId="12">[10]Estimate!#REF!</definedName>
    <definedName name="AreaThreeSevenThree" localSheetId="14">[10]Estimate!#REF!</definedName>
    <definedName name="AreaThreeSevenThree" localSheetId="3">[10]Estimate!#REF!</definedName>
    <definedName name="AreaThreeSevenThree" localSheetId="4">[10]Estimate!#REF!</definedName>
    <definedName name="AreaThreeSevenThree" localSheetId="6">[10]Estimate!#REF!</definedName>
    <definedName name="AreaThreeSevenThree" localSheetId="7">[10]Estimate!#REF!</definedName>
    <definedName name="AreaThreeSevenThree" localSheetId="8">[10]Estimate!#REF!</definedName>
    <definedName name="AreaThreeSevenThree" localSheetId="9">[10]Estimate!#REF!</definedName>
    <definedName name="AreaThreeSevenThree">[10]Estimate!#REF!</definedName>
    <definedName name="AreaThreeThreeFive" localSheetId="11">[10]Estimate!#REF!</definedName>
    <definedName name="AreaThreeThreeFive" localSheetId="12">[10]Estimate!#REF!</definedName>
    <definedName name="AreaThreeThreeFive" localSheetId="14">[10]Estimate!#REF!</definedName>
    <definedName name="AreaThreeThreeFive" localSheetId="3">[10]Estimate!#REF!</definedName>
    <definedName name="AreaThreeThreeFive" localSheetId="4">[10]Estimate!#REF!</definedName>
    <definedName name="AreaThreeThreeFive" localSheetId="6">[10]Estimate!#REF!</definedName>
    <definedName name="AreaThreeThreeFive" localSheetId="7">[10]Estimate!#REF!</definedName>
    <definedName name="AreaThreeThreeFive" localSheetId="8">[10]Estimate!#REF!</definedName>
    <definedName name="AreaThreeThreeFive" localSheetId="9">[10]Estimate!#REF!</definedName>
    <definedName name="AreaThreeThreeFive">[10]Estimate!#REF!</definedName>
    <definedName name="AreaThreeThreeFour" localSheetId="11">[10]Estimate!#REF!</definedName>
    <definedName name="AreaThreeThreeFour" localSheetId="12">[10]Estimate!#REF!</definedName>
    <definedName name="AreaThreeThreeFour" localSheetId="14">[10]Estimate!#REF!</definedName>
    <definedName name="AreaThreeThreeFour" localSheetId="3">[10]Estimate!#REF!</definedName>
    <definedName name="AreaThreeThreeFour" localSheetId="4">[10]Estimate!#REF!</definedName>
    <definedName name="AreaThreeThreeFour" localSheetId="6">[10]Estimate!#REF!</definedName>
    <definedName name="AreaThreeThreeFour" localSheetId="7">[10]Estimate!#REF!</definedName>
    <definedName name="AreaThreeThreeFour" localSheetId="8">[10]Estimate!#REF!</definedName>
    <definedName name="AreaThreeThreeFour" localSheetId="9">[10]Estimate!#REF!</definedName>
    <definedName name="AreaThreeThreeFour">[10]Estimate!#REF!</definedName>
    <definedName name="AreaThreeThreeOne" localSheetId="11">[10]Estimate!#REF!</definedName>
    <definedName name="AreaThreeThreeOne" localSheetId="12">[10]Estimate!#REF!</definedName>
    <definedName name="AreaThreeThreeOne" localSheetId="14">[10]Estimate!#REF!</definedName>
    <definedName name="AreaThreeThreeOne" localSheetId="3">[10]Estimate!#REF!</definedName>
    <definedName name="AreaThreeThreeOne" localSheetId="4">[10]Estimate!#REF!</definedName>
    <definedName name="AreaThreeThreeOne" localSheetId="6">[10]Estimate!#REF!</definedName>
    <definedName name="AreaThreeThreeOne" localSheetId="7">[10]Estimate!#REF!</definedName>
    <definedName name="AreaThreeThreeOne" localSheetId="8">[10]Estimate!#REF!</definedName>
    <definedName name="AreaThreeThreeOne" localSheetId="9">[10]Estimate!#REF!</definedName>
    <definedName name="AreaThreeThreeOne">[10]Estimate!#REF!</definedName>
    <definedName name="AreaThreeThreeSix" localSheetId="11">[10]Estimate!#REF!</definedName>
    <definedName name="AreaThreeThreeSix" localSheetId="12">[10]Estimate!#REF!</definedName>
    <definedName name="AreaThreeThreeSix" localSheetId="14">[10]Estimate!#REF!</definedName>
    <definedName name="AreaThreeThreeSix" localSheetId="3">[10]Estimate!#REF!</definedName>
    <definedName name="AreaThreeThreeSix" localSheetId="4">[10]Estimate!#REF!</definedName>
    <definedName name="AreaThreeThreeSix" localSheetId="6">[10]Estimate!#REF!</definedName>
    <definedName name="AreaThreeThreeSix" localSheetId="7">[10]Estimate!#REF!</definedName>
    <definedName name="AreaThreeThreeSix" localSheetId="8">[10]Estimate!#REF!</definedName>
    <definedName name="AreaThreeThreeSix" localSheetId="9">[10]Estimate!#REF!</definedName>
    <definedName name="AreaThreeThreeSix">[10]Estimate!#REF!</definedName>
    <definedName name="AreaThreeThreeThree" localSheetId="11">[10]Estimate!#REF!</definedName>
    <definedName name="AreaThreeThreeThree" localSheetId="12">[10]Estimate!#REF!</definedName>
    <definedName name="AreaThreeThreeThree" localSheetId="14">[10]Estimate!#REF!</definedName>
    <definedName name="AreaThreeThreeThree" localSheetId="3">[10]Estimate!#REF!</definedName>
    <definedName name="AreaThreeThreeThree" localSheetId="4">[10]Estimate!#REF!</definedName>
    <definedName name="AreaThreeThreeThree" localSheetId="6">[10]Estimate!#REF!</definedName>
    <definedName name="AreaThreeThreeThree" localSheetId="7">[10]Estimate!#REF!</definedName>
    <definedName name="AreaThreeThreeThree" localSheetId="8">[10]Estimate!#REF!</definedName>
    <definedName name="AreaThreeThreeThree" localSheetId="9">[10]Estimate!#REF!</definedName>
    <definedName name="AreaThreeThreeThree">[10]Estimate!#REF!</definedName>
    <definedName name="AreaThreeThreeTwo" localSheetId="11">[10]Estimate!#REF!</definedName>
    <definedName name="AreaThreeThreeTwo" localSheetId="12">[10]Estimate!#REF!</definedName>
    <definedName name="AreaThreeThreeTwo" localSheetId="14">[10]Estimate!#REF!</definedName>
    <definedName name="AreaThreeThreeTwo" localSheetId="3">[10]Estimate!#REF!</definedName>
    <definedName name="AreaThreeThreeTwo" localSheetId="4">[10]Estimate!#REF!</definedName>
    <definedName name="AreaThreeThreeTwo" localSheetId="6">[10]Estimate!#REF!</definedName>
    <definedName name="AreaThreeThreeTwo" localSheetId="7">[10]Estimate!#REF!</definedName>
    <definedName name="AreaThreeThreeTwo" localSheetId="8">[10]Estimate!#REF!</definedName>
    <definedName name="AreaThreeThreeTwo" localSheetId="9">[10]Estimate!#REF!</definedName>
    <definedName name="AreaThreeThreeTwo">[10]Estimate!#REF!</definedName>
    <definedName name="AreaThreeTwoOne" localSheetId="11">[10]Estimate!#REF!</definedName>
    <definedName name="AreaThreeTwoOne" localSheetId="12">[10]Estimate!#REF!</definedName>
    <definedName name="AreaThreeTwoOne" localSheetId="14">[10]Estimate!#REF!</definedName>
    <definedName name="AreaThreeTwoOne" localSheetId="3">[10]Estimate!#REF!</definedName>
    <definedName name="AreaThreeTwoOne" localSheetId="4">[10]Estimate!#REF!</definedName>
    <definedName name="AreaThreeTwoOne" localSheetId="6">[10]Estimate!#REF!</definedName>
    <definedName name="AreaThreeTwoOne" localSheetId="7">[10]Estimate!#REF!</definedName>
    <definedName name="AreaThreeTwoOne" localSheetId="8">[10]Estimate!#REF!</definedName>
    <definedName name="AreaThreeTwoOne" localSheetId="9">[10]Estimate!#REF!</definedName>
    <definedName name="AreaThreeTwoOne">[10]Estimate!#REF!</definedName>
    <definedName name="AreaThreeTwoTwo" localSheetId="11">[10]Estimate!#REF!</definedName>
    <definedName name="AreaThreeTwoTwo" localSheetId="12">[10]Estimate!#REF!</definedName>
    <definedName name="AreaThreeTwoTwo" localSheetId="14">[10]Estimate!#REF!</definedName>
    <definedName name="AreaThreeTwoTwo" localSheetId="3">[10]Estimate!#REF!</definedName>
    <definedName name="AreaThreeTwoTwo" localSheetId="4">[10]Estimate!#REF!</definedName>
    <definedName name="AreaThreeTwoTwo" localSheetId="6">[10]Estimate!#REF!</definedName>
    <definedName name="AreaThreeTwoTwo" localSheetId="7">[10]Estimate!#REF!</definedName>
    <definedName name="AreaThreeTwoTwo" localSheetId="8">[10]Estimate!#REF!</definedName>
    <definedName name="AreaThreeTwoTwo" localSheetId="9">[10]Estimate!#REF!</definedName>
    <definedName name="AreaThreeTwoTwo">[10]Estimate!#REF!</definedName>
    <definedName name="AreaTwoEightZero" localSheetId="11">[10]Estimate!#REF!</definedName>
    <definedName name="AreaTwoEightZero" localSheetId="12">[10]Estimate!#REF!</definedName>
    <definedName name="AreaTwoEightZero" localSheetId="14">[10]Estimate!#REF!</definedName>
    <definedName name="AreaTwoEightZero" localSheetId="3">[10]Estimate!#REF!</definedName>
    <definedName name="AreaTwoEightZero" localSheetId="4">[10]Estimate!#REF!</definedName>
    <definedName name="AreaTwoEightZero" localSheetId="6">[10]Estimate!#REF!</definedName>
    <definedName name="AreaTwoEightZero" localSheetId="7">[10]Estimate!#REF!</definedName>
    <definedName name="AreaTwoEightZero" localSheetId="8">[10]Estimate!#REF!</definedName>
    <definedName name="AreaTwoEightZero" localSheetId="9">[10]Estimate!#REF!</definedName>
    <definedName name="AreaTwoEightZero">[10]Estimate!#REF!</definedName>
    <definedName name="AreaTwoFiveZero" localSheetId="11">[10]Estimate!#REF!</definedName>
    <definedName name="AreaTwoFiveZero" localSheetId="12">[10]Estimate!#REF!</definedName>
    <definedName name="AreaTwoFiveZero" localSheetId="14">[10]Estimate!#REF!</definedName>
    <definedName name="AreaTwoFiveZero" localSheetId="3">[10]Estimate!#REF!</definedName>
    <definedName name="AreaTwoFiveZero" localSheetId="4">[10]Estimate!#REF!</definedName>
    <definedName name="AreaTwoFiveZero" localSheetId="6">[10]Estimate!#REF!</definedName>
    <definedName name="AreaTwoFiveZero" localSheetId="7">[10]Estimate!#REF!</definedName>
    <definedName name="AreaTwoFiveZero" localSheetId="8">[10]Estimate!#REF!</definedName>
    <definedName name="AreaTwoFiveZero" localSheetId="9">[10]Estimate!#REF!</definedName>
    <definedName name="AreaTwoFiveZero">[10]Estimate!#REF!</definedName>
    <definedName name="AreaTwoFourZero" localSheetId="11">[10]Estimate!#REF!</definedName>
    <definedName name="AreaTwoFourZero" localSheetId="12">[10]Estimate!#REF!</definedName>
    <definedName name="AreaTwoFourZero" localSheetId="14">[10]Estimate!#REF!</definedName>
    <definedName name="AreaTwoFourZero" localSheetId="3">[10]Estimate!#REF!</definedName>
    <definedName name="AreaTwoFourZero" localSheetId="4">[10]Estimate!#REF!</definedName>
    <definedName name="AreaTwoFourZero" localSheetId="6">[10]Estimate!#REF!</definedName>
    <definedName name="AreaTwoFourZero" localSheetId="7">[10]Estimate!#REF!</definedName>
    <definedName name="AreaTwoFourZero" localSheetId="8">[10]Estimate!#REF!</definedName>
    <definedName name="AreaTwoFourZero" localSheetId="9">[10]Estimate!#REF!</definedName>
    <definedName name="AreaTwoFourZero">[10]Estimate!#REF!</definedName>
    <definedName name="AreaTwoOneZero" localSheetId="11">[10]Estimate!#REF!</definedName>
    <definedName name="AreaTwoOneZero" localSheetId="12">[10]Estimate!#REF!</definedName>
    <definedName name="AreaTwoOneZero" localSheetId="14">[10]Estimate!#REF!</definedName>
    <definedName name="AreaTwoOneZero" localSheetId="3">[10]Estimate!#REF!</definedName>
    <definedName name="AreaTwoOneZero" localSheetId="4">[10]Estimate!#REF!</definedName>
    <definedName name="AreaTwoOneZero" localSheetId="6">[10]Estimate!#REF!</definedName>
    <definedName name="AreaTwoOneZero" localSheetId="7">[10]Estimate!#REF!</definedName>
    <definedName name="AreaTwoOneZero" localSheetId="8">[10]Estimate!#REF!</definedName>
    <definedName name="AreaTwoOneZero" localSheetId="9">[10]Estimate!#REF!</definedName>
    <definedName name="AreaTwoOneZero">[10]Estimate!#REF!</definedName>
    <definedName name="AreaTwoThreeZero" localSheetId="11">[10]Estimate!#REF!</definedName>
    <definedName name="AreaTwoThreeZero" localSheetId="12">[10]Estimate!#REF!</definedName>
    <definedName name="AreaTwoThreeZero" localSheetId="14">[10]Estimate!#REF!</definedName>
    <definedName name="AreaTwoThreeZero" localSheetId="3">[10]Estimate!#REF!</definedName>
    <definedName name="AreaTwoThreeZero" localSheetId="4">[10]Estimate!#REF!</definedName>
    <definedName name="AreaTwoThreeZero" localSheetId="6">[10]Estimate!#REF!</definedName>
    <definedName name="AreaTwoThreeZero" localSheetId="7">[10]Estimate!#REF!</definedName>
    <definedName name="AreaTwoThreeZero" localSheetId="8">[10]Estimate!#REF!</definedName>
    <definedName name="AreaTwoThreeZero" localSheetId="9">[10]Estimate!#REF!</definedName>
    <definedName name="AreaTwoThreeZero">[10]Estimate!#REF!</definedName>
    <definedName name="AreaTwoTwoZero" localSheetId="11">[10]Estimate!#REF!</definedName>
    <definedName name="AreaTwoTwoZero" localSheetId="12">[10]Estimate!#REF!</definedName>
    <definedName name="AreaTwoTwoZero" localSheetId="14">[10]Estimate!#REF!</definedName>
    <definedName name="AreaTwoTwoZero" localSheetId="3">[10]Estimate!#REF!</definedName>
    <definedName name="AreaTwoTwoZero" localSheetId="4">[10]Estimate!#REF!</definedName>
    <definedName name="AreaTwoTwoZero" localSheetId="6">[10]Estimate!#REF!</definedName>
    <definedName name="AreaTwoTwoZero" localSheetId="7">[10]Estimate!#REF!</definedName>
    <definedName name="AreaTwoTwoZero" localSheetId="8">[10]Estimate!#REF!</definedName>
    <definedName name="AreaTwoTwoZero" localSheetId="9">[10]Estimate!#REF!</definedName>
    <definedName name="AreaTwoTwoZero">[10]Estimate!#REF!</definedName>
    <definedName name="Armador" localSheetId="11">#REF!</definedName>
    <definedName name="Armador" localSheetId="12">#REF!</definedName>
    <definedName name="Armador" localSheetId="13">#REF!</definedName>
    <definedName name="Armador" localSheetId="14">#REF!</definedName>
    <definedName name="Armador" localSheetId="3">#REF!</definedName>
    <definedName name="Armador" localSheetId="4">#REF!</definedName>
    <definedName name="Armador" localSheetId="6">#REF!</definedName>
    <definedName name="Armador" localSheetId="7">#REF!</definedName>
    <definedName name="Armador" localSheetId="8">#REF!</definedName>
    <definedName name="Armador" localSheetId="9">#REF!</definedName>
    <definedName name="Armador" localSheetId="10">#REF!</definedName>
    <definedName name="Armador">#REF!</definedName>
    <definedName name="At">[11]Ingles!$H$7:$H$202</definedName>
    <definedName name="auxiliar" localSheetId="11">#REF!</definedName>
    <definedName name="auxiliar" localSheetId="12">#REF!</definedName>
    <definedName name="auxiliar" localSheetId="13">#REF!</definedName>
    <definedName name="auxiliar" localSheetId="14">#REF!</definedName>
    <definedName name="auxiliar" localSheetId="3">#REF!</definedName>
    <definedName name="auxiliar" localSheetId="4">#REF!</definedName>
    <definedName name="auxiliar" localSheetId="6">#REF!</definedName>
    <definedName name="auxiliar" localSheetId="7">#REF!</definedName>
    <definedName name="auxiliar" localSheetId="8">#REF!</definedName>
    <definedName name="auxiliar" localSheetId="9">#REF!</definedName>
    <definedName name="auxiliar" localSheetId="10">#REF!</definedName>
    <definedName name="auxiliar">#REF!</definedName>
    <definedName name="AVIÃO" localSheetId="13">[12]FCAC!$L$3</definedName>
    <definedName name="AVIÃO" localSheetId="10">[12]FCAC!$L$3</definedName>
    <definedName name="AVIÃO">[13]FCAC!$L$3</definedName>
    <definedName name="BAAABABAB" localSheetId="11">#REF!</definedName>
    <definedName name="BAAABABAB" localSheetId="12">#REF!</definedName>
    <definedName name="BAAABABAB" localSheetId="13">#REF!</definedName>
    <definedName name="BAAABABAB" localSheetId="14">#REF!</definedName>
    <definedName name="BAAABABAB" localSheetId="3">#REF!</definedName>
    <definedName name="BAAABABAB" localSheetId="4">#REF!</definedName>
    <definedName name="BAAABABAB" localSheetId="6">#REF!</definedName>
    <definedName name="BAAABABAB" localSheetId="7">#REF!</definedName>
    <definedName name="BAAABABAB" localSheetId="8">#REF!</definedName>
    <definedName name="BAAABABAB" localSheetId="9">#REF!</definedName>
    <definedName name="BAAABABAB" localSheetId="10">#REF!</definedName>
    <definedName name="BAAABABAB">#REF!</definedName>
    <definedName name="BAABABABBAAB" localSheetId="11">#REF!</definedName>
    <definedName name="BAABABABBAAB" localSheetId="12">#REF!</definedName>
    <definedName name="BAABABABBAAB" localSheetId="13">#REF!</definedName>
    <definedName name="BAABABABBAAB" localSheetId="14">#REF!</definedName>
    <definedName name="BAABABABBAAB" localSheetId="3">#REF!</definedName>
    <definedName name="BAABABABBAAB" localSheetId="4">#REF!</definedName>
    <definedName name="BAABABABBAAB" localSheetId="6">#REF!</definedName>
    <definedName name="BAABABABBAAB" localSheetId="7">#REF!</definedName>
    <definedName name="BAABABABBAAB" localSheetId="8">#REF!</definedName>
    <definedName name="BAABABABBAAB" localSheetId="9">#REF!</definedName>
    <definedName name="BAABABABBAAB" localSheetId="10">#REF!</definedName>
    <definedName name="BAABABABBAAB">#REF!</definedName>
    <definedName name="BAABBAABBABB" localSheetId="11">#REF!</definedName>
    <definedName name="BAABBAABBABB" localSheetId="12">#REF!</definedName>
    <definedName name="BAABBAABBABB" localSheetId="13">#REF!</definedName>
    <definedName name="BAABBAABBABB" localSheetId="14">#REF!</definedName>
    <definedName name="BAABBAABBABB" localSheetId="3">#REF!</definedName>
    <definedName name="BAABBAABBABB" localSheetId="4">#REF!</definedName>
    <definedName name="BAABBAABBABB" localSheetId="6">#REF!</definedName>
    <definedName name="BAABBAABBABB" localSheetId="7">#REF!</definedName>
    <definedName name="BAABBAABBABB" localSheetId="8">#REF!</definedName>
    <definedName name="BAABBAABBABB" localSheetId="9">#REF!</definedName>
    <definedName name="BAABBAABBABB" localSheetId="10">#REF!</definedName>
    <definedName name="BAABBAABBABB">#REF!</definedName>
    <definedName name="BABAABABABBB" localSheetId="11">#REF!</definedName>
    <definedName name="BABAABABABBB" localSheetId="12">#REF!</definedName>
    <definedName name="BABAABABABBB" localSheetId="14">#REF!</definedName>
    <definedName name="BABAABABABBB" localSheetId="3">#REF!</definedName>
    <definedName name="BABAABABABBB" localSheetId="4">#REF!</definedName>
    <definedName name="BABAABABABBB" localSheetId="6">#REF!</definedName>
    <definedName name="BABAABABABBB" localSheetId="7">#REF!</definedName>
    <definedName name="BABAABABABBB" localSheetId="8">#REF!</definedName>
    <definedName name="BABAABABABBB" localSheetId="9">#REF!</definedName>
    <definedName name="BABAABABABBB">#REF!</definedName>
    <definedName name="BABAABABB" localSheetId="11">#REF!</definedName>
    <definedName name="BABAABABB" localSheetId="12">#REF!</definedName>
    <definedName name="BABAABABB" localSheetId="14">#REF!</definedName>
    <definedName name="BABAABABB" localSheetId="3">#REF!</definedName>
    <definedName name="BABAABABB" localSheetId="4">#REF!</definedName>
    <definedName name="BABAABABB" localSheetId="6">#REF!</definedName>
    <definedName name="BABAABABB" localSheetId="7">#REF!</definedName>
    <definedName name="BABAABABB" localSheetId="8">#REF!</definedName>
    <definedName name="BABAABABB" localSheetId="9">#REF!</definedName>
    <definedName name="BABAABABB">#REF!</definedName>
    <definedName name="BABAABBB" localSheetId="11">#REF!</definedName>
    <definedName name="BABAABBB" localSheetId="12">#REF!</definedName>
    <definedName name="BABAABBB" localSheetId="14">#REF!</definedName>
    <definedName name="BABAABBB" localSheetId="3">#REF!</definedName>
    <definedName name="BABAABBB" localSheetId="4">#REF!</definedName>
    <definedName name="BABAABBB" localSheetId="6">#REF!</definedName>
    <definedName name="BABAABBB" localSheetId="7">#REF!</definedName>
    <definedName name="BABAABBB" localSheetId="8">#REF!</definedName>
    <definedName name="BABAABBB" localSheetId="9">#REF!</definedName>
    <definedName name="BABAABBB">#REF!</definedName>
    <definedName name="BABABABAB" localSheetId="11">#REF!</definedName>
    <definedName name="BABABABAB" localSheetId="12">#REF!</definedName>
    <definedName name="BABABABAB" localSheetId="14">#REF!</definedName>
    <definedName name="BABABABAB" localSheetId="3">#REF!</definedName>
    <definedName name="BABABABAB" localSheetId="4">#REF!</definedName>
    <definedName name="BABABABAB" localSheetId="6">#REF!</definedName>
    <definedName name="BABABABAB" localSheetId="7">#REF!</definedName>
    <definedName name="BABABABAB" localSheetId="8">#REF!</definedName>
    <definedName name="BABABABAB" localSheetId="9">#REF!</definedName>
    <definedName name="BABABABAB">#REF!</definedName>
    <definedName name="BABABABABAAB" localSheetId="11">#REF!</definedName>
    <definedName name="BABABABABAAB" localSheetId="12">#REF!</definedName>
    <definedName name="BABABABABAAB" localSheetId="14">#REF!</definedName>
    <definedName name="BABABABABAAB" localSheetId="3">#REF!</definedName>
    <definedName name="BABABABABAAB" localSheetId="4">#REF!</definedName>
    <definedName name="BABABABABAAB" localSheetId="6">#REF!</definedName>
    <definedName name="BABABABABAAB" localSheetId="7">#REF!</definedName>
    <definedName name="BABABABABAAB" localSheetId="8">#REF!</definedName>
    <definedName name="BABABABABAAB" localSheetId="9">#REF!</definedName>
    <definedName name="BABABABABAAB">#REF!</definedName>
    <definedName name="BABABABABAB" localSheetId="11">#REF!</definedName>
    <definedName name="BABABABABAB" localSheetId="12">#REF!</definedName>
    <definedName name="BABABABABAB" localSheetId="14">#REF!</definedName>
    <definedName name="BABABABABAB" localSheetId="3">#REF!</definedName>
    <definedName name="BABABABABAB" localSheetId="4">#REF!</definedName>
    <definedName name="BABABABABAB" localSheetId="6">#REF!</definedName>
    <definedName name="BABABABABAB" localSheetId="7">#REF!</definedName>
    <definedName name="BABABABABAB" localSheetId="8">#REF!</definedName>
    <definedName name="BABABABABAB" localSheetId="9">#REF!</definedName>
    <definedName name="BABABABABAB">#REF!</definedName>
    <definedName name="BABABABABABA" localSheetId="11">#REF!</definedName>
    <definedName name="BABABABABABA" localSheetId="12">#REF!</definedName>
    <definedName name="BABABABABABA" localSheetId="14">#REF!</definedName>
    <definedName name="BABABABABABA" localSheetId="3">#REF!</definedName>
    <definedName name="BABABABABABA" localSheetId="4">#REF!</definedName>
    <definedName name="BABABABABABA" localSheetId="6">#REF!</definedName>
    <definedName name="BABABABABABA" localSheetId="7">#REF!</definedName>
    <definedName name="BABABABABABA" localSheetId="8">#REF!</definedName>
    <definedName name="BABABABABABA" localSheetId="9">#REF!</definedName>
    <definedName name="BABABABABABA">#REF!</definedName>
    <definedName name="BABABABBABB" localSheetId="11">#REF!</definedName>
    <definedName name="BABABABBABB" localSheetId="12">#REF!</definedName>
    <definedName name="BABABABBABB" localSheetId="14">#REF!</definedName>
    <definedName name="BABABABBABB" localSheetId="3">#REF!</definedName>
    <definedName name="BABABABBABB" localSheetId="4">#REF!</definedName>
    <definedName name="BABABABBABB" localSheetId="6">#REF!</definedName>
    <definedName name="BABABABBABB" localSheetId="7">#REF!</definedName>
    <definedName name="BABABABBABB" localSheetId="8">#REF!</definedName>
    <definedName name="BABABABBABB" localSheetId="9">#REF!</definedName>
    <definedName name="BABABABBABB">#REF!</definedName>
    <definedName name="BABABABBB" localSheetId="11">#REF!</definedName>
    <definedName name="BABABABBB" localSheetId="12">#REF!</definedName>
    <definedName name="BABABABBB" localSheetId="14">#REF!</definedName>
    <definedName name="BABABABBB" localSheetId="3">#REF!</definedName>
    <definedName name="BABABABBB" localSheetId="4">#REF!</definedName>
    <definedName name="BABABABBB" localSheetId="6">#REF!</definedName>
    <definedName name="BABABABBB" localSheetId="7">#REF!</definedName>
    <definedName name="BABABABBB" localSheetId="8">#REF!</definedName>
    <definedName name="BABABABBB" localSheetId="9">#REF!</definedName>
    <definedName name="BABABABBB">#REF!</definedName>
    <definedName name="BABABBBB" localSheetId="11">#REF!</definedName>
    <definedName name="BABABBBB" localSheetId="12">#REF!</definedName>
    <definedName name="BABABBBB" localSheetId="14">#REF!</definedName>
    <definedName name="BABABBBB" localSheetId="3">#REF!</definedName>
    <definedName name="BABABBBB" localSheetId="4">#REF!</definedName>
    <definedName name="BABABBBB" localSheetId="6">#REF!</definedName>
    <definedName name="BABABBBB" localSheetId="7">#REF!</definedName>
    <definedName name="BABABBBB" localSheetId="8">#REF!</definedName>
    <definedName name="BABABBBB" localSheetId="9">#REF!</definedName>
    <definedName name="BABABBBB">#REF!</definedName>
    <definedName name="BABBABABA" localSheetId="11">#REF!</definedName>
    <definedName name="BABBABABA" localSheetId="12">#REF!</definedName>
    <definedName name="BABBABABA" localSheetId="14">#REF!</definedName>
    <definedName name="BABBABABA" localSheetId="3">#REF!</definedName>
    <definedName name="BABBABABA" localSheetId="4">#REF!</definedName>
    <definedName name="BABBABABA" localSheetId="6">#REF!</definedName>
    <definedName name="BABBABABA" localSheetId="7">#REF!</definedName>
    <definedName name="BABBABABA" localSheetId="8">#REF!</definedName>
    <definedName name="BABBABABA" localSheetId="9">#REF!</definedName>
    <definedName name="BABBABABA">#REF!</definedName>
    <definedName name="BABBABABAAB" localSheetId="11">#REF!</definedName>
    <definedName name="BABBABABAAB" localSheetId="12">#REF!</definedName>
    <definedName name="BABBABABAAB" localSheetId="14">#REF!</definedName>
    <definedName name="BABBABABAAB" localSheetId="3">#REF!</definedName>
    <definedName name="BABBABABAAB" localSheetId="4">#REF!</definedName>
    <definedName name="BABBABABAAB" localSheetId="6">#REF!</definedName>
    <definedName name="BABBABABAAB" localSheetId="7">#REF!</definedName>
    <definedName name="BABBABABAAB" localSheetId="8">#REF!</definedName>
    <definedName name="BABBABABAAB" localSheetId="9">#REF!</definedName>
    <definedName name="BABBABABAAB">#REF!</definedName>
    <definedName name="_xlnm.Database" localSheetId="11">#REF!</definedName>
    <definedName name="_xlnm.Database" localSheetId="12">#REF!</definedName>
    <definedName name="_xlnm.Database" localSheetId="14">#REF!</definedName>
    <definedName name="_xlnm.Database" localSheetId="3">#REF!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9">#REF!</definedName>
    <definedName name="_xlnm.Database">#REF!</definedName>
    <definedName name="BANGLADESH" localSheetId="11">#REF!</definedName>
    <definedName name="BANGLADESH" localSheetId="12">#REF!</definedName>
    <definedName name="BANGLADESH" localSheetId="14">#REF!</definedName>
    <definedName name="BANGLADESH" localSheetId="3">#REF!</definedName>
    <definedName name="BANGLADESH" localSheetId="4">#REF!</definedName>
    <definedName name="BANGLADESH" localSheetId="6">#REF!</definedName>
    <definedName name="BANGLADESH" localSheetId="7">#REF!</definedName>
    <definedName name="BANGLADESH" localSheetId="8">#REF!</definedName>
    <definedName name="BANGLADESH" localSheetId="9">#REF!</definedName>
    <definedName name="BANGLADESH">#REF!</definedName>
    <definedName name="bar" localSheetId="11" hidden="1">{#N/A,#N/A,FALSE,"GERAL";#N/A,#N/A,FALSE,"012-96";#N/A,#N/A,FALSE,"018-96";#N/A,#N/A,FALSE,"027-96";#N/A,#N/A,FALSE,"059-96";#N/A,#N/A,FALSE,"076-96";#N/A,#N/A,FALSE,"019-97";#N/A,#N/A,FALSE,"021-97";#N/A,#N/A,FALSE,"022-97";#N/A,#N/A,FALSE,"028-97"}</definedName>
    <definedName name="bar" localSheetId="12" hidden="1">{#N/A,#N/A,FALSE,"GERAL";#N/A,#N/A,FALSE,"012-96";#N/A,#N/A,FALSE,"018-96";#N/A,#N/A,FALSE,"027-96";#N/A,#N/A,FALSE,"059-96";#N/A,#N/A,FALSE,"076-96";#N/A,#N/A,FALSE,"019-97";#N/A,#N/A,FALSE,"021-97";#N/A,#N/A,FALSE,"022-97";#N/A,#N/A,FALSE,"028-97"}</definedName>
    <definedName name="bar" localSheetId="13" hidden="1">{#N/A,#N/A,FALSE,"GERAL";#N/A,#N/A,FALSE,"012-96";#N/A,#N/A,FALSE,"018-96";#N/A,#N/A,FALSE,"027-96";#N/A,#N/A,FALSE,"059-96";#N/A,#N/A,FALSE,"076-96";#N/A,#N/A,FALSE,"019-97";#N/A,#N/A,FALSE,"021-97";#N/A,#N/A,FALSE,"022-97";#N/A,#N/A,FALSE,"028-97"}</definedName>
    <definedName name="bar" localSheetId="3" hidden="1">{#N/A,#N/A,FALSE,"GERAL";#N/A,#N/A,FALSE,"012-96";#N/A,#N/A,FALSE,"018-96";#N/A,#N/A,FALSE,"027-96";#N/A,#N/A,FALSE,"059-96";#N/A,#N/A,FALSE,"076-96";#N/A,#N/A,FALSE,"019-97";#N/A,#N/A,FALSE,"021-97";#N/A,#N/A,FALSE,"022-97";#N/A,#N/A,FALSE,"028-97"}</definedName>
    <definedName name="bar" localSheetId="4" hidden="1">{#N/A,#N/A,FALSE,"GERAL";#N/A,#N/A,FALSE,"012-96";#N/A,#N/A,FALSE,"018-96";#N/A,#N/A,FALSE,"027-96";#N/A,#N/A,FALSE,"059-96";#N/A,#N/A,FALSE,"076-96";#N/A,#N/A,FALSE,"019-97";#N/A,#N/A,FALSE,"021-97";#N/A,#N/A,FALSE,"022-97";#N/A,#N/A,FALSE,"028-97"}</definedName>
    <definedName name="bar" localSheetId="5" hidden="1">{#N/A,#N/A,FALSE,"GERAL";#N/A,#N/A,FALSE,"012-96";#N/A,#N/A,FALSE,"018-96";#N/A,#N/A,FALSE,"027-96";#N/A,#N/A,FALSE,"059-96";#N/A,#N/A,FALSE,"076-96";#N/A,#N/A,FALSE,"019-97";#N/A,#N/A,FALSE,"021-97";#N/A,#N/A,FALSE,"022-97";#N/A,#N/A,FALSE,"028-97"}</definedName>
    <definedName name="bar" localSheetId="10" hidden="1">{#N/A,#N/A,FALSE,"GERAL";#N/A,#N/A,FALSE,"012-96";#N/A,#N/A,FALSE,"018-96";#N/A,#N/A,FALSE,"027-96";#N/A,#N/A,FALSE,"059-96";#N/A,#N/A,FALSE,"076-96";#N/A,#N/A,FALSE,"019-97";#N/A,#N/A,FALSE,"021-97";#N/A,#N/A,FALSE,"022-97";#N/A,#N/A,FALSE,"028-97"}</definedName>
    <definedName name="bar" hidden="1">{#N/A,#N/A,FALSE,"GERAL";#N/A,#N/A,FALSE,"012-96";#N/A,#N/A,FALSE,"018-96";#N/A,#N/A,FALSE,"027-96";#N/A,#N/A,FALSE,"059-96";#N/A,#N/A,FALSE,"076-96";#N/A,#N/A,FALSE,"019-97";#N/A,#N/A,FALSE,"021-97";#N/A,#N/A,FALSE,"022-97";#N/A,#N/A,FALSE,"028-97"}</definedName>
    <definedName name="BBAABABABBA" localSheetId="11">#REF!</definedName>
    <definedName name="BBAABABABBA" localSheetId="12">#REF!</definedName>
    <definedName name="BBAABABABBA" localSheetId="13">#REF!</definedName>
    <definedName name="BBAABABABBA" localSheetId="14">#REF!</definedName>
    <definedName name="BBAABABABBA" localSheetId="3">#REF!</definedName>
    <definedName name="BBAABABABBA" localSheetId="4">#REF!</definedName>
    <definedName name="BBAABABABBA" localSheetId="6">#REF!</definedName>
    <definedName name="BBAABABABBA" localSheetId="7">#REF!</definedName>
    <definedName name="BBAABABABBA" localSheetId="8">#REF!</definedName>
    <definedName name="BBAABABABBA" localSheetId="9">#REF!</definedName>
    <definedName name="BBAABABABBA" localSheetId="10">#REF!</definedName>
    <definedName name="BBAABABABBA">#REF!</definedName>
    <definedName name="BBAABBAABAB" localSheetId="11">#REF!</definedName>
    <definedName name="BBAABBAABAB" localSheetId="12">#REF!</definedName>
    <definedName name="BBAABBAABAB" localSheetId="13">#REF!</definedName>
    <definedName name="BBAABBAABAB" localSheetId="14">#REF!</definedName>
    <definedName name="BBAABBAABAB" localSheetId="3">#REF!</definedName>
    <definedName name="BBAABBAABAB" localSheetId="4">#REF!</definedName>
    <definedName name="BBAABBAABAB" localSheetId="6">#REF!</definedName>
    <definedName name="BBAABBAABAB" localSheetId="7">#REF!</definedName>
    <definedName name="BBAABBAABAB" localSheetId="8">#REF!</definedName>
    <definedName name="BBAABBAABAB" localSheetId="9">#REF!</definedName>
    <definedName name="BBAABBAABAB" localSheetId="10">#REF!</definedName>
    <definedName name="BBAABBAABAB">#REF!</definedName>
    <definedName name="BBAABBAABB" localSheetId="11">#REF!</definedName>
    <definedName name="BBAABBAABB" localSheetId="12">#REF!</definedName>
    <definedName name="BBAABBAABB" localSheetId="13">#REF!</definedName>
    <definedName name="BBAABBAABB" localSheetId="14">#REF!</definedName>
    <definedName name="BBAABBAABB" localSheetId="3">#REF!</definedName>
    <definedName name="BBAABBAABB" localSheetId="4">#REF!</definedName>
    <definedName name="BBAABBAABB" localSheetId="6">#REF!</definedName>
    <definedName name="BBAABBAABB" localSheetId="7">#REF!</definedName>
    <definedName name="BBAABBAABB" localSheetId="8">#REF!</definedName>
    <definedName name="BBAABBAABB" localSheetId="9">#REF!</definedName>
    <definedName name="BBAABBAABB" localSheetId="10">#REF!</definedName>
    <definedName name="BBAABBAABB">#REF!</definedName>
    <definedName name="BBAABBBABA" localSheetId="11">#REF!</definedName>
    <definedName name="BBAABBBABA" localSheetId="12">#REF!</definedName>
    <definedName name="BBAABBBABA" localSheetId="14">#REF!</definedName>
    <definedName name="BBAABBBABA" localSheetId="3">#REF!</definedName>
    <definedName name="BBAABBBABA" localSheetId="4">#REF!</definedName>
    <definedName name="BBAABBBABA" localSheetId="6">#REF!</definedName>
    <definedName name="BBAABBBABA" localSheetId="7">#REF!</definedName>
    <definedName name="BBAABBBABA" localSheetId="8">#REF!</definedName>
    <definedName name="BBAABBBABA" localSheetId="9">#REF!</definedName>
    <definedName name="BBAABBBABA">#REF!</definedName>
    <definedName name="BBABAABABAB" localSheetId="11">#REF!</definedName>
    <definedName name="BBABAABABAB" localSheetId="12">#REF!</definedName>
    <definedName name="BBABAABABAB" localSheetId="14">#REF!</definedName>
    <definedName name="BBABAABABAB" localSheetId="3">#REF!</definedName>
    <definedName name="BBABAABABAB" localSheetId="4">#REF!</definedName>
    <definedName name="BBABAABABAB" localSheetId="6">#REF!</definedName>
    <definedName name="BBABAABABAB" localSheetId="7">#REF!</definedName>
    <definedName name="BBABAABABAB" localSheetId="8">#REF!</definedName>
    <definedName name="BBABAABABAB" localSheetId="9">#REF!</definedName>
    <definedName name="BBABAABABAB">#REF!</definedName>
    <definedName name="BBABABBBBA" localSheetId="11">#REF!</definedName>
    <definedName name="BBABABBBBA" localSheetId="12">#REF!</definedName>
    <definedName name="BBABABBBBA" localSheetId="14">#REF!</definedName>
    <definedName name="BBABABBBBA" localSheetId="3">#REF!</definedName>
    <definedName name="BBABABBBBA" localSheetId="4">#REF!</definedName>
    <definedName name="BBABABBBBA" localSheetId="6">#REF!</definedName>
    <definedName name="BBABABBBBA" localSheetId="7">#REF!</definedName>
    <definedName name="BBABABBBBA" localSheetId="8">#REF!</definedName>
    <definedName name="BBABABBBBA" localSheetId="9">#REF!</definedName>
    <definedName name="BBABABBBBA">#REF!</definedName>
    <definedName name="BBB" localSheetId="11">#REF!</definedName>
    <definedName name="BBB" localSheetId="12">#REF!</definedName>
    <definedName name="BBB" localSheetId="14">#REF!</definedName>
    <definedName name="BBB" localSheetId="3">#REF!</definedName>
    <definedName name="BBB" localSheetId="4">#REF!</definedName>
    <definedName name="BBB" localSheetId="6">#REF!</definedName>
    <definedName name="BBB" localSheetId="7">#REF!</definedName>
    <definedName name="BBB" localSheetId="8">#REF!</definedName>
    <definedName name="BBB" localSheetId="9">#REF!</definedName>
    <definedName name="BBB">#REF!</definedName>
    <definedName name="BBC" localSheetId="11">#REF!</definedName>
    <definedName name="BBC" localSheetId="12">#REF!</definedName>
    <definedName name="BBC" localSheetId="14">#REF!</definedName>
    <definedName name="BBC" localSheetId="3">#REF!</definedName>
    <definedName name="BBC" localSheetId="4">#REF!</definedName>
    <definedName name="BBC" localSheetId="6">#REF!</definedName>
    <definedName name="BBC" localSheetId="7">#REF!</definedName>
    <definedName name="BBC" localSheetId="8">#REF!</definedName>
    <definedName name="BBC" localSheetId="9">#REF!</definedName>
    <definedName name="BBC">#REF!</definedName>
    <definedName name="BBD" localSheetId="11">#REF!</definedName>
    <definedName name="BBD" localSheetId="12">#REF!</definedName>
    <definedName name="BBD" localSheetId="14">#REF!</definedName>
    <definedName name="BBD" localSheetId="3">#REF!</definedName>
    <definedName name="BBD" localSheetId="4">#REF!</definedName>
    <definedName name="BBD" localSheetId="6">#REF!</definedName>
    <definedName name="BBD" localSheetId="7">#REF!</definedName>
    <definedName name="BBD" localSheetId="8">#REF!</definedName>
    <definedName name="BBD" localSheetId="9">#REF!</definedName>
    <definedName name="BBD">#REF!</definedName>
    <definedName name="BBE" localSheetId="11">#REF!</definedName>
    <definedName name="BBE" localSheetId="12">#REF!</definedName>
    <definedName name="BBE" localSheetId="14">#REF!</definedName>
    <definedName name="BBE" localSheetId="3">#REF!</definedName>
    <definedName name="BBE" localSheetId="4">#REF!</definedName>
    <definedName name="BBE" localSheetId="6">#REF!</definedName>
    <definedName name="BBE" localSheetId="7">#REF!</definedName>
    <definedName name="BBE" localSheetId="8">#REF!</definedName>
    <definedName name="BBE" localSheetId="9">#REF!</definedName>
    <definedName name="BBE">#REF!</definedName>
    <definedName name="BBF" localSheetId="11">#REF!</definedName>
    <definedName name="BBF" localSheetId="12">#REF!</definedName>
    <definedName name="BBF" localSheetId="14">#REF!</definedName>
    <definedName name="BBF" localSheetId="3">#REF!</definedName>
    <definedName name="BBF" localSheetId="4">#REF!</definedName>
    <definedName name="BBF" localSheetId="6">#REF!</definedName>
    <definedName name="BBF" localSheetId="7">#REF!</definedName>
    <definedName name="BBF" localSheetId="8">#REF!</definedName>
    <definedName name="BBF" localSheetId="9">#REF!</definedName>
    <definedName name="BBF">#REF!</definedName>
    <definedName name="BBG" localSheetId="11">#REF!</definedName>
    <definedName name="BBG" localSheetId="12">#REF!</definedName>
    <definedName name="BBG" localSheetId="14">#REF!</definedName>
    <definedName name="BBG" localSheetId="3">#REF!</definedName>
    <definedName name="BBG" localSheetId="4">#REF!</definedName>
    <definedName name="BBG" localSheetId="6">#REF!</definedName>
    <definedName name="BBG" localSheetId="7">#REF!</definedName>
    <definedName name="BBG" localSheetId="8">#REF!</definedName>
    <definedName name="BBG" localSheetId="9">#REF!</definedName>
    <definedName name="BBG">#REF!</definedName>
    <definedName name="BBH" localSheetId="11">#REF!</definedName>
    <definedName name="BBH" localSheetId="12">#REF!</definedName>
    <definedName name="BBH" localSheetId="14">#REF!</definedName>
    <definedName name="BBH" localSheetId="3">#REF!</definedName>
    <definedName name="BBH" localSheetId="4">#REF!</definedName>
    <definedName name="BBH" localSheetId="6">#REF!</definedName>
    <definedName name="BBH" localSheetId="7">#REF!</definedName>
    <definedName name="BBH" localSheetId="8">#REF!</definedName>
    <definedName name="BBH" localSheetId="9">#REF!</definedName>
    <definedName name="BBH">#REF!</definedName>
    <definedName name="BBI" localSheetId="11">#REF!</definedName>
    <definedName name="BBI" localSheetId="12">#REF!</definedName>
    <definedName name="BBI" localSheetId="14">#REF!</definedName>
    <definedName name="BBI" localSheetId="3">#REF!</definedName>
    <definedName name="BBI" localSheetId="4">#REF!</definedName>
    <definedName name="BBI" localSheetId="6">#REF!</definedName>
    <definedName name="BBI" localSheetId="7">#REF!</definedName>
    <definedName name="BBI" localSheetId="8">#REF!</definedName>
    <definedName name="BBI" localSheetId="9">#REF!</definedName>
    <definedName name="BBI">#REF!</definedName>
    <definedName name="BBJ" localSheetId="11">#REF!</definedName>
    <definedName name="BBJ" localSheetId="12">#REF!</definedName>
    <definedName name="BBJ" localSheetId="14">#REF!</definedName>
    <definedName name="BBJ" localSheetId="3">#REF!</definedName>
    <definedName name="BBJ" localSheetId="4">#REF!</definedName>
    <definedName name="BBJ" localSheetId="6">#REF!</definedName>
    <definedName name="BBJ" localSheetId="7">#REF!</definedName>
    <definedName name="BBJ" localSheetId="8">#REF!</definedName>
    <definedName name="BBJ" localSheetId="9">#REF!</definedName>
    <definedName name="BBJ">#REF!</definedName>
    <definedName name="BBK" localSheetId="11">#REF!</definedName>
    <definedName name="BBK" localSheetId="12">#REF!</definedName>
    <definedName name="BBK" localSheetId="14">#REF!</definedName>
    <definedName name="BBK" localSheetId="3">#REF!</definedName>
    <definedName name="BBK" localSheetId="4">#REF!</definedName>
    <definedName name="BBK" localSheetId="6">#REF!</definedName>
    <definedName name="BBK" localSheetId="7">#REF!</definedName>
    <definedName name="BBK" localSheetId="8">#REF!</definedName>
    <definedName name="BBK" localSheetId="9">#REF!</definedName>
    <definedName name="BBK">#REF!</definedName>
    <definedName name="BBL" localSheetId="11">#REF!</definedName>
    <definedName name="BBL" localSheetId="12">#REF!</definedName>
    <definedName name="BBL" localSheetId="14">#REF!</definedName>
    <definedName name="BBL" localSheetId="3">#REF!</definedName>
    <definedName name="BBL" localSheetId="4">#REF!</definedName>
    <definedName name="BBL" localSheetId="6">#REF!</definedName>
    <definedName name="BBL" localSheetId="7">#REF!</definedName>
    <definedName name="BBL" localSheetId="8">#REF!</definedName>
    <definedName name="BBL" localSheetId="9">#REF!</definedName>
    <definedName name="BBL">#REF!</definedName>
    <definedName name="BBM" localSheetId="11">#REF!</definedName>
    <definedName name="BBM" localSheetId="12">#REF!</definedName>
    <definedName name="BBM" localSheetId="14">#REF!</definedName>
    <definedName name="BBM" localSheetId="3">#REF!</definedName>
    <definedName name="BBM" localSheetId="4">#REF!</definedName>
    <definedName name="BBM" localSheetId="6">#REF!</definedName>
    <definedName name="BBM" localSheetId="7">#REF!</definedName>
    <definedName name="BBM" localSheetId="8">#REF!</definedName>
    <definedName name="BBM" localSheetId="9">#REF!</definedName>
    <definedName name="BBM">#REF!</definedName>
    <definedName name="BQ_TABLE1">#N/A</definedName>
    <definedName name="BRITAGEM" localSheetId="11" hidden="1">{#N/A,#N/A,FALSE,"GERAL";#N/A,#N/A,FALSE,"012-96";#N/A,#N/A,FALSE,"018-96";#N/A,#N/A,FALSE,"027-96";#N/A,#N/A,FALSE,"059-96";#N/A,#N/A,FALSE,"076-96";#N/A,#N/A,FALSE,"019-97";#N/A,#N/A,FALSE,"021-97";#N/A,#N/A,FALSE,"022-97";#N/A,#N/A,FALSE,"028-97"}</definedName>
    <definedName name="BRITAGEM" localSheetId="12" hidden="1">{#N/A,#N/A,FALSE,"GERAL";#N/A,#N/A,FALSE,"012-96";#N/A,#N/A,FALSE,"018-96";#N/A,#N/A,FALSE,"027-96";#N/A,#N/A,FALSE,"059-96";#N/A,#N/A,FALSE,"076-96";#N/A,#N/A,FALSE,"019-97";#N/A,#N/A,FALSE,"021-97";#N/A,#N/A,FALSE,"022-97";#N/A,#N/A,FALSE,"028-97"}</definedName>
    <definedName name="BRITAGEM" localSheetId="13" hidden="1">{#N/A,#N/A,FALSE,"GERAL";#N/A,#N/A,FALSE,"012-96";#N/A,#N/A,FALSE,"018-96";#N/A,#N/A,FALSE,"027-96";#N/A,#N/A,FALSE,"059-96";#N/A,#N/A,FALSE,"076-96";#N/A,#N/A,FALSE,"019-97";#N/A,#N/A,FALSE,"021-97";#N/A,#N/A,FALSE,"022-97";#N/A,#N/A,FALSE,"028-97"}</definedName>
    <definedName name="BRITAGEM" localSheetId="3" hidden="1">{#N/A,#N/A,FALSE,"GERAL";#N/A,#N/A,FALSE,"012-96";#N/A,#N/A,FALSE,"018-96";#N/A,#N/A,FALSE,"027-96";#N/A,#N/A,FALSE,"059-96";#N/A,#N/A,FALSE,"076-96";#N/A,#N/A,FALSE,"019-97";#N/A,#N/A,FALSE,"021-97";#N/A,#N/A,FALSE,"022-97";#N/A,#N/A,FALSE,"028-97"}</definedName>
    <definedName name="BRITAGEM" localSheetId="4" hidden="1">{#N/A,#N/A,FALSE,"GERAL";#N/A,#N/A,FALSE,"012-96";#N/A,#N/A,FALSE,"018-96";#N/A,#N/A,FALSE,"027-96";#N/A,#N/A,FALSE,"059-96";#N/A,#N/A,FALSE,"076-96";#N/A,#N/A,FALSE,"019-97";#N/A,#N/A,FALSE,"021-97";#N/A,#N/A,FALSE,"022-97";#N/A,#N/A,FALSE,"028-97"}</definedName>
    <definedName name="BRITAGEM" localSheetId="5" hidden="1">{#N/A,#N/A,FALSE,"GERAL";#N/A,#N/A,FALSE,"012-96";#N/A,#N/A,FALSE,"018-96";#N/A,#N/A,FALSE,"027-96";#N/A,#N/A,FALSE,"059-96";#N/A,#N/A,FALSE,"076-96";#N/A,#N/A,FALSE,"019-97";#N/A,#N/A,FALSE,"021-97";#N/A,#N/A,FALSE,"022-97";#N/A,#N/A,FALSE,"028-97"}</definedName>
    <definedName name="BRITAGEM" localSheetId="10" hidden="1">{#N/A,#N/A,FALSE,"GERAL";#N/A,#N/A,FALSE,"012-96";#N/A,#N/A,FALSE,"018-96";#N/A,#N/A,FALSE,"027-96";#N/A,#N/A,FALSE,"059-96";#N/A,#N/A,FALSE,"076-96";#N/A,#N/A,FALSE,"019-97";#N/A,#N/A,FALSE,"021-97";#N/A,#N/A,FALSE,"022-97";#N/A,#N/A,FALSE,"028-97"}</definedName>
    <definedName name="BRITAGEM" hidden="1">{#N/A,#N/A,FALSE,"GERAL";#N/A,#N/A,FALSE,"012-96";#N/A,#N/A,FALSE,"018-96";#N/A,#N/A,FALSE,"027-96";#N/A,#N/A,FALSE,"059-96";#N/A,#N/A,FALSE,"076-96";#N/A,#N/A,FALSE,"019-97";#N/A,#N/A,FALSE,"021-97";#N/A,#N/A,FALSE,"022-97";#N/A,#N/A,FALSE,"028-97"}</definedName>
    <definedName name="caca">[14]Estimate!$D$350:$AC$1155</definedName>
    <definedName name="Calafate" localSheetId="11">#REF!</definedName>
    <definedName name="Calafate" localSheetId="12">#REF!</definedName>
    <definedName name="Calafate" localSheetId="13">#REF!</definedName>
    <definedName name="Calafate" localSheetId="14">#REF!</definedName>
    <definedName name="Calafate" localSheetId="3">#REF!</definedName>
    <definedName name="Calafate" localSheetId="4">#REF!</definedName>
    <definedName name="Calafate" localSheetId="6">#REF!</definedName>
    <definedName name="Calafate" localSheetId="7">#REF!</definedName>
    <definedName name="Calafate" localSheetId="8">#REF!</definedName>
    <definedName name="Calafate" localSheetId="9">#REF!</definedName>
    <definedName name="Calafate" localSheetId="10">#REF!</definedName>
    <definedName name="Calafate">#REF!</definedName>
    <definedName name="Caldeireiro" localSheetId="11">#REF!</definedName>
    <definedName name="Caldeireiro" localSheetId="12">#REF!</definedName>
    <definedName name="Caldeireiro" localSheetId="13">#REF!</definedName>
    <definedName name="Caldeireiro" localSheetId="14">#REF!</definedName>
    <definedName name="Caldeireiro" localSheetId="3">#REF!</definedName>
    <definedName name="Caldeireiro" localSheetId="4">#REF!</definedName>
    <definedName name="Caldeireiro" localSheetId="6">#REF!</definedName>
    <definedName name="Caldeireiro" localSheetId="7">#REF!</definedName>
    <definedName name="Caldeireiro" localSheetId="8">#REF!</definedName>
    <definedName name="Caldeireiro" localSheetId="9">#REF!</definedName>
    <definedName name="Caldeireiro" localSheetId="10">#REF!</definedName>
    <definedName name="Caldeireiro">#REF!</definedName>
    <definedName name="campo1">[1]Plan3!$D$9:$D$9</definedName>
    <definedName name="capamc2" localSheetId="11">#REF!</definedName>
    <definedName name="capamc2" localSheetId="12">#REF!</definedName>
    <definedName name="capamc2" localSheetId="13">#REF!</definedName>
    <definedName name="capamc2" localSheetId="14">#REF!</definedName>
    <definedName name="capamc2" localSheetId="3">#REF!</definedName>
    <definedName name="capamc2" localSheetId="4">#REF!</definedName>
    <definedName name="capamc2" localSheetId="6">#REF!</definedName>
    <definedName name="capamc2" localSheetId="7">#REF!</definedName>
    <definedName name="capamc2" localSheetId="8">#REF!</definedName>
    <definedName name="capamc2" localSheetId="9">#REF!</definedName>
    <definedName name="capamc2" localSheetId="10">#REF!</definedName>
    <definedName name="capamc2">#REF!</definedName>
    <definedName name="capamc3" localSheetId="11">#REF!</definedName>
    <definedName name="capamc3" localSheetId="12">#REF!</definedName>
    <definedName name="capamc3" localSheetId="13">#REF!</definedName>
    <definedName name="capamc3" localSheetId="14">#REF!</definedName>
    <definedName name="capamc3" localSheetId="3">#REF!</definedName>
    <definedName name="capamc3" localSheetId="4">#REF!</definedName>
    <definedName name="capamc3" localSheetId="6">#REF!</definedName>
    <definedName name="capamc3" localSheetId="7">#REF!</definedName>
    <definedName name="capamc3" localSheetId="8">#REF!</definedName>
    <definedName name="capamc3" localSheetId="9">#REF!</definedName>
    <definedName name="capamc3" localSheetId="10">#REF!</definedName>
    <definedName name="capamc3">#REF!</definedName>
    <definedName name="CAPAMC4" localSheetId="11">#REF!</definedName>
    <definedName name="CAPAMC4" localSheetId="12">#REF!</definedName>
    <definedName name="CAPAMC4" localSheetId="13">#REF!</definedName>
    <definedName name="CAPAMC4" localSheetId="14">#REF!</definedName>
    <definedName name="CAPAMC4" localSheetId="3">#REF!</definedName>
    <definedName name="CAPAMC4" localSheetId="4">#REF!</definedName>
    <definedName name="CAPAMC4" localSheetId="6">#REF!</definedName>
    <definedName name="CAPAMC4" localSheetId="7">#REF!</definedName>
    <definedName name="CAPAMC4" localSheetId="8">#REF!</definedName>
    <definedName name="CAPAMC4" localSheetId="9">#REF!</definedName>
    <definedName name="CAPAMC4" localSheetId="10">#REF!</definedName>
    <definedName name="CAPAMC4">#REF!</definedName>
    <definedName name="CAPAMC5TG" localSheetId="11">#REF!</definedName>
    <definedName name="CAPAMC5TG" localSheetId="12">#REF!</definedName>
    <definedName name="CAPAMC5TG" localSheetId="14">#REF!</definedName>
    <definedName name="CAPAMC5TG" localSheetId="3">#REF!</definedName>
    <definedName name="CAPAMC5TG" localSheetId="4">#REF!</definedName>
    <definedName name="CAPAMC5TG" localSheetId="6">#REF!</definedName>
    <definedName name="CAPAMC5TG" localSheetId="7">#REF!</definedName>
    <definedName name="CAPAMC5TG" localSheetId="8">#REF!</definedName>
    <definedName name="CAPAMC5TG" localSheetId="9">#REF!</definedName>
    <definedName name="CAPAMC5TG">#REF!</definedName>
    <definedName name="capanom" localSheetId="11">#REF!</definedName>
    <definedName name="capanom" localSheetId="12">#REF!</definedName>
    <definedName name="capanom" localSheetId="14">#REF!</definedName>
    <definedName name="capanom" localSheetId="3">#REF!</definedName>
    <definedName name="capanom" localSheetId="4">#REF!</definedName>
    <definedName name="capanom" localSheetId="6">#REF!</definedName>
    <definedName name="capanom" localSheetId="7">#REF!</definedName>
    <definedName name="capanom" localSheetId="8">#REF!</definedName>
    <definedName name="capanom" localSheetId="9">#REF!</definedName>
    <definedName name="capanom">#REF!</definedName>
    <definedName name="capatc2" localSheetId="11">#REF!</definedName>
    <definedName name="capatc2" localSheetId="12">#REF!</definedName>
    <definedName name="capatc2" localSheetId="14">#REF!</definedName>
    <definedName name="capatc2" localSheetId="3">#REF!</definedName>
    <definedName name="capatc2" localSheetId="4">#REF!</definedName>
    <definedName name="capatc2" localSheetId="6">#REF!</definedName>
    <definedName name="capatc2" localSheetId="7">#REF!</definedName>
    <definedName name="capatc2" localSheetId="8">#REF!</definedName>
    <definedName name="capatc2" localSheetId="9">#REF!</definedName>
    <definedName name="capatc2">#REF!</definedName>
    <definedName name="capatc3" localSheetId="11">#REF!</definedName>
    <definedName name="capatc3" localSheetId="12">#REF!</definedName>
    <definedName name="capatc3" localSheetId="14">#REF!</definedName>
    <definedName name="capatc3" localSheetId="3">#REF!</definedName>
    <definedName name="capatc3" localSheetId="4">#REF!</definedName>
    <definedName name="capatc3" localSheetId="6">#REF!</definedName>
    <definedName name="capatc3" localSheetId="7">#REF!</definedName>
    <definedName name="capatc3" localSheetId="8">#REF!</definedName>
    <definedName name="capatc3" localSheetId="9">#REF!</definedName>
    <definedName name="capatc3">#REF!</definedName>
    <definedName name="CAPATC4" localSheetId="11">#REF!</definedName>
    <definedName name="CAPATC4" localSheetId="12">#REF!</definedName>
    <definedName name="CAPATC4" localSheetId="14">#REF!</definedName>
    <definedName name="CAPATC4" localSheetId="3">#REF!</definedName>
    <definedName name="CAPATC4" localSheetId="4">#REF!</definedName>
    <definedName name="CAPATC4" localSheetId="6">#REF!</definedName>
    <definedName name="CAPATC4" localSheetId="7">#REF!</definedName>
    <definedName name="CAPATC4" localSheetId="8">#REF!</definedName>
    <definedName name="CAPATC4" localSheetId="9">#REF!</definedName>
    <definedName name="CAPATC4">#REF!</definedName>
    <definedName name="capatg2" localSheetId="11">#REF!</definedName>
    <definedName name="capatg2" localSheetId="12">#REF!</definedName>
    <definedName name="capatg2" localSheetId="14">#REF!</definedName>
    <definedName name="capatg2" localSheetId="3">#REF!</definedName>
    <definedName name="capatg2" localSheetId="4">#REF!</definedName>
    <definedName name="capatg2" localSheetId="6">#REF!</definedName>
    <definedName name="capatg2" localSheetId="7">#REF!</definedName>
    <definedName name="capatg2" localSheetId="8">#REF!</definedName>
    <definedName name="capatg2" localSheetId="9">#REF!</definedName>
    <definedName name="capatg2">#REF!</definedName>
    <definedName name="CAPATG3" localSheetId="11">#REF!</definedName>
    <definedName name="CAPATG3" localSheetId="12">#REF!</definedName>
    <definedName name="CAPATG3" localSheetId="14">#REF!</definedName>
    <definedName name="CAPATG3" localSheetId="3">#REF!</definedName>
    <definedName name="CAPATG3" localSheetId="4">#REF!</definedName>
    <definedName name="CAPATG3" localSheetId="6">#REF!</definedName>
    <definedName name="CAPATG3" localSheetId="7">#REF!</definedName>
    <definedName name="CAPATG3" localSheetId="8">#REF!</definedName>
    <definedName name="CAPATG3" localSheetId="9">#REF!</definedName>
    <definedName name="CAPATG3">#REF!</definedName>
    <definedName name="capatg4" localSheetId="11">#REF!</definedName>
    <definedName name="capatg4" localSheetId="12">#REF!</definedName>
    <definedName name="capatg4" localSheetId="14">#REF!</definedName>
    <definedName name="capatg4" localSheetId="3">#REF!</definedName>
    <definedName name="capatg4" localSheetId="4">#REF!</definedName>
    <definedName name="capatg4" localSheetId="6">#REF!</definedName>
    <definedName name="capatg4" localSheetId="7">#REF!</definedName>
    <definedName name="capatg4" localSheetId="8">#REF!</definedName>
    <definedName name="capatg4" localSheetId="9">#REF!</definedName>
    <definedName name="capatg4">#REF!</definedName>
    <definedName name="Carpinteiro" localSheetId="11">#REF!</definedName>
    <definedName name="Carpinteiro" localSheetId="12">#REF!</definedName>
    <definedName name="Carpinteiro" localSheetId="14">#REF!</definedName>
    <definedName name="Carpinteiro" localSheetId="3">#REF!</definedName>
    <definedName name="Carpinteiro" localSheetId="4">#REF!</definedName>
    <definedName name="Carpinteiro" localSheetId="6">#REF!</definedName>
    <definedName name="Carpinteiro" localSheetId="7">#REF!</definedName>
    <definedName name="Carpinteiro" localSheetId="8">#REF!</definedName>
    <definedName name="Carpinteiro" localSheetId="9">#REF!</definedName>
    <definedName name="Carpinteiro">#REF!</definedName>
    <definedName name="Carvoeiro" localSheetId="11">#REF!</definedName>
    <definedName name="Carvoeiro" localSheetId="12">#REF!</definedName>
    <definedName name="Carvoeiro" localSheetId="14">#REF!</definedName>
    <definedName name="Carvoeiro" localSheetId="3">#REF!</definedName>
    <definedName name="Carvoeiro" localSheetId="4">#REF!</definedName>
    <definedName name="Carvoeiro" localSheetId="6">#REF!</definedName>
    <definedName name="Carvoeiro" localSheetId="7">#REF!</definedName>
    <definedName name="Carvoeiro" localSheetId="8">#REF!</definedName>
    <definedName name="Carvoeiro" localSheetId="9">#REF!</definedName>
    <definedName name="Carvoeiro">#REF!</definedName>
    <definedName name="CASH_FLOW">[4]CASH_FLOW!$B$6</definedName>
    <definedName name="Category" localSheetId="11">#REF!</definedName>
    <definedName name="Category" localSheetId="12">#REF!</definedName>
    <definedName name="Category" localSheetId="13">#REF!</definedName>
    <definedName name="Category" localSheetId="14">#REF!</definedName>
    <definedName name="Category" localSheetId="3">#REF!</definedName>
    <definedName name="Category" localSheetId="4">#REF!</definedName>
    <definedName name="Category" localSheetId="6">#REF!</definedName>
    <definedName name="Category" localSheetId="7">#REF!</definedName>
    <definedName name="Category" localSheetId="8">#REF!</definedName>
    <definedName name="Category" localSheetId="9">#REF!</definedName>
    <definedName name="Category" localSheetId="10">#REF!</definedName>
    <definedName name="Category">#REF!</definedName>
    <definedName name="CCC" localSheetId="11">#REF!</definedName>
    <definedName name="CCC" localSheetId="12">#REF!</definedName>
    <definedName name="CCC" localSheetId="13">#REF!</definedName>
    <definedName name="CCC" localSheetId="14">#REF!</definedName>
    <definedName name="CCC" localSheetId="3">#REF!</definedName>
    <definedName name="CCC" localSheetId="4">#REF!</definedName>
    <definedName name="CCC" localSheetId="6">#REF!</definedName>
    <definedName name="CCC" localSheetId="7">#REF!</definedName>
    <definedName name="CCC" localSheetId="8">#REF!</definedName>
    <definedName name="CCC" localSheetId="9">#REF!</definedName>
    <definedName name="CCC" localSheetId="10">#REF!</definedName>
    <definedName name="CCC">#REF!</definedName>
    <definedName name="ccccc" localSheetId="11" hidden="1">{#N/A,#N/A,FALSE,"GERAL";#N/A,#N/A,FALSE,"012-96";#N/A,#N/A,FALSE,"018-96";#N/A,#N/A,FALSE,"027-96";#N/A,#N/A,FALSE,"059-96";#N/A,#N/A,FALSE,"076-96";#N/A,#N/A,FALSE,"019-97";#N/A,#N/A,FALSE,"021-97";#N/A,#N/A,FALSE,"022-97";#N/A,#N/A,FALSE,"028-97"}</definedName>
    <definedName name="ccccc" localSheetId="12" hidden="1">{#N/A,#N/A,FALSE,"GERAL";#N/A,#N/A,FALSE,"012-96";#N/A,#N/A,FALSE,"018-96";#N/A,#N/A,FALSE,"027-96";#N/A,#N/A,FALSE,"059-96";#N/A,#N/A,FALSE,"076-96";#N/A,#N/A,FALSE,"019-97";#N/A,#N/A,FALSE,"021-97";#N/A,#N/A,FALSE,"022-97";#N/A,#N/A,FALSE,"028-97"}</definedName>
    <definedName name="ccccc" localSheetId="13" hidden="1">{#N/A,#N/A,FALSE,"GERAL";#N/A,#N/A,FALSE,"012-96";#N/A,#N/A,FALSE,"018-96";#N/A,#N/A,FALSE,"027-96";#N/A,#N/A,FALSE,"059-96";#N/A,#N/A,FALSE,"076-96";#N/A,#N/A,FALSE,"019-97";#N/A,#N/A,FALSE,"021-97";#N/A,#N/A,FALSE,"022-97";#N/A,#N/A,FALSE,"028-97"}</definedName>
    <definedName name="ccccc" localSheetId="3" hidden="1">{#N/A,#N/A,FALSE,"GERAL";#N/A,#N/A,FALSE,"012-96";#N/A,#N/A,FALSE,"018-96";#N/A,#N/A,FALSE,"027-96";#N/A,#N/A,FALSE,"059-96";#N/A,#N/A,FALSE,"076-96";#N/A,#N/A,FALSE,"019-97";#N/A,#N/A,FALSE,"021-97";#N/A,#N/A,FALSE,"022-97";#N/A,#N/A,FALSE,"028-97"}</definedName>
    <definedName name="ccccc" localSheetId="4" hidden="1">{#N/A,#N/A,FALSE,"GERAL";#N/A,#N/A,FALSE,"012-96";#N/A,#N/A,FALSE,"018-96";#N/A,#N/A,FALSE,"027-96";#N/A,#N/A,FALSE,"059-96";#N/A,#N/A,FALSE,"076-96";#N/A,#N/A,FALSE,"019-97";#N/A,#N/A,FALSE,"021-97";#N/A,#N/A,FALSE,"022-97";#N/A,#N/A,FALSE,"028-97"}</definedName>
    <definedName name="ccccc" localSheetId="5" hidden="1">{#N/A,#N/A,FALSE,"GERAL";#N/A,#N/A,FALSE,"012-96";#N/A,#N/A,FALSE,"018-96";#N/A,#N/A,FALSE,"027-96";#N/A,#N/A,FALSE,"059-96";#N/A,#N/A,FALSE,"076-96";#N/A,#N/A,FALSE,"019-97";#N/A,#N/A,FALSE,"021-97";#N/A,#N/A,FALSE,"022-97";#N/A,#N/A,FALSE,"028-97"}</definedName>
    <definedName name="ccccc" localSheetId="10" hidden="1">{#N/A,#N/A,FALSE,"GERAL";#N/A,#N/A,FALSE,"012-96";#N/A,#N/A,FALSE,"018-96";#N/A,#N/A,FALSE,"027-96";#N/A,#N/A,FALSE,"059-96";#N/A,#N/A,FALSE,"076-96";#N/A,#N/A,FALSE,"019-97";#N/A,#N/A,FALSE,"021-97";#N/A,#N/A,FALSE,"022-97";#N/A,#N/A,FALSE,"028-97"}</definedName>
    <definedName name="ccccc" hidden="1">{#N/A,#N/A,FALSE,"GERAL";#N/A,#N/A,FALSE,"012-96";#N/A,#N/A,FALSE,"018-96";#N/A,#N/A,FALSE,"027-96";#N/A,#N/A,FALSE,"059-96";#N/A,#N/A,FALSE,"076-96";#N/A,#N/A,FALSE,"019-97";#N/A,#N/A,FALSE,"021-97";#N/A,#N/A,FALSE,"022-97";#N/A,#N/A,FALSE,"028-97"}</definedName>
    <definedName name="CCD" localSheetId="11">#REF!</definedName>
    <definedName name="CCD" localSheetId="12">#REF!</definedName>
    <definedName name="CCD" localSheetId="13">#REF!</definedName>
    <definedName name="CCD" localSheetId="14">#REF!</definedName>
    <definedName name="CCD" localSheetId="3">#REF!</definedName>
    <definedName name="CCD" localSheetId="4">#REF!</definedName>
    <definedName name="CCD" localSheetId="6">#REF!</definedName>
    <definedName name="CCD" localSheetId="7">#REF!</definedName>
    <definedName name="CCD" localSheetId="8">#REF!</definedName>
    <definedName name="CCD" localSheetId="9">#REF!</definedName>
    <definedName name="CCD" localSheetId="10">#REF!</definedName>
    <definedName name="CCD">#REF!</definedName>
    <definedName name="CCE" localSheetId="11">#REF!</definedName>
    <definedName name="CCE" localSheetId="12">#REF!</definedName>
    <definedName name="CCE" localSheetId="13">#REF!</definedName>
    <definedName name="CCE" localSheetId="14">#REF!</definedName>
    <definedName name="CCE" localSheetId="3">#REF!</definedName>
    <definedName name="CCE" localSheetId="4">#REF!</definedName>
    <definedName name="CCE" localSheetId="6">#REF!</definedName>
    <definedName name="CCE" localSheetId="7">#REF!</definedName>
    <definedName name="CCE" localSheetId="8">#REF!</definedName>
    <definedName name="CCE" localSheetId="9">#REF!</definedName>
    <definedName name="CCE" localSheetId="10">#REF!</definedName>
    <definedName name="CCE">#REF!</definedName>
    <definedName name="CCF" localSheetId="11">#REF!</definedName>
    <definedName name="CCF" localSheetId="12">#REF!</definedName>
    <definedName name="CCF" localSheetId="13">#REF!</definedName>
    <definedName name="CCF" localSheetId="14">#REF!</definedName>
    <definedName name="CCF" localSheetId="3">#REF!</definedName>
    <definedName name="CCF" localSheetId="4">#REF!</definedName>
    <definedName name="CCF" localSheetId="6">#REF!</definedName>
    <definedName name="CCF" localSheetId="7">#REF!</definedName>
    <definedName name="CCF" localSheetId="8">#REF!</definedName>
    <definedName name="CCF" localSheetId="9">#REF!</definedName>
    <definedName name="CCF" localSheetId="10">#REF!</definedName>
    <definedName name="CCF">#REF!</definedName>
    <definedName name="CCM" localSheetId="11">#REF!</definedName>
    <definedName name="CCM" localSheetId="12">#REF!</definedName>
    <definedName name="CCM" localSheetId="14">#REF!</definedName>
    <definedName name="CCM" localSheetId="3">#REF!</definedName>
    <definedName name="CCM" localSheetId="4">#REF!</definedName>
    <definedName name="CCM" localSheetId="6">#REF!</definedName>
    <definedName name="CCM" localSheetId="7">#REF!</definedName>
    <definedName name="CCM" localSheetId="8">#REF!</definedName>
    <definedName name="CCM" localSheetId="9">#REF!</definedName>
    <definedName name="CCM">#REF!</definedName>
    <definedName name="CFM" localSheetId="11">#REF!</definedName>
    <definedName name="CFM" localSheetId="12">#REF!</definedName>
    <definedName name="CFM" localSheetId="14">#REF!</definedName>
    <definedName name="CFM" localSheetId="3">#REF!</definedName>
    <definedName name="CFM" localSheetId="4">#REF!</definedName>
    <definedName name="CFM" localSheetId="6">#REF!</definedName>
    <definedName name="CFM" localSheetId="7">#REF!</definedName>
    <definedName name="CFM" localSheetId="8">#REF!</definedName>
    <definedName name="CFM" localSheetId="9">#REF!</definedName>
    <definedName name="CFM">#REF!</definedName>
    <definedName name="CFU" localSheetId="11">#REF!</definedName>
    <definedName name="CFU" localSheetId="12">#REF!</definedName>
    <definedName name="CFU" localSheetId="14">#REF!</definedName>
    <definedName name="CFU" localSheetId="3">#REF!</definedName>
    <definedName name="CFU" localSheetId="4">#REF!</definedName>
    <definedName name="CFU" localSheetId="6">#REF!</definedName>
    <definedName name="CFU" localSheetId="7">#REF!</definedName>
    <definedName name="CFU" localSheetId="8">#REF!</definedName>
    <definedName name="CFU" localSheetId="9">#REF!</definedName>
    <definedName name="CFU">#REF!</definedName>
    <definedName name="CODIGO" localSheetId="11">#REF!</definedName>
    <definedName name="CODIGO" localSheetId="12">#REF!</definedName>
    <definedName name="CODIGO" localSheetId="14">#REF!</definedName>
    <definedName name="CODIGO" localSheetId="3">#REF!</definedName>
    <definedName name="CODIGO" localSheetId="4">#REF!</definedName>
    <definedName name="CODIGO" localSheetId="6">#REF!</definedName>
    <definedName name="CODIGO" localSheetId="7">#REF!</definedName>
    <definedName name="CODIGO" localSheetId="8">#REF!</definedName>
    <definedName name="CODIGO" localSheetId="9">#REF!</definedName>
    <definedName name="CODIGO">#REF!</definedName>
    <definedName name="COMI" localSheetId="11">#REF!</definedName>
    <definedName name="COMI" localSheetId="12">#REF!</definedName>
    <definedName name="COMI" localSheetId="14">#REF!</definedName>
    <definedName name="COMI" localSheetId="3">#REF!</definedName>
    <definedName name="COMI" localSheetId="4">#REF!</definedName>
    <definedName name="COMI" localSheetId="6">#REF!</definedName>
    <definedName name="COMI" localSheetId="7">#REF!</definedName>
    <definedName name="COMI" localSheetId="8">#REF!</definedName>
    <definedName name="COMI" localSheetId="9">#REF!</definedName>
    <definedName name="COMI">#REF!</definedName>
    <definedName name="COMPRAS" localSheetId="13">[15]FCAC!$F$5</definedName>
    <definedName name="COMPRAS" localSheetId="10">[15]FCAC!$F$5</definedName>
    <definedName name="COMPRAS">[16]FCAC!$F$5</definedName>
    <definedName name="concorrentes" localSheetId="11" hidden="1">{#N/A,#N/A,FALSE,"Cronograma";#N/A,#N/A,FALSE,"Cronogr. 2"}</definedName>
    <definedName name="concorrentes" localSheetId="12" hidden="1">{#N/A,#N/A,FALSE,"Cronograma";#N/A,#N/A,FALSE,"Cronogr. 2"}</definedName>
    <definedName name="concorrentes" localSheetId="13" hidden="1">{#N/A,#N/A,FALSE,"Cronograma";#N/A,#N/A,FALSE,"Cronogr. 2"}</definedName>
    <definedName name="concorrentes" localSheetId="3" hidden="1">{#N/A,#N/A,FALSE,"Cronograma";#N/A,#N/A,FALSE,"Cronogr. 2"}</definedName>
    <definedName name="concorrentes" localSheetId="4" hidden="1">{#N/A,#N/A,FALSE,"Cronograma";#N/A,#N/A,FALSE,"Cronogr. 2"}</definedName>
    <definedName name="concorrentes" localSheetId="5" hidden="1">{#N/A,#N/A,FALSE,"Cronograma";#N/A,#N/A,FALSE,"Cronogr. 2"}</definedName>
    <definedName name="concorrentes" localSheetId="10" hidden="1">{#N/A,#N/A,FALSE,"Cronograma";#N/A,#N/A,FALSE,"Cronogr. 2"}</definedName>
    <definedName name="concorrentes" hidden="1">{#N/A,#N/A,FALSE,"Cronograma";#N/A,#N/A,FALSE,"Cronogr. 2"}</definedName>
    <definedName name="confmc" localSheetId="11">[17]Cap7!#REF!</definedName>
    <definedName name="confmc" localSheetId="12">[17]Cap7!#REF!</definedName>
    <definedName name="confmc" localSheetId="14">[17]Cap7!#REF!</definedName>
    <definedName name="confmc" localSheetId="3">[17]Cap7!#REF!</definedName>
    <definedName name="confmc" localSheetId="4">[17]Cap7!#REF!</definedName>
    <definedName name="confmc" localSheetId="6">[17]Cap7!#REF!</definedName>
    <definedName name="confmc" localSheetId="7">[17]Cap7!#REF!</definedName>
    <definedName name="confmc" localSheetId="8">[17]Cap7!#REF!</definedName>
    <definedName name="confmc" localSheetId="9">[17]Cap7!#REF!</definedName>
    <definedName name="confmc">[17]Cap7!#REF!</definedName>
    <definedName name="conftc" localSheetId="11">[17]Cap7!#REF!</definedName>
    <definedName name="conftc" localSheetId="12">[17]Cap7!#REF!</definedName>
    <definedName name="conftc" localSheetId="14">[17]Cap7!#REF!</definedName>
    <definedName name="conftc" localSheetId="3">[17]Cap7!#REF!</definedName>
    <definedName name="conftc" localSheetId="4">[17]Cap7!#REF!</definedName>
    <definedName name="conftc" localSheetId="6">[17]Cap7!#REF!</definedName>
    <definedName name="conftc" localSheetId="7">[17]Cap7!#REF!</definedName>
    <definedName name="conftc" localSheetId="8">[17]Cap7!#REF!</definedName>
    <definedName name="conftc" localSheetId="9">[17]Cap7!#REF!</definedName>
    <definedName name="conftc">[17]Cap7!#REF!</definedName>
    <definedName name="conftg" localSheetId="11">[17]Cap7!#REF!</definedName>
    <definedName name="conftg" localSheetId="12">[17]Cap7!#REF!</definedName>
    <definedName name="conftg" localSheetId="14">[17]Cap7!#REF!</definedName>
    <definedName name="conftg" localSheetId="3">[17]Cap7!#REF!</definedName>
    <definedName name="conftg" localSheetId="4">[17]Cap7!#REF!</definedName>
    <definedName name="conftg" localSheetId="6">[17]Cap7!#REF!</definedName>
    <definedName name="conftg" localSheetId="7">[17]Cap7!#REF!</definedName>
    <definedName name="conftg" localSheetId="8">[17]Cap7!#REF!</definedName>
    <definedName name="conftg" localSheetId="9">[17]Cap7!#REF!</definedName>
    <definedName name="conftg">[17]Cap7!#REF!</definedName>
    <definedName name="CONT1" localSheetId="11">[10]Estimate!#REF!</definedName>
    <definedName name="CONT1" localSheetId="12">[10]Estimate!#REF!</definedName>
    <definedName name="CONT1" localSheetId="14">[10]Estimate!#REF!</definedName>
    <definedName name="CONT1" localSheetId="3">[10]Estimate!#REF!</definedName>
    <definedName name="CONT1" localSheetId="4">[10]Estimate!#REF!</definedName>
    <definedName name="CONT1" localSheetId="6">[10]Estimate!#REF!</definedName>
    <definedName name="CONT1" localSheetId="7">[10]Estimate!#REF!</definedName>
    <definedName name="CONT1" localSheetId="8">[10]Estimate!#REF!</definedName>
    <definedName name="CONT1" localSheetId="9">[10]Estimate!#REF!</definedName>
    <definedName name="CONT1">[10]Estimate!#REF!</definedName>
    <definedName name="CONT2" localSheetId="11">[10]Estimate!#REF!</definedName>
    <definedName name="CONT2" localSheetId="12">[10]Estimate!#REF!</definedName>
    <definedName name="CONT2" localSheetId="14">[10]Estimate!#REF!</definedName>
    <definedName name="CONT2" localSheetId="3">[10]Estimate!#REF!</definedName>
    <definedName name="CONT2" localSheetId="4">[10]Estimate!#REF!</definedName>
    <definedName name="CONT2" localSheetId="6">[10]Estimate!#REF!</definedName>
    <definedName name="CONT2" localSheetId="7">[10]Estimate!#REF!</definedName>
    <definedName name="CONT2" localSheetId="8">[10]Estimate!#REF!</definedName>
    <definedName name="CONT2" localSheetId="9">[10]Estimate!#REF!</definedName>
    <definedName name="CONT2">[10]Estimate!#REF!</definedName>
    <definedName name="CONT3" localSheetId="11">[10]Estimate!#REF!</definedName>
    <definedName name="CONT3" localSheetId="12">[10]Estimate!#REF!</definedName>
    <definedName name="CONT3" localSheetId="14">[10]Estimate!#REF!</definedName>
    <definedName name="CONT3" localSheetId="3">[10]Estimate!#REF!</definedName>
    <definedName name="CONT3" localSheetId="4">[10]Estimate!#REF!</definedName>
    <definedName name="CONT3" localSheetId="6">[10]Estimate!#REF!</definedName>
    <definedName name="CONT3" localSheetId="7">[10]Estimate!#REF!</definedName>
    <definedName name="CONT3" localSheetId="8">[10]Estimate!#REF!</definedName>
    <definedName name="CONT3" localSheetId="9">[10]Estimate!#REF!</definedName>
    <definedName name="CONT3">[10]Estimate!#REF!</definedName>
    <definedName name="CONT4" localSheetId="11">[10]Estimate!#REF!</definedName>
    <definedName name="CONT4" localSheetId="12">[10]Estimate!#REF!</definedName>
    <definedName name="CONT4" localSheetId="14">[10]Estimate!#REF!</definedName>
    <definedName name="CONT4" localSheetId="3">[10]Estimate!#REF!</definedName>
    <definedName name="CONT4" localSheetId="4">[10]Estimate!#REF!</definedName>
    <definedName name="CONT4" localSheetId="6">[10]Estimate!#REF!</definedName>
    <definedName name="CONT4" localSheetId="7">[10]Estimate!#REF!</definedName>
    <definedName name="CONT4" localSheetId="8">[10]Estimate!#REF!</definedName>
    <definedName name="CONT4" localSheetId="9">[10]Estimate!#REF!</definedName>
    <definedName name="CONT4">[10]Estimate!#REF!</definedName>
    <definedName name="CONT5" localSheetId="11">[10]Estimate!#REF!</definedName>
    <definedName name="CONT5" localSheetId="12">[10]Estimate!#REF!</definedName>
    <definedName name="CONT5" localSheetId="14">[10]Estimate!#REF!</definedName>
    <definedName name="CONT5" localSheetId="3">[10]Estimate!#REF!</definedName>
    <definedName name="CONT5" localSheetId="4">[10]Estimate!#REF!</definedName>
    <definedName name="CONT5" localSheetId="6">[10]Estimate!#REF!</definedName>
    <definedName name="CONT5" localSheetId="7">[10]Estimate!#REF!</definedName>
    <definedName name="CONT5" localSheetId="8">[10]Estimate!#REF!</definedName>
    <definedName name="CONT5" localSheetId="9">[10]Estimate!#REF!</definedName>
    <definedName name="CONT5">[10]Estimate!#REF!</definedName>
    <definedName name="CONT6" localSheetId="11">[10]Estimate!#REF!</definedName>
    <definedName name="CONT6" localSheetId="12">[10]Estimate!#REF!</definedName>
    <definedName name="CONT6" localSheetId="14">[10]Estimate!#REF!</definedName>
    <definedName name="CONT6" localSheetId="3">[10]Estimate!#REF!</definedName>
    <definedName name="CONT6" localSheetId="4">[10]Estimate!#REF!</definedName>
    <definedName name="CONT6" localSheetId="6">[10]Estimate!#REF!</definedName>
    <definedName name="CONT6" localSheetId="7">[10]Estimate!#REF!</definedName>
    <definedName name="CONT6" localSheetId="8">[10]Estimate!#REF!</definedName>
    <definedName name="CONT6" localSheetId="9">[10]Estimate!#REF!</definedName>
    <definedName name="CONT6">[10]Estimate!#REF!</definedName>
    <definedName name="CONT7" localSheetId="11">[10]Estimate!#REF!</definedName>
    <definedName name="CONT7" localSheetId="12">[10]Estimate!#REF!</definedName>
    <definedName name="CONT7" localSheetId="14">[10]Estimate!#REF!</definedName>
    <definedName name="CONT7" localSheetId="3">[10]Estimate!#REF!</definedName>
    <definedName name="CONT7" localSheetId="4">[10]Estimate!#REF!</definedName>
    <definedName name="CONT7" localSheetId="6">[10]Estimate!#REF!</definedName>
    <definedName name="CONT7" localSheetId="7">[10]Estimate!#REF!</definedName>
    <definedName name="CONT7" localSheetId="8">[10]Estimate!#REF!</definedName>
    <definedName name="CONT7" localSheetId="9">[10]Estimate!#REF!</definedName>
    <definedName name="CONT7">[10]Estimate!#REF!</definedName>
    <definedName name="CONT8" localSheetId="11">[10]Estimate!#REF!</definedName>
    <definedName name="CONT8" localSheetId="12">[10]Estimate!#REF!</definedName>
    <definedName name="CONT8" localSheetId="14">[10]Estimate!#REF!</definedName>
    <definedName name="CONT8" localSheetId="3">[10]Estimate!#REF!</definedName>
    <definedName name="CONT8" localSheetId="4">[10]Estimate!#REF!</definedName>
    <definedName name="CONT8" localSheetId="6">[10]Estimate!#REF!</definedName>
    <definedName name="CONT8" localSheetId="7">[10]Estimate!#REF!</definedName>
    <definedName name="CONT8" localSheetId="8">[10]Estimate!#REF!</definedName>
    <definedName name="CONT8" localSheetId="9">[10]Estimate!#REF!</definedName>
    <definedName name="CONT8">[10]Estimate!#REF!</definedName>
    <definedName name="CONT9" localSheetId="11">[10]Estimate!#REF!</definedName>
    <definedName name="CONT9" localSheetId="12">[10]Estimate!#REF!</definedName>
    <definedName name="CONT9" localSheetId="14">[10]Estimate!#REF!</definedName>
    <definedName name="CONT9" localSheetId="3">[10]Estimate!#REF!</definedName>
    <definedName name="CONT9" localSheetId="4">[10]Estimate!#REF!</definedName>
    <definedName name="CONT9" localSheetId="6">[10]Estimate!#REF!</definedName>
    <definedName name="CONT9" localSheetId="7">[10]Estimate!#REF!</definedName>
    <definedName name="CONT9" localSheetId="8">[10]Estimate!#REF!</definedName>
    <definedName name="CONT9" localSheetId="9">[10]Estimate!#REF!</definedName>
    <definedName name="CONT9">[10]Estimate!#REF!</definedName>
    <definedName name="CPV" localSheetId="11">#REF!</definedName>
    <definedName name="CPV" localSheetId="12">#REF!</definedName>
    <definedName name="CPV" localSheetId="13">#REF!</definedName>
    <definedName name="CPV" localSheetId="14">#REF!</definedName>
    <definedName name="CPV" localSheetId="3">#REF!</definedName>
    <definedName name="CPV" localSheetId="4">#REF!</definedName>
    <definedName name="CPV" localSheetId="6">#REF!</definedName>
    <definedName name="CPV" localSheetId="7">#REF!</definedName>
    <definedName name="CPV" localSheetId="8">#REF!</definedName>
    <definedName name="CPV" localSheetId="9">#REF!</definedName>
    <definedName name="CPV" localSheetId="10">#REF!</definedName>
    <definedName name="CPV">#REF!</definedName>
    <definedName name="CRN_FIS" localSheetId="11">#REF!</definedName>
    <definedName name="CRN_FIS" localSheetId="12">#REF!</definedName>
    <definedName name="CRN_FIS" localSheetId="13">#REF!</definedName>
    <definedName name="CRN_FIS" localSheetId="14">#REF!</definedName>
    <definedName name="CRN_FIS" localSheetId="3">#REF!</definedName>
    <definedName name="CRN_FIS" localSheetId="4">#REF!</definedName>
    <definedName name="CRN_FIS" localSheetId="6">#REF!</definedName>
    <definedName name="CRN_FIS" localSheetId="7">#REF!</definedName>
    <definedName name="CRN_FIS" localSheetId="8">#REF!</definedName>
    <definedName name="CRN_FIS" localSheetId="9">#REF!</definedName>
    <definedName name="CRN_FIS" localSheetId="10">#REF!</definedName>
    <definedName name="CRN_FIS">#REF!</definedName>
    <definedName name="ct" localSheetId="11">#REF!</definedName>
    <definedName name="ct" localSheetId="12">#REF!</definedName>
    <definedName name="ct" localSheetId="13">#REF!</definedName>
    <definedName name="ct" localSheetId="14">#REF!</definedName>
    <definedName name="ct" localSheetId="3">#REF!</definedName>
    <definedName name="ct" localSheetId="4">#REF!</definedName>
    <definedName name="ct" localSheetId="6">#REF!</definedName>
    <definedName name="ct" localSheetId="7">#REF!</definedName>
    <definedName name="ct" localSheetId="8">#REF!</definedName>
    <definedName name="ct" localSheetId="9">#REF!</definedName>
    <definedName name="ct" localSheetId="10">#REF!</definedName>
    <definedName name="ct">#REF!</definedName>
    <definedName name="cu" localSheetId="11">#REF!</definedName>
    <definedName name="cu" localSheetId="12">#REF!</definedName>
    <definedName name="cu" localSheetId="14">#REF!</definedName>
    <definedName name="cu" localSheetId="3">#REF!</definedName>
    <definedName name="cu" localSheetId="4">#REF!</definedName>
    <definedName name="cu" localSheetId="6">#REF!</definedName>
    <definedName name="cu" localSheetId="7">#REF!</definedName>
    <definedName name="cu" localSheetId="8">#REF!</definedName>
    <definedName name="cu" localSheetId="9">#REF!</definedName>
    <definedName name="cu">#REF!</definedName>
    <definedName name="CUSTO" localSheetId="11">#REF!</definedName>
    <definedName name="CUSTO" localSheetId="12">#REF!</definedName>
    <definedName name="CUSTO" localSheetId="14">#REF!</definedName>
    <definedName name="CUSTO" localSheetId="3">#REF!</definedName>
    <definedName name="CUSTO" localSheetId="4">#REF!</definedName>
    <definedName name="CUSTO" localSheetId="6">#REF!</definedName>
    <definedName name="CUSTO" localSheetId="7">#REF!</definedName>
    <definedName name="CUSTO" localSheetId="8">#REF!</definedName>
    <definedName name="CUSTO" localSheetId="9">#REF!</definedName>
    <definedName name="CUSTO">#REF!</definedName>
    <definedName name="CUSTO_DE_COMBUSTÍVEL_E_LUFRIFICANTES">'[4]16-CUSTO_EQUIPTO'!$A$1</definedName>
    <definedName name="D">#N/A</definedName>
    <definedName name="DADOS">[4]DADOS!$A$1</definedName>
    <definedName name="DATA" localSheetId="13">[12]FCAC!$P$1</definedName>
    <definedName name="DATA" localSheetId="10">[12]FCAC!$P$1</definedName>
    <definedName name="DATA">[13]FCAC!$P$1</definedName>
    <definedName name="DDD" localSheetId="11">#REF!</definedName>
    <definedName name="DDD" localSheetId="12">#REF!</definedName>
    <definedName name="DDD" localSheetId="13">#REF!</definedName>
    <definedName name="DDD" localSheetId="14">#REF!</definedName>
    <definedName name="DDD" localSheetId="3">#REF!</definedName>
    <definedName name="DDD" localSheetId="4">#REF!</definedName>
    <definedName name="DDD" localSheetId="6">#REF!</definedName>
    <definedName name="DDD" localSheetId="7">#REF!</definedName>
    <definedName name="DDD" localSheetId="8">#REF!</definedName>
    <definedName name="DDD" localSheetId="9">#REF!</definedName>
    <definedName name="DDD" localSheetId="10">#REF!</definedName>
    <definedName name="DDD">#REF!</definedName>
    <definedName name="ddddd" localSheetId="11" hidden="1">{#N/A,#N/A,FALSE,"GERAL";#N/A,#N/A,FALSE,"012-96";#N/A,#N/A,FALSE,"018-96";#N/A,#N/A,FALSE,"027-96";#N/A,#N/A,FALSE,"059-96";#N/A,#N/A,FALSE,"076-96";#N/A,#N/A,FALSE,"019-97";#N/A,#N/A,FALSE,"021-97";#N/A,#N/A,FALSE,"022-97";#N/A,#N/A,FALSE,"028-97"}</definedName>
    <definedName name="ddddd" localSheetId="12" hidden="1">{#N/A,#N/A,FALSE,"GERAL";#N/A,#N/A,FALSE,"012-96";#N/A,#N/A,FALSE,"018-96";#N/A,#N/A,FALSE,"027-96";#N/A,#N/A,FALSE,"059-96";#N/A,#N/A,FALSE,"076-96";#N/A,#N/A,FALSE,"019-97";#N/A,#N/A,FALSE,"021-97";#N/A,#N/A,FALSE,"022-97";#N/A,#N/A,FALSE,"028-97"}</definedName>
    <definedName name="ddddd" localSheetId="13" hidden="1">{#N/A,#N/A,FALSE,"GERAL";#N/A,#N/A,FALSE,"012-96";#N/A,#N/A,FALSE,"018-96";#N/A,#N/A,FALSE,"027-96";#N/A,#N/A,FALSE,"059-96";#N/A,#N/A,FALSE,"076-96";#N/A,#N/A,FALSE,"019-97";#N/A,#N/A,FALSE,"021-97";#N/A,#N/A,FALSE,"022-97";#N/A,#N/A,FALSE,"028-97"}</definedName>
    <definedName name="ddddd" localSheetId="3" hidden="1">{#N/A,#N/A,FALSE,"GERAL";#N/A,#N/A,FALSE,"012-96";#N/A,#N/A,FALSE,"018-96";#N/A,#N/A,FALSE,"027-96";#N/A,#N/A,FALSE,"059-96";#N/A,#N/A,FALSE,"076-96";#N/A,#N/A,FALSE,"019-97";#N/A,#N/A,FALSE,"021-97";#N/A,#N/A,FALSE,"022-97";#N/A,#N/A,FALSE,"028-97"}</definedName>
    <definedName name="ddddd" localSheetId="4" hidden="1">{#N/A,#N/A,FALSE,"GERAL";#N/A,#N/A,FALSE,"012-96";#N/A,#N/A,FALSE,"018-96";#N/A,#N/A,FALSE,"027-96";#N/A,#N/A,FALSE,"059-96";#N/A,#N/A,FALSE,"076-96";#N/A,#N/A,FALSE,"019-97";#N/A,#N/A,FALSE,"021-97";#N/A,#N/A,FALSE,"022-97";#N/A,#N/A,FALSE,"028-97"}</definedName>
    <definedName name="ddddd" localSheetId="5" hidden="1">{#N/A,#N/A,FALSE,"GERAL";#N/A,#N/A,FALSE,"012-96";#N/A,#N/A,FALSE,"018-96";#N/A,#N/A,FALSE,"027-96";#N/A,#N/A,FALSE,"059-96";#N/A,#N/A,FALSE,"076-96";#N/A,#N/A,FALSE,"019-97";#N/A,#N/A,FALSE,"021-97";#N/A,#N/A,FALSE,"022-97";#N/A,#N/A,FALSE,"028-97"}</definedName>
    <definedName name="ddddd" localSheetId="10" hidden="1">{#N/A,#N/A,FALSE,"GERAL";#N/A,#N/A,FALSE,"012-96";#N/A,#N/A,FALSE,"018-96";#N/A,#N/A,FALSE,"027-96";#N/A,#N/A,FALSE,"059-96";#N/A,#N/A,FALSE,"076-96";#N/A,#N/A,FALSE,"019-97";#N/A,#N/A,FALSE,"021-97";#N/A,#N/A,FALSE,"022-97";#N/A,#N/A,FALSE,"028-97"}</definedName>
    <definedName name="ddddd" hidden="1">{#N/A,#N/A,FALSE,"GERAL";#N/A,#N/A,FALSE,"012-96";#N/A,#N/A,FALSE,"018-96";#N/A,#N/A,FALSE,"027-96";#N/A,#N/A,FALSE,"059-96";#N/A,#N/A,FALSE,"076-96";#N/A,#N/A,FALSE,"019-97";#N/A,#N/A,FALSE,"021-97";#N/A,#N/A,FALSE,"022-97";#N/A,#N/A,FALSE,"028-97"}</definedName>
    <definedName name="DDDDDDD" localSheetId="11">#REF!</definedName>
    <definedName name="DDDDDDD" localSheetId="12">#REF!</definedName>
    <definedName name="DDDDDDD" localSheetId="13">#REF!</definedName>
    <definedName name="DDDDDDD" localSheetId="14">#REF!</definedName>
    <definedName name="DDDDDDD" localSheetId="3">#REF!</definedName>
    <definedName name="DDDDDDD" localSheetId="4">#REF!</definedName>
    <definedName name="DDDDDDD" localSheetId="6">#REF!</definedName>
    <definedName name="DDDDDDD" localSheetId="7">#REF!</definedName>
    <definedName name="DDDDDDD" localSheetId="8">#REF!</definedName>
    <definedName name="DDDDDDD" localSheetId="9">#REF!</definedName>
    <definedName name="DDDDDDD" localSheetId="10">#REF!</definedName>
    <definedName name="DDDDDDD">#REF!</definedName>
    <definedName name="DDE" localSheetId="11">#REF!</definedName>
    <definedName name="DDE" localSheetId="12">#REF!</definedName>
    <definedName name="DDE" localSheetId="13">#REF!</definedName>
    <definedName name="DDE" localSheetId="14">#REF!</definedName>
    <definedName name="DDE" localSheetId="3">#REF!</definedName>
    <definedName name="DDE" localSheetId="4">#REF!</definedName>
    <definedName name="DDE" localSheetId="6">#REF!</definedName>
    <definedName name="DDE" localSheetId="7">#REF!</definedName>
    <definedName name="DDE" localSheetId="8">#REF!</definedName>
    <definedName name="DDE" localSheetId="9">#REF!</definedName>
    <definedName name="DDE" localSheetId="10">#REF!</definedName>
    <definedName name="DDE">#REF!</definedName>
    <definedName name="DDF" localSheetId="11">#REF!</definedName>
    <definedName name="DDF" localSheetId="12">#REF!</definedName>
    <definedName name="DDF" localSheetId="13">#REF!</definedName>
    <definedName name="DDF" localSheetId="14">#REF!</definedName>
    <definedName name="DDF" localSheetId="3">#REF!</definedName>
    <definedName name="DDF" localSheetId="4">#REF!</definedName>
    <definedName name="DDF" localSheetId="6">#REF!</definedName>
    <definedName name="DDF" localSheetId="7">#REF!</definedName>
    <definedName name="DDF" localSheetId="8">#REF!</definedName>
    <definedName name="DDF" localSheetId="9">#REF!</definedName>
    <definedName name="DDF" localSheetId="10">#REF!</definedName>
    <definedName name="DDF">#REF!</definedName>
    <definedName name="DDG" localSheetId="11">#REF!</definedName>
    <definedName name="DDG" localSheetId="12">#REF!</definedName>
    <definedName name="DDG" localSheetId="14">#REF!</definedName>
    <definedName name="DDG" localSheetId="3">#REF!</definedName>
    <definedName name="DDG" localSheetId="4">#REF!</definedName>
    <definedName name="DDG" localSheetId="6">#REF!</definedName>
    <definedName name="DDG" localSheetId="7">#REF!</definedName>
    <definedName name="DDG" localSheetId="8">#REF!</definedName>
    <definedName name="DDG" localSheetId="9">#REF!</definedName>
    <definedName name="DDG">#REF!</definedName>
    <definedName name="DDH" localSheetId="11">#REF!</definedName>
    <definedName name="DDH" localSheetId="12">#REF!</definedName>
    <definedName name="DDH" localSheetId="14">#REF!</definedName>
    <definedName name="DDH" localSheetId="3">#REF!</definedName>
    <definedName name="DDH" localSheetId="4">#REF!</definedName>
    <definedName name="DDH" localSheetId="6">#REF!</definedName>
    <definedName name="DDH" localSheetId="7">#REF!</definedName>
    <definedName name="DDH" localSheetId="8">#REF!</definedName>
    <definedName name="DDH" localSheetId="9">#REF!</definedName>
    <definedName name="DDH">#REF!</definedName>
    <definedName name="DDI" localSheetId="11">#REF!</definedName>
    <definedName name="DDI" localSheetId="12">#REF!</definedName>
    <definedName name="DDI" localSheetId="14">#REF!</definedName>
    <definedName name="DDI" localSheetId="3">#REF!</definedName>
    <definedName name="DDI" localSheetId="4">#REF!</definedName>
    <definedName name="DDI" localSheetId="6">#REF!</definedName>
    <definedName name="DDI" localSheetId="7">#REF!</definedName>
    <definedName name="DDI" localSheetId="8">#REF!</definedName>
    <definedName name="DDI" localSheetId="9">#REF!</definedName>
    <definedName name="DDI">#REF!</definedName>
    <definedName name="DDJ" localSheetId="11">#REF!</definedName>
    <definedName name="DDJ" localSheetId="12">#REF!</definedName>
    <definedName name="DDJ" localSheetId="14">#REF!</definedName>
    <definedName name="DDJ" localSheetId="3">#REF!</definedName>
    <definedName name="DDJ" localSheetId="4">#REF!</definedName>
    <definedName name="DDJ" localSheetId="6">#REF!</definedName>
    <definedName name="DDJ" localSheetId="7">#REF!</definedName>
    <definedName name="DDJ" localSheetId="8">#REF!</definedName>
    <definedName name="DDJ" localSheetId="9">#REF!</definedName>
    <definedName name="DDJ">#REF!</definedName>
    <definedName name="DDK" localSheetId="11">#REF!</definedName>
    <definedName name="DDK" localSheetId="12">#REF!</definedName>
    <definedName name="DDK" localSheetId="14">#REF!</definedName>
    <definedName name="DDK" localSheetId="3">#REF!</definedName>
    <definedName name="DDK" localSheetId="4">#REF!</definedName>
    <definedName name="DDK" localSheetId="6">#REF!</definedName>
    <definedName name="DDK" localSheetId="7">#REF!</definedName>
    <definedName name="DDK" localSheetId="8">#REF!</definedName>
    <definedName name="DDK" localSheetId="9">#REF!</definedName>
    <definedName name="DDK">#REF!</definedName>
    <definedName name="DDL" localSheetId="11">#REF!</definedName>
    <definedName name="DDL" localSheetId="12">#REF!</definedName>
    <definedName name="DDL" localSheetId="14">#REF!</definedName>
    <definedName name="DDL" localSheetId="3">#REF!</definedName>
    <definedName name="DDL" localSheetId="4">#REF!</definedName>
    <definedName name="DDL" localSheetId="6">#REF!</definedName>
    <definedName name="DDL" localSheetId="7">#REF!</definedName>
    <definedName name="DDL" localSheetId="8">#REF!</definedName>
    <definedName name="DDL" localSheetId="9">#REF!</definedName>
    <definedName name="DDL">#REF!</definedName>
    <definedName name="DDM" localSheetId="11">#REF!</definedName>
    <definedName name="DDM" localSheetId="12">#REF!</definedName>
    <definedName name="DDM" localSheetId="14">#REF!</definedName>
    <definedName name="DDM" localSheetId="3">#REF!</definedName>
    <definedName name="DDM" localSheetId="4">#REF!</definedName>
    <definedName name="DDM" localSheetId="6">#REF!</definedName>
    <definedName name="DDM" localSheetId="7">#REF!</definedName>
    <definedName name="DDM" localSheetId="8">#REF!</definedName>
    <definedName name="DDM" localSheetId="9">#REF!</definedName>
    <definedName name="DDM">#REF!</definedName>
    <definedName name="Denominação" localSheetId="11">#REF!</definedName>
    <definedName name="Denominação" localSheetId="12">#REF!</definedName>
    <definedName name="Denominação" localSheetId="14">#REF!</definedName>
    <definedName name="Denominação" localSheetId="3">#REF!</definedName>
    <definedName name="Denominação" localSheetId="4">#REF!</definedName>
    <definedName name="Denominação" localSheetId="6">#REF!</definedName>
    <definedName name="Denominação" localSheetId="7">#REF!</definedName>
    <definedName name="Denominação" localSheetId="8">#REF!</definedName>
    <definedName name="Denominação" localSheetId="9">#REF!</definedName>
    <definedName name="Denominação">#REF!</definedName>
    <definedName name="DESCRITIVO1" localSheetId="11">#REF!</definedName>
    <definedName name="DESCRITIVO1" localSheetId="12">#REF!</definedName>
    <definedName name="DESCRITIVO1" localSheetId="14">#REF!</definedName>
    <definedName name="DESCRITIVO1" localSheetId="3">#REF!</definedName>
    <definedName name="DESCRITIVO1" localSheetId="4">#REF!</definedName>
    <definedName name="DESCRITIVO1" localSheetId="6">#REF!</definedName>
    <definedName name="DESCRITIVO1" localSheetId="7">#REF!</definedName>
    <definedName name="DESCRITIVO1" localSheetId="8">#REF!</definedName>
    <definedName name="DESCRITIVO1" localSheetId="9">#REF!</definedName>
    <definedName name="DESCRITIVO1">#REF!</definedName>
    <definedName name="desig">[11]Ingles!$D$7:$D$202</definedName>
    <definedName name="Di">[11]Ingles!$G$7:$G$202</definedName>
    <definedName name="DISCRIMINAÇÃO" localSheetId="11">#REF!</definedName>
    <definedName name="DISCRIMINAÇÃO" localSheetId="12">#REF!</definedName>
    <definedName name="DISCRIMINAÇÃO" localSheetId="13">#REF!</definedName>
    <definedName name="DISCRIMINAÇÃO" localSheetId="14">#REF!</definedName>
    <definedName name="DISCRIMINAÇÃO" localSheetId="3">#REF!</definedName>
    <definedName name="DISCRIMINAÇÃO" localSheetId="4">#REF!</definedName>
    <definedName name="DISCRIMINAÇÃO" localSheetId="6">#REF!</definedName>
    <definedName name="DISCRIMINAÇÃO" localSheetId="7">#REF!</definedName>
    <definedName name="DISCRIMINAÇÃO" localSheetId="8">#REF!</definedName>
    <definedName name="DISCRIMINAÇÃO" localSheetId="9">#REF!</definedName>
    <definedName name="DISCRIMINAÇÃO" localSheetId="10">#REF!</definedName>
    <definedName name="DISCRIMINAÇÃO">#REF!</definedName>
    <definedName name="dispmc" localSheetId="11">[17]Cap7!#REF!</definedName>
    <definedName name="dispmc" localSheetId="12">[17]Cap7!#REF!</definedName>
    <definedName name="dispmc" localSheetId="13">[17]Cap7!#REF!</definedName>
    <definedName name="dispmc" localSheetId="14">[17]Cap7!#REF!</definedName>
    <definedName name="dispmc" localSheetId="3">[17]Cap7!#REF!</definedName>
    <definedName name="dispmc" localSheetId="4">[17]Cap7!#REF!</definedName>
    <definedName name="dispmc" localSheetId="6">[17]Cap7!#REF!</definedName>
    <definedName name="dispmc" localSheetId="7">[17]Cap7!#REF!</definedName>
    <definedName name="dispmc" localSheetId="8">[17]Cap7!#REF!</definedName>
    <definedName name="dispmc" localSheetId="9">[17]Cap7!#REF!</definedName>
    <definedName name="dispmc" localSheetId="10">[17]Cap7!#REF!</definedName>
    <definedName name="dispmc">[17]Cap7!#REF!</definedName>
    <definedName name="disptc" localSheetId="11">[17]Cap7!#REF!</definedName>
    <definedName name="disptc" localSheetId="12">[17]Cap7!#REF!</definedName>
    <definedName name="disptc" localSheetId="13">[17]Cap7!#REF!</definedName>
    <definedName name="disptc" localSheetId="14">[17]Cap7!#REF!</definedName>
    <definedName name="disptc" localSheetId="3">[17]Cap7!#REF!</definedName>
    <definedName name="disptc" localSheetId="4">[17]Cap7!#REF!</definedName>
    <definedName name="disptc" localSheetId="6">[17]Cap7!#REF!</definedName>
    <definedName name="disptc" localSheetId="7">[17]Cap7!#REF!</definedName>
    <definedName name="disptc" localSheetId="8">[17]Cap7!#REF!</definedName>
    <definedName name="disptc" localSheetId="9">[17]Cap7!#REF!</definedName>
    <definedName name="disptc" localSheetId="10">[17]Cap7!#REF!</definedName>
    <definedName name="disptc">[17]Cap7!#REF!</definedName>
    <definedName name="disptg" localSheetId="11">[17]Cap7!#REF!</definedName>
    <definedName name="disptg" localSheetId="12">[17]Cap7!#REF!</definedName>
    <definedName name="disptg" localSheetId="14">[17]Cap7!#REF!</definedName>
    <definedName name="disptg" localSheetId="3">[17]Cap7!#REF!</definedName>
    <definedName name="disptg" localSheetId="4">[17]Cap7!#REF!</definedName>
    <definedName name="disptg" localSheetId="6">[17]Cap7!#REF!</definedName>
    <definedName name="disptg" localSheetId="7">[17]Cap7!#REF!</definedName>
    <definedName name="disptg" localSheetId="8">[17]Cap7!#REF!</definedName>
    <definedName name="disptg" localSheetId="9">[17]Cap7!#REF!</definedName>
    <definedName name="disptg">[17]Cap7!#REF!</definedName>
    <definedName name="Dn">[11]Ingles!$B$7:$B$202</definedName>
    <definedName name="Do">[11]Ingles!$C$7:$C$202</definedName>
    <definedName name="DOLAR" localSheetId="13">[12]FCAC!$P$2</definedName>
    <definedName name="DOLAR" localSheetId="10">[12]FCAC!$P$2</definedName>
    <definedName name="DOLAR">[13]FCAC!$P$2</definedName>
    <definedName name="Dólar" localSheetId="11">#REF!</definedName>
    <definedName name="Dólar" localSheetId="12">#REF!</definedName>
    <definedName name="Dólar" localSheetId="13">#REF!</definedName>
    <definedName name="Dólar" localSheetId="14">#REF!</definedName>
    <definedName name="Dólar" localSheetId="3">#REF!</definedName>
    <definedName name="Dólar" localSheetId="4">#REF!</definedName>
    <definedName name="Dólar" localSheetId="6">#REF!</definedName>
    <definedName name="Dólar" localSheetId="7">#REF!</definedName>
    <definedName name="Dólar" localSheetId="8">#REF!</definedName>
    <definedName name="Dólar" localSheetId="9">#REF!</definedName>
    <definedName name="Dólar" localSheetId="10">#REF!</definedName>
    <definedName name="Dólar">#REF!</definedName>
    <definedName name="DPRE" localSheetId="11">#REF!</definedName>
    <definedName name="DPRE" localSheetId="12">#REF!</definedName>
    <definedName name="DPRE" localSheetId="13">#REF!</definedName>
    <definedName name="DPRE" localSheetId="14">#REF!</definedName>
    <definedName name="DPRE" localSheetId="3">#REF!</definedName>
    <definedName name="DPRE" localSheetId="4">#REF!</definedName>
    <definedName name="DPRE" localSheetId="6">#REF!</definedName>
    <definedName name="DPRE" localSheetId="7">#REF!</definedName>
    <definedName name="DPRE" localSheetId="8">#REF!</definedName>
    <definedName name="DPRE" localSheetId="9">#REF!</definedName>
    <definedName name="DPRE" localSheetId="10">#REF!</definedName>
    <definedName name="DPRE">#REF!</definedName>
    <definedName name="dsfs" localSheetId="11" hidden="1">{#N/A,#N/A,FALSE,"GERAL";#N/A,#N/A,FALSE,"012-96";#N/A,#N/A,FALSE,"018-96";#N/A,#N/A,FALSE,"027-96";#N/A,#N/A,FALSE,"059-96";#N/A,#N/A,FALSE,"076-96";#N/A,#N/A,FALSE,"019-97";#N/A,#N/A,FALSE,"021-97";#N/A,#N/A,FALSE,"022-97";#N/A,#N/A,FALSE,"028-97"}</definedName>
    <definedName name="dsfs" localSheetId="12" hidden="1">{#N/A,#N/A,FALSE,"GERAL";#N/A,#N/A,FALSE,"012-96";#N/A,#N/A,FALSE,"018-96";#N/A,#N/A,FALSE,"027-96";#N/A,#N/A,FALSE,"059-96";#N/A,#N/A,FALSE,"076-96";#N/A,#N/A,FALSE,"019-97";#N/A,#N/A,FALSE,"021-97";#N/A,#N/A,FALSE,"022-97";#N/A,#N/A,FALSE,"028-97"}</definedName>
    <definedName name="dsfs" localSheetId="13" hidden="1">{#N/A,#N/A,FALSE,"GERAL";#N/A,#N/A,FALSE,"012-96";#N/A,#N/A,FALSE,"018-96";#N/A,#N/A,FALSE,"027-96";#N/A,#N/A,FALSE,"059-96";#N/A,#N/A,FALSE,"076-96";#N/A,#N/A,FALSE,"019-97";#N/A,#N/A,FALSE,"021-97";#N/A,#N/A,FALSE,"022-97";#N/A,#N/A,FALSE,"028-97"}</definedName>
    <definedName name="dsfs" localSheetId="3" hidden="1">{#N/A,#N/A,FALSE,"GERAL";#N/A,#N/A,FALSE,"012-96";#N/A,#N/A,FALSE,"018-96";#N/A,#N/A,FALSE,"027-96";#N/A,#N/A,FALSE,"059-96";#N/A,#N/A,FALSE,"076-96";#N/A,#N/A,FALSE,"019-97";#N/A,#N/A,FALSE,"021-97";#N/A,#N/A,FALSE,"022-97";#N/A,#N/A,FALSE,"028-97"}</definedName>
    <definedName name="dsfs" localSheetId="4" hidden="1">{#N/A,#N/A,FALSE,"GERAL";#N/A,#N/A,FALSE,"012-96";#N/A,#N/A,FALSE,"018-96";#N/A,#N/A,FALSE,"027-96";#N/A,#N/A,FALSE,"059-96";#N/A,#N/A,FALSE,"076-96";#N/A,#N/A,FALSE,"019-97";#N/A,#N/A,FALSE,"021-97";#N/A,#N/A,FALSE,"022-97";#N/A,#N/A,FALSE,"028-97"}</definedName>
    <definedName name="dsfs" localSheetId="5" hidden="1">{#N/A,#N/A,FALSE,"GERAL";#N/A,#N/A,FALSE,"012-96";#N/A,#N/A,FALSE,"018-96";#N/A,#N/A,FALSE,"027-96";#N/A,#N/A,FALSE,"059-96";#N/A,#N/A,FALSE,"076-96";#N/A,#N/A,FALSE,"019-97";#N/A,#N/A,FALSE,"021-97";#N/A,#N/A,FALSE,"022-97";#N/A,#N/A,FALSE,"028-97"}</definedName>
    <definedName name="dsfs" localSheetId="10" hidden="1">{#N/A,#N/A,FALSE,"GERAL";#N/A,#N/A,FALSE,"012-96";#N/A,#N/A,FALSE,"018-96";#N/A,#N/A,FALSE,"027-96";#N/A,#N/A,FALSE,"059-96";#N/A,#N/A,FALSE,"076-96";#N/A,#N/A,FALSE,"019-97";#N/A,#N/A,FALSE,"021-97";#N/A,#N/A,FALSE,"022-97";#N/A,#N/A,FALSE,"028-97"}</definedName>
    <definedName name="dsfs" hidden="1">{#N/A,#N/A,FALSE,"GERAL";#N/A,#N/A,FALSE,"012-96";#N/A,#N/A,FALSE,"018-96";#N/A,#N/A,FALSE,"027-96";#N/A,#N/A,FALSE,"059-96";#N/A,#N/A,FALSE,"076-96";#N/A,#N/A,FALSE,"019-97";#N/A,#N/A,FALSE,"021-97";#N/A,#N/A,FALSE,"022-97";#N/A,#N/A,FALSE,"028-97"}</definedName>
    <definedName name="DTFE" localSheetId="13">[15]FCAC!$K$5</definedName>
    <definedName name="DTFE" localSheetId="10">[15]FCAC!$K$5</definedName>
    <definedName name="DTFE">[16]FCAC!$K$5</definedName>
    <definedName name="DTFM" localSheetId="13">[15]FCAC!$J$5</definedName>
    <definedName name="DTFM" localSheetId="10">[15]FCAC!$J$5</definedName>
    <definedName name="DTFM">[16]FCAC!$J$5</definedName>
    <definedName name="DTL" localSheetId="13">[15]FCAC!$L$5</definedName>
    <definedName name="DTL" localSheetId="10">[15]FCAC!$L$5</definedName>
    <definedName name="DTL">[16]FCAC!$L$5</definedName>
    <definedName name="EASD" localSheetId="11">#REF!</definedName>
    <definedName name="EASD" localSheetId="12">#REF!</definedName>
    <definedName name="EASD" localSheetId="13">#REF!</definedName>
    <definedName name="EASD" localSheetId="14">#REF!</definedName>
    <definedName name="EASD" localSheetId="3">#REF!</definedName>
    <definedName name="EASD" localSheetId="4">#REF!</definedName>
    <definedName name="EASD" localSheetId="6">#REF!</definedName>
    <definedName name="EASD" localSheetId="7">#REF!</definedName>
    <definedName name="EASD" localSheetId="8">#REF!</definedName>
    <definedName name="EASD" localSheetId="9">#REF!</definedName>
    <definedName name="EASD" localSheetId="10">#REF!</definedName>
    <definedName name="EASD">#REF!</definedName>
    <definedName name="EEE" localSheetId="11">#REF!</definedName>
    <definedName name="EEE" localSheetId="12">#REF!</definedName>
    <definedName name="EEE" localSheetId="13">#REF!</definedName>
    <definedName name="EEE" localSheetId="14">#REF!</definedName>
    <definedName name="EEE" localSheetId="3">#REF!</definedName>
    <definedName name="EEE" localSheetId="4">#REF!</definedName>
    <definedName name="EEE" localSheetId="6">#REF!</definedName>
    <definedName name="EEE" localSheetId="7">#REF!</definedName>
    <definedName name="EEE" localSheetId="8">#REF!</definedName>
    <definedName name="EEE" localSheetId="9">#REF!</definedName>
    <definedName name="EEE" localSheetId="10">#REF!</definedName>
    <definedName name="EEE">#REF!</definedName>
    <definedName name="EEF" localSheetId="11">#REF!</definedName>
    <definedName name="EEF" localSheetId="12">#REF!</definedName>
    <definedName name="EEF" localSheetId="13">#REF!</definedName>
    <definedName name="EEF" localSheetId="14">#REF!</definedName>
    <definedName name="EEF" localSheetId="3">#REF!</definedName>
    <definedName name="EEF" localSheetId="4">#REF!</definedName>
    <definedName name="EEF" localSheetId="6">#REF!</definedName>
    <definedName name="EEF" localSheetId="7">#REF!</definedName>
    <definedName name="EEF" localSheetId="8">#REF!</definedName>
    <definedName name="EEF" localSheetId="9">#REF!</definedName>
    <definedName name="EEF" localSheetId="10">#REF!</definedName>
    <definedName name="EEF">#REF!</definedName>
    <definedName name="EEG" localSheetId="11">#REF!</definedName>
    <definedName name="EEG" localSheetId="12">#REF!</definedName>
    <definedName name="EEG" localSheetId="14">#REF!</definedName>
    <definedName name="EEG" localSheetId="3">#REF!</definedName>
    <definedName name="EEG" localSheetId="4">#REF!</definedName>
    <definedName name="EEG" localSheetId="6">#REF!</definedName>
    <definedName name="EEG" localSheetId="7">#REF!</definedName>
    <definedName name="EEG" localSheetId="8">#REF!</definedName>
    <definedName name="EEG" localSheetId="9">#REF!</definedName>
    <definedName name="EEG">#REF!</definedName>
    <definedName name="EEH" localSheetId="11">#REF!</definedName>
    <definedName name="EEH" localSheetId="12">#REF!</definedName>
    <definedName name="EEH" localSheetId="14">#REF!</definedName>
    <definedName name="EEH" localSheetId="3">#REF!</definedName>
    <definedName name="EEH" localSheetId="4">#REF!</definedName>
    <definedName name="EEH" localSheetId="6">#REF!</definedName>
    <definedName name="EEH" localSheetId="7">#REF!</definedName>
    <definedName name="EEH" localSheetId="8">#REF!</definedName>
    <definedName name="EEH" localSheetId="9">#REF!</definedName>
    <definedName name="EEH">#REF!</definedName>
    <definedName name="EEI" localSheetId="11">#REF!</definedName>
    <definedName name="EEI" localSheetId="12">#REF!</definedName>
    <definedName name="EEI" localSheetId="14">#REF!</definedName>
    <definedName name="EEI" localSheetId="3">#REF!</definedName>
    <definedName name="EEI" localSheetId="4">#REF!</definedName>
    <definedName name="EEI" localSheetId="6">#REF!</definedName>
    <definedName name="EEI" localSheetId="7">#REF!</definedName>
    <definedName name="EEI" localSheetId="8">#REF!</definedName>
    <definedName name="EEI" localSheetId="9">#REF!</definedName>
    <definedName name="EEI">#REF!</definedName>
    <definedName name="EFETIVO" localSheetId="13">'[18]Tab_Geral_Nº Efetivo'!$B$5:$W$35</definedName>
    <definedName name="EFETIVO" localSheetId="10">'[18]Tab_Geral_Nº Efetivo'!$B$5:$W$35</definedName>
    <definedName name="EFETIVO">'[19]Tab_Geral_Nº Efetivo'!$B$5:$W$35</definedName>
    <definedName name="Eletricista_F_C" localSheetId="11">#REF!</definedName>
    <definedName name="Eletricista_F_C" localSheetId="12">#REF!</definedName>
    <definedName name="Eletricista_F_C" localSheetId="13">#REF!</definedName>
    <definedName name="Eletricista_F_C" localSheetId="14">#REF!</definedName>
    <definedName name="Eletricista_F_C" localSheetId="3">#REF!</definedName>
    <definedName name="Eletricista_F_C" localSheetId="4">#REF!</definedName>
    <definedName name="Eletricista_F_C" localSheetId="6">#REF!</definedName>
    <definedName name="Eletricista_F_C" localSheetId="7">#REF!</definedName>
    <definedName name="Eletricista_F_C" localSheetId="8">#REF!</definedName>
    <definedName name="Eletricista_F_C" localSheetId="9">#REF!</definedName>
    <definedName name="Eletricista_F_C" localSheetId="10">#REF!</definedName>
    <definedName name="Eletricista_F_C">#REF!</definedName>
    <definedName name="Eletricista_FC" localSheetId="11">#REF!</definedName>
    <definedName name="Eletricista_FC" localSheetId="12">#REF!</definedName>
    <definedName name="Eletricista_FC" localSheetId="13">#REF!</definedName>
    <definedName name="Eletricista_FC" localSheetId="14">#REF!</definedName>
    <definedName name="Eletricista_FC" localSheetId="3">#REF!</definedName>
    <definedName name="Eletricista_FC" localSheetId="4">#REF!</definedName>
    <definedName name="Eletricista_FC" localSheetId="6">#REF!</definedName>
    <definedName name="Eletricista_FC" localSheetId="7">#REF!</definedName>
    <definedName name="Eletricista_FC" localSheetId="8">#REF!</definedName>
    <definedName name="Eletricista_FC" localSheetId="9">#REF!</definedName>
    <definedName name="Eletricista_FC" localSheetId="10">#REF!</definedName>
    <definedName name="Eletricista_FC">#REF!</definedName>
    <definedName name="Eletricista_Mo" localSheetId="11">#REF!</definedName>
    <definedName name="Eletricista_Mo" localSheetId="12">#REF!</definedName>
    <definedName name="Eletricista_Mo" localSheetId="13">#REF!</definedName>
    <definedName name="Eletricista_Mo" localSheetId="14">#REF!</definedName>
    <definedName name="Eletricista_Mo" localSheetId="3">#REF!</definedName>
    <definedName name="Eletricista_Mo" localSheetId="4">#REF!</definedName>
    <definedName name="Eletricista_Mo" localSheetId="6">#REF!</definedName>
    <definedName name="Eletricista_Mo" localSheetId="7">#REF!</definedName>
    <definedName name="Eletricista_Mo" localSheetId="8">#REF!</definedName>
    <definedName name="Eletricista_Mo" localSheetId="9">#REF!</definedName>
    <definedName name="Eletricista_Mo" localSheetId="10">#REF!</definedName>
    <definedName name="Eletricista_Mo">#REF!</definedName>
    <definedName name="Eletricista_Mont" localSheetId="11">#REF!</definedName>
    <definedName name="Eletricista_Mont" localSheetId="12">#REF!</definedName>
    <definedName name="Eletricista_Mont" localSheetId="14">#REF!</definedName>
    <definedName name="Eletricista_Mont" localSheetId="3">#REF!</definedName>
    <definedName name="Eletricista_Mont" localSheetId="4">#REF!</definedName>
    <definedName name="Eletricista_Mont" localSheetId="6">#REF!</definedName>
    <definedName name="Eletricista_Mont" localSheetId="7">#REF!</definedName>
    <definedName name="Eletricista_Mont" localSheetId="8">#REF!</definedName>
    <definedName name="Eletricista_Mont" localSheetId="9">#REF!</definedName>
    <definedName name="Eletricista_Mont">#REF!</definedName>
    <definedName name="EletricistaFC" localSheetId="11">#REF!</definedName>
    <definedName name="EletricistaFC" localSheetId="12">#REF!</definedName>
    <definedName name="EletricistaFC" localSheetId="14">#REF!</definedName>
    <definedName name="EletricistaFC" localSheetId="3">#REF!</definedName>
    <definedName name="EletricistaFC" localSheetId="4">#REF!</definedName>
    <definedName name="EletricistaFC" localSheetId="6">#REF!</definedName>
    <definedName name="EletricistaFC" localSheetId="7">#REF!</definedName>
    <definedName name="EletricistaFC" localSheetId="8">#REF!</definedName>
    <definedName name="EletricistaFC" localSheetId="9">#REF!</definedName>
    <definedName name="EletricistaFC">#REF!</definedName>
    <definedName name="Encanador" localSheetId="11">#REF!</definedName>
    <definedName name="Encanador" localSheetId="12">#REF!</definedName>
    <definedName name="Encanador" localSheetId="14">#REF!</definedName>
    <definedName name="Encanador" localSheetId="3">#REF!</definedName>
    <definedName name="Encanador" localSheetId="4">#REF!</definedName>
    <definedName name="Encanador" localSheetId="6">#REF!</definedName>
    <definedName name="Encanador" localSheetId="7">#REF!</definedName>
    <definedName name="Encanador" localSheetId="8">#REF!</definedName>
    <definedName name="Encanador" localSheetId="9">#REF!</definedName>
    <definedName name="Encanador">#REF!</definedName>
    <definedName name="Encarregado" localSheetId="11">#REF!</definedName>
    <definedName name="Encarregado" localSheetId="12">#REF!</definedName>
    <definedName name="Encarregado" localSheetId="14">#REF!</definedName>
    <definedName name="Encarregado" localSheetId="3">#REF!</definedName>
    <definedName name="Encarregado" localSheetId="4">#REF!</definedName>
    <definedName name="Encarregado" localSheetId="6">#REF!</definedName>
    <definedName name="Encarregado" localSheetId="7">#REF!</definedName>
    <definedName name="Encarregado" localSheetId="8">#REF!</definedName>
    <definedName name="Encarregado" localSheetId="9">#REF!</definedName>
    <definedName name="Encarregado">#REF!</definedName>
    <definedName name="ENG" localSheetId="13">[15]FCAC!$G$5</definedName>
    <definedName name="ENG" localSheetId="10">[15]FCAC!$G$5</definedName>
    <definedName name="ENG">[16]FCAC!$G$5</definedName>
    <definedName name="EQUIPAMENTO" localSheetId="13">[20]Histograma_Equip!$B$7:$AC$56</definedName>
    <definedName name="EQUIPAMENTO" localSheetId="10">[20]Histograma_Equip!$B$7:$AC$56</definedName>
    <definedName name="EQUIPAMENTO">[21]Histograma_Equip!$B$7:$AC$56</definedName>
    <definedName name="Esmerilhador" localSheetId="11">#REF!</definedName>
    <definedName name="Esmerilhador" localSheetId="12">#REF!</definedName>
    <definedName name="Esmerilhador" localSheetId="13">#REF!</definedName>
    <definedName name="Esmerilhador" localSheetId="14">#REF!</definedName>
    <definedName name="Esmerilhador" localSheetId="3">#REF!</definedName>
    <definedName name="Esmerilhador" localSheetId="4">#REF!</definedName>
    <definedName name="Esmerilhador" localSheetId="6">#REF!</definedName>
    <definedName name="Esmerilhador" localSheetId="7">#REF!</definedName>
    <definedName name="Esmerilhador" localSheetId="8">#REF!</definedName>
    <definedName name="Esmerilhador" localSheetId="9">#REF!</definedName>
    <definedName name="Esmerilhador" localSheetId="10">#REF!</definedName>
    <definedName name="Esmerilhador">#REF!</definedName>
    <definedName name="ESPESSAMENTO" localSheetId="11" hidden="1">{#N/A,#N/A,FALSE,"GERAL";#N/A,#N/A,FALSE,"012-96";#N/A,#N/A,FALSE,"018-96";#N/A,#N/A,FALSE,"027-96";#N/A,#N/A,FALSE,"059-96";#N/A,#N/A,FALSE,"076-96";#N/A,#N/A,FALSE,"019-97";#N/A,#N/A,FALSE,"021-97";#N/A,#N/A,FALSE,"022-97";#N/A,#N/A,FALSE,"028-97"}</definedName>
    <definedName name="ESPESSAMENTO" localSheetId="12" hidden="1">{#N/A,#N/A,FALSE,"GERAL";#N/A,#N/A,FALSE,"012-96";#N/A,#N/A,FALSE,"018-96";#N/A,#N/A,FALSE,"027-96";#N/A,#N/A,FALSE,"059-96";#N/A,#N/A,FALSE,"076-96";#N/A,#N/A,FALSE,"019-97";#N/A,#N/A,FALSE,"021-97";#N/A,#N/A,FALSE,"022-97";#N/A,#N/A,FALSE,"028-97"}</definedName>
    <definedName name="ESPESSAMENTO" localSheetId="13" hidden="1">{#N/A,#N/A,FALSE,"GERAL";#N/A,#N/A,FALSE,"012-96";#N/A,#N/A,FALSE,"018-96";#N/A,#N/A,FALSE,"027-96";#N/A,#N/A,FALSE,"059-96";#N/A,#N/A,FALSE,"076-96";#N/A,#N/A,FALSE,"019-97";#N/A,#N/A,FALSE,"021-97";#N/A,#N/A,FALSE,"022-97";#N/A,#N/A,FALSE,"028-97"}</definedName>
    <definedName name="ESPESSAMENTO" localSheetId="3" hidden="1">{#N/A,#N/A,FALSE,"GERAL";#N/A,#N/A,FALSE,"012-96";#N/A,#N/A,FALSE,"018-96";#N/A,#N/A,FALSE,"027-96";#N/A,#N/A,FALSE,"059-96";#N/A,#N/A,FALSE,"076-96";#N/A,#N/A,FALSE,"019-97";#N/A,#N/A,FALSE,"021-97";#N/A,#N/A,FALSE,"022-97";#N/A,#N/A,FALSE,"028-97"}</definedName>
    <definedName name="ESPESSAMENTO" localSheetId="4" hidden="1">{#N/A,#N/A,FALSE,"GERAL";#N/A,#N/A,FALSE,"012-96";#N/A,#N/A,FALSE,"018-96";#N/A,#N/A,FALSE,"027-96";#N/A,#N/A,FALSE,"059-96";#N/A,#N/A,FALSE,"076-96";#N/A,#N/A,FALSE,"019-97";#N/A,#N/A,FALSE,"021-97";#N/A,#N/A,FALSE,"022-97";#N/A,#N/A,FALSE,"028-97"}</definedName>
    <definedName name="ESPESSAMENTO" localSheetId="5" hidden="1">{#N/A,#N/A,FALSE,"GERAL";#N/A,#N/A,FALSE,"012-96";#N/A,#N/A,FALSE,"018-96";#N/A,#N/A,FALSE,"027-96";#N/A,#N/A,FALSE,"059-96";#N/A,#N/A,FALSE,"076-96";#N/A,#N/A,FALSE,"019-97";#N/A,#N/A,FALSE,"021-97";#N/A,#N/A,FALSE,"022-97";#N/A,#N/A,FALSE,"028-97"}</definedName>
    <definedName name="ESPESSAMENTO" localSheetId="10" hidden="1">{#N/A,#N/A,FALSE,"GERAL";#N/A,#N/A,FALSE,"012-96";#N/A,#N/A,FALSE,"018-96";#N/A,#N/A,FALSE,"027-96";#N/A,#N/A,FALSE,"059-96";#N/A,#N/A,FALSE,"076-96";#N/A,#N/A,FALSE,"019-97";#N/A,#N/A,FALSE,"021-97";#N/A,#N/A,FALSE,"022-97";#N/A,#N/A,FALSE,"028-97"}</definedName>
    <definedName name="ESPESSAMENTO" hidden="1">{#N/A,#N/A,FALSE,"GERAL";#N/A,#N/A,FALSE,"012-96";#N/A,#N/A,FALSE,"018-96";#N/A,#N/A,FALSE,"027-96";#N/A,#N/A,FALSE,"059-96";#N/A,#N/A,FALSE,"076-96";#N/A,#N/A,FALSE,"019-97";#N/A,#N/A,FALSE,"021-97";#N/A,#N/A,FALSE,"022-97";#N/A,#N/A,FALSE,"028-97"}</definedName>
    <definedName name="ESTRADA" localSheetId="11" hidden="1">{#N/A,#N/A,FALSE,"GERAL";#N/A,#N/A,FALSE,"012-96";#N/A,#N/A,FALSE,"018-96";#N/A,#N/A,FALSE,"027-96";#N/A,#N/A,FALSE,"059-96";#N/A,#N/A,FALSE,"076-96";#N/A,#N/A,FALSE,"019-97";#N/A,#N/A,FALSE,"021-97";#N/A,#N/A,FALSE,"022-97";#N/A,#N/A,FALSE,"028-97"}</definedName>
    <definedName name="ESTRADA" localSheetId="12" hidden="1">{#N/A,#N/A,FALSE,"GERAL";#N/A,#N/A,FALSE,"012-96";#N/A,#N/A,FALSE,"018-96";#N/A,#N/A,FALSE,"027-96";#N/A,#N/A,FALSE,"059-96";#N/A,#N/A,FALSE,"076-96";#N/A,#N/A,FALSE,"019-97";#N/A,#N/A,FALSE,"021-97";#N/A,#N/A,FALSE,"022-97";#N/A,#N/A,FALSE,"028-97"}</definedName>
    <definedName name="ESTRADA" localSheetId="13" hidden="1">{#N/A,#N/A,FALSE,"GERAL";#N/A,#N/A,FALSE,"012-96";#N/A,#N/A,FALSE,"018-96";#N/A,#N/A,FALSE,"027-96";#N/A,#N/A,FALSE,"059-96";#N/A,#N/A,FALSE,"076-96";#N/A,#N/A,FALSE,"019-97";#N/A,#N/A,FALSE,"021-97";#N/A,#N/A,FALSE,"022-97";#N/A,#N/A,FALSE,"028-97"}</definedName>
    <definedName name="ESTRADA" localSheetId="3" hidden="1">{#N/A,#N/A,FALSE,"GERAL";#N/A,#N/A,FALSE,"012-96";#N/A,#N/A,FALSE,"018-96";#N/A,#N/A,FALSE,"027-96";#N/A,#N/A,FALSE,"059-96";#N/A,#N/A,FALSE,"076-96";#N/A,#N/A,FALSE,"019-97";#N/A,#N/A,FALSE,"021-97";#N/A,#N/A,FALSE,"022-97";#N/A,#N/A,FALSE,"028-97"}</definedName>
    <definedName name="ESTRADA" localSheetId="4" hidden="1">{#N/A,#N/A,FALSE,"GERAL";#N/A,#N/A,FALSE,"012-96";#N/A,#N/A,FALSE,"018-96";#N/A,#N/A,FALSE,"027-96";#N/A,#N/A,FALSE,"059-96";#N/A,#N/A,FALSE,"076-96";#N/A,#N/A,FALSE,"019-97";#N/A,#N/A,FALSE,"021-97";#N/A,#N/A,FALSE,"022-97";#N/A,#N/A,FALSE,"028-97"}</definedName>
    <definedName name="ESTRADA" localSheetId="5" hidden="1">{#N/A,#N/A,FALSE,"GERAL";#N/A,#N/A,FALSE,"012-96";#N/A,#N/A,FALSE,"018-96";#N/A,#N/A,FALSE,"027-96";#N/A,#N/A,FALSE,"059-96";#N/A,#N/A,FALSE,"076-96";#N/A,#N/A,FALSE,"019-97";#N/A,#N/A,FALSE,"021-97";#N/A,#N/A,FALSE,"022-97";#N/A,#N/A,FALSE,"028-97"}</definedName>
    <definedName name="ESTRADA" localSheetId="10" hidden="1">{#N/A,#N/A,FALSE,"GERAL";#N/A,#N/A,FALSE,"012-96";#N/A,#N/A,FALSE,"018-96";#N/A,#N/A,FALSE,"027-96";#N/A,#N/A,FALSE,"059-96";#N/A,#N/A,FALSE,"076-96";#N/A,#N/A,FALSE,"019-97";#N/A,#N/A,FALSE,"021-97";#N/A,#N/A,FALSE,"022-97";#N/A,#N/A,FALSE,"028-97"}</definedName>
    <definedName name="ESTRADA" hidden="1">{#N/A,#N/A,FALSE,"GERAL";#N/A,#N/A,FALSE,"012-96";#N/A,#N/A,FALSE,"018-96";#N/A,#N/A,FALSE,"027-96";#N/A,#N/A,FALSE,"059-96";#N/A,#N/A,FALSE,"076-96";#N/A,#N/A,FALSE,"019-97";#N/A,#N/A,FALSE,"021-97";#N/A,#N/A,FALSE,"022-97";#N/A,#N/A,FALSE,"028-97"}</definedName>
    <definedName name="etagig" localSheetId="11">[17]Cap7!#REF!</definedName>
    <definedName name="etagig" localSheetId="12">[17]Cap7!#REF!</definedName>
    <definedName name="etagig" localSheetId="14">[17]Cap7!#REF!</definedName>
    <definedName name="etagig" localSheetId="3">[17]Cap7!#REF!</definedName>
    <definedName name="etagig" localSheetId="4">[17]Cap7!#REF!</definedName>
    <definedName name="etagig" localSheetId="6">[17]Cap7!#REF!</definedName>
    <definedName name="etagig" localSheetId="7">[17]Cap7!#REF!</definedName>
    <definedName name="etagig" localSheetId="8">[17]Cap7!#REF!</definedName>
    <definedName name="etagig" localSheetId="9">[17]Cap7!#REF!</definedName>
    <definedName name="etagig">[17]Cap7!#REF!</definedName>
    <definedName name="etagim" localSheetId="11">[17]Cap7!#REF!</definedName>
    <definedName name="etagim" localSheetId="12">[17]Cap7!#REF!</definedName>
    <definedName name="etagim" localSheetId="14">[17]Cap7!#REF!</definedName>
    <definedName name="etagim" localSheetId="3">[17]Cap7!#REF!</definedName>
    <definedName name="etagim" localSheetId="4">[17]Cap7!#REF!</definedName>
    <definedName name="etagim" localSheetId="6">[17]Cap7!#REF!</definedName>
    <definedName name="etagim" localSheetId="7">[17]Cap7!#REF!</definedName>
    <definedName name="etagim" localSheetId="8">[17]Cap7!#REF!</definedName>
    <definedName name="etagim" localSheetId="9">[17]Cap7!#REF!</definedName>
    <definedName name="etagim">[17]Cap7!#REF!</definedName>
    <definedName name="etagit" localSheetId="11">[17]Cap7!#REF!</definedName>
    <definedName name="etagit" localSheetId="12">[17]Cap7!#REF!</definedName>
    <definedName name="etagit" localSheetId="14">[17]Cap7!#REF!</definedName>
    <definedName name="etagit" localSheetId="3">[17]Cap7!#REF!</definedName>
    <definedName name="etagit" localSheetId="4">[17]Cap7!#REF!</definedName>
    <definedName name="etagit" localSheetId="6">[17]Cap7!#REF!</definedName>
    <definedName name="etagit" localSheetId="7">[17]Cap7!#REF!</definedName>
    <definedName name="etagit" localSheetId="8">[17]Cap7!#REF!</definedName>
    <definedName name="etagit" localSheetId="9">[17]Cap7!#REF!</definedName>
    <definedName name="etagit">[17]Cap7!#REF!</definedName>
    <definedName name="etatm" localSheetId="11">[17]Cap7!#REF!</definedName>
    <definedName name="etatm" localSheetId="12">[17]Cap7!#REF!</definedName>
    <definedName name="etatm" localSheetId="14">[17]Cap7!#REF!</definedName>
    <definedName name="etatm" localSheetId="3">[17]Cap7!#REF!</definedName>
    <definedName name="etatm" localSheetId="4">[17]Cap7!#REF!</definedName>
    <definedName name="etatm" localSheetId="6">[17]Cap7!#REF!</definedName>
    <definedName name="etatm" localSheetId="7">[17]Cap7!#REF!</definedName>
    <definedName name="etatm" localSheetId="8">[17]Cap7!#REF!</definedName>
    <definedName name="etatm" localSheetId="9">[17]Cap7!#REF!</definedName>
    <definedName name="etatm">[17]Cap7!#REF!</definedName>
    <definedName name="etatmmc" localSheetId="11">[17]Cap7!#REF!</definedName>
    <definedName name="etatmmc" localSheetId="12">[17]Cap7!#REF!</definedName>
    <definedName name="etatmmc" localSheetId="14">[17]Cap7!#REF!</definedName>
    <definedName name="etatmmc" localSheetId="3">[17]Cap7!#REF!</definedName>
    <definedName name="etatmmc" localSheetId="4">[17]Cap7!#REF!</definedName>
    <definedName name="etatmmc" localSheetId="6">[17]Cap7!#REF!</definedName>
    <definedName name="etatmmc" localSheetId="7">[17]Cap7!#REF!</definedName>
    <definedName name="etatmmc" localSheetId="8">[17]Cap7!#REF!</definedName>
    <definedName name="etatmmc" localSheetId="9">[17]Cap7!#REF!</definedName>
    <definedName name="etatmmc">[17]Cap7!#REF!</definedName>
    <definedName name="EXAMES_MÉDICOS">'[4]15-DIVERSOS'!$A$14</definedName>
    <definedName name="fator" localSheetId="11">#REF!</definedName>
    <definedName name="fator" localSheetId="12">#REF!</definedName>
    <definedName name="fator" localSheetId="13">#REF!</definedName>
    <definedName name="fator" localSheetId="14">#REF!</definedName>
    <definedName name="fator" localSheetId="3">#REF!</definedName>
    <definedName name="fator" localSheetId="4">#REF!</definedName>
    <definedName name="fator" localSheetId="6">#REF!</definedName>
    <definedName name="fator" localSheetId="7">#REF!</definedName>
    <definedName name="fator" localSheetId="8">#REF!</definedName>
    <definedName name="fator" localSheetId="9">#REF!</definedName>
    <definedName name="fator" localSheetId="10">#REF!</definedName>
    <definedName name="fator">#REF!</definedName>
    <definedName name="FDDFDF" localSheetId="11" hidden="1">{#N/A,#N/A,FALSE,"GERAL";#N/A,#N/A,FALSE,"012-96";#N/A,#N/A,FALSE,"018-96";#N/A,#N/A,FALSE,"027-96";#N/A,#N/A,FALSE,"059-96";#N/A,#N/A,FALSE,"076-96";#N/A,#N/A,FALSE,"019-97";#N/A,#N/A,FALSE,"021-97";#N/A,#N/A,FALSE,"022-97";#N/A,#N/A,FALSE,"028-97"}</definedName>
    <definedName name="FDDFDF" localSheetId="12" hidden="1">{#N/A,#N/A,FALSE,"GERAL";#N/A,#N/A,FALSE,"012-96";#N/A,#N/A,FALSE,"018-96";#N/A,#N/A,FALSE,"027-96";#N/A,#N/A,FALSE,"059-96";#N/A,#N/A,FALSE,"076-96";#N/A,#N/A,FALSE,"019-97";#N/A,#N/A,FALSE,"021-97";#N/A,#N/A,FALSE,"022-97";#N/A,#N/A,FALSE,"028-97"}</definedName>
    <definedName name="FDDFDF" localSheetId="13" hidden="1">{#N/A,#N/A,FALSE,"GERAL";#N/A,#N/A,FALSE,"012-96";#N/A,#N/A,FALSE,"018-96";#N/A,#N/A,FALSE,"027-96";#N/A,#N/A,FALSE,"059-96";#N/A,#N/A,FALSE,"076-96";#N/A,#N/A,FALSE,"019-97";#N/A,#N/A,FALSE,"021-97";#N/A,#N/A,FALSE,"022-97";#N/A,#N/A,FALSE,"028-97"}</definedName>
    <definedName name="FDDFDF" localSheetId="3" hidden="1">{#N/A,#N/A,FALSE,"GERAL";#N/A,#N/A,FALSE,"012-96";#N/A,#N/A,FALSE,"018-96";#N/A,#N/A,FALSE,"027-96";#N/A,#N/A,FALSE,"059-96";#N/A,#N/A,FALSE,"076-96";#N/A,#N/A,FALSE,"019-97";#N/A,#N/A,FALSE,"021-97";#N/A,#N/A,FALSE,"022-97";#N/A,#N/A,FALSE,"028-97"}</definedName>
    <definedName name="FDDFDF" localSheetId="4" hidden="1">{#N/A,#N/A,FALSE,"GERAL";#N/A,#N/A,FALSE,"012-96";#N/A,#N/A,FALSE,"018-96";#N/A,#N/A,FALSE,"027-96";#N/A,#N/A,FALSE,"059-96";#N/A,#N/A,FALSE,"076-96";#N/A,#N/A,FALSE,"019-97";#N/A,#N/A,FALSE,"021-97";#N/A,#N/A,FALSE,"022-97";#N/A,#N/A,FALSE,"028-97"}</definedName>
    <definedName name="FDDFDF" localSheetId="5" hidden="1">{#N/A,#N/A,FALSE,"GERAL";#N/A,#N/A,FALSE,"012-96";#N/A,#N/A,FALSE,"018-96";#N/A,#N/A,FALSE,"027-96";#N/A,#N/A,FALSE,"059-96";#N/A,#N/A,FALSE,"076-96";#N/A,#N/A,FALSE,"019-97";#N/A,#N/A,FALSE,"021-97";#N/A,#N/A,FALSE,"022-97";#N/A,#N/A,FALSE,"028-97"}</definedName>
    <definedName name="FDDFDF" localSheetId="10" hidden="1">{#N/A,#N/A,FALSE,"GERAL";#N/A,#N/A,FALSE,"012-96";#N/A,#N/A,FALSE,"018-96";#N/A,#N/A,FALSE,"027-96";#N/A,#N/A,FALSE,"059-96";#N/A,#N/A,FALSE,"076-96";#N/A,#N/A,FALSE,"019-97";#N/A,#N/A,FALSE,"021-97";#N/A,#N/A,FALSE,"022-97";#N/A,#N/A,FALSE,"028-97"}</definedName>
    <definedName name="FDDFDF" hidden="1">{#N/A,#N/A,FALSE,"GERAL";#N/A,#N/A,FALSE,"012-96";#N/A,#N/A,FALSE,"018-96";#N/A,#N/A,FALSE,"027-96";#N/A,#N/A,FALSE,"059-96";#N/A,#N/A,FALSE,"076-96";#N/A,#N/A,FALSE,"019-97";#N/A,#N/A,FALSE,"021-97";#N/A,#N/A,FALSE,"022-97";#N/A,#N/A,FALSE,"028-97"}</definedName>
    <definedName name="FEPeso" localSheetId="11">#REF!</definedName>
    <definedName name="FEPeso" localSheetId="12">#REF!</definedName>
    <definedName name="FEPeso" localSheetId="13">#REF!</definedName>
    <definedName name="FEPeso" localSheetId="14">#REF!</definedName>
    <definedName name="FEPeso" localSheetId="3">#REF!</definedName>
    <definedName name="FEPeso" localSheetId="4">#REF!</definedName>
    <definedName name="FEPeso" localSheetId="6">#REF!</definedName>
    <definedName name="FEPeso" localSheetId="7">#REF!</definedName>
    <definedName name="FEPeso" localSheetId="8">#REF!</definedName>
    <definedName name="FEPeso" localSheetId="9">#REF!</definedName>
    <definedName name="FEPeso" localSheetId="10">#REF!</definedName>
    <definedName name="FEPeso">#REF!</definedName>
    <definedName name="FEVol" localSheetId="11">#REF!</definedName>
    <definedName name="FEVol" localSheetId="12">#REF!</definedName>
    <definedName name="FEVol" localSheetId="13">#REF!</definedName>
    <definedName name="FEVol" localSheetId="14">#REF!</definedName>
    <definedName name="FEVol" localSheetId="3">#REF!</definedName>
    <definedName name="FEVol" localSheetId="4">#REF!</definedName>
    <definedName name="FEVol" localSheetId="6">#REF!</definedName>
    <definedName name="FEVol" localSheetId="7">#REF!</definedName>
    <definedName name="FEVol" localSheetId="8">#REF!</definedName>
    <definedName name="FEVol" localSheetId="9">#REF!</definedName>
    <definedName name="FEVol" localSheetId="10">#REF!</definedName>
    <definedName name="FEVol">#REF!</definedName>
    <definedName name="FFF" localSheetId="11">#REF!</definedName>
    <definedName name="FFF" localSheetId="12">#REF!</definedName>
    <definedName name="FFF" localSheetId="13">#REF!</definedName>
    <definedName name="FFF" localSheetId="14">#REF!</definedName>
    <definedName name="FFF" localSheetId="3">#REF!</definedName>
    <definedName name="FFF" localSheetId="4">#REF!</definedName>
    <definedName name="FFF" localSheetId="6">#REF!</definedName>
    <definedName name="FFF" localSheetId="7">#REF!</definedName>
    <definedName name="FFF" localSheetId="8">#REF!</definedName>
    <definedName name="FFF" localSheetId="9">#REF!</definedName>
    <definedName name="FFF" localSheetId="10">#REF!</definedName>
    <definedName name="FFF">#REF!</definedName>
    <definedName name="FFG" localSheetId="11">#REF!</definedName>
    <definedName name="FFG" localSheetId="12">#REF!</definedName>
    <definedName name="FFG" localSheetId="14">#REF!</definedName>
    <definedName name="FFG" localSheetId="3">#REF!</definedName>
    <definedName name="FFG" localSheetId="4">#REF!</definedName>
    <definedName name="FFG" localSheetId="6">#REF!</definedName>
    <definedName name="FFG" localSheetId="7">#REF!</definedName>
    <definedName name="FFG" localSheetId="8">#REF!</definedName>
    <definedName name="FFG" localSheetId="9">#REF!</definedName>
    <definedName name="FFG">#REF!</definedName>
    <definedName name="FFH" localSheetId="11">#REF!</definedName>
    <definedName name="FFH" localSheetId="12">#REF!</definedName>
    <definedName name="FFH" localSheetId="14">#REF!</definedName>
    <definedName name="FFH" localSheetId="3">#REF!</definedName>
    <definedName name="FFH" localSheetId="4">#REF!</definedName>
    <definedName name="FFH" localSheetId="6">#REF!</definedName>
    <definedName name="FFH" localSheetId="7">#REF!</definedName>
    <definedName name="FFH" localSheetId="8">#REF!</definedName>
    <definedName name="FFH" localSheetId="9">#REF!</definedName>
    <definedName name="FFH">#REF!</definedName>
    <definedName name="FFI" localSheetId="11">#REF!</definedName>
    <definedName name="FFI" localSheetId="12">#REF!</definedName>
    <definedName name="FFI" localSheetId="14">#REF!</definedName>
    <definedName name="FFI" localSheetId="3">#REF!</definedName>
    <definedName name="FFI" localSheetId="4">#REF!</definedName>
    <definedName name="FFI" localSheetId="6">#REF!</definedName>
    <definedName name="FFI" localSheetId="7">#REF!</definedName>
    <definedName name="FFI" localSheetId="8">#REF!</definedName>
    <definedName name="FFI" localSheetId="9">#REF!</definedName>
    <definedName name="FFI">#REF!</definedName>
    <definedName name="fifty" localSheetId="11">[14]Estimate!#REF!</definedName>
    <definedName name="fifty" localSheetId="12">[14]Estimate!#REF!</definedName>
    <definedName name="fifty" localSheetId="14">[14]Estimate!#REF!</definedName>
    <definedName name="fifty" localSheetId="3">[14]Estimate!#REF!</definedName>
    <definedName name="fifty" localSheetId="4">[14]Estimate!#REF!</definedName>
    <definedName name="fifty" localSheetId="6">[14]Estimate!#REF!</definedName>
    <definedName name="fifty" localSheetId="7">[14]Estimate!#REF!</definedName>
    <definedName name="fifty" localSheetId="8">[14]Estimate!#REF!</definedName>
    <definedName name="fifty" localSheetId="9">[14]Estimate!#REF!</definedName>
    <definedName name="fifty">[14]Estimate!#REF!</definedName>
    <definedName name="filtragem" localSheetId="11" hidden="1">{#N/A,#N/A,FALSE,"GERAL";#N/A,#N/A,FALSE,"012-96";#N/A,#N/A,FALSE,"018-96";#N/A,#N/A,FALSE,"027-96";#N/A,#N/A,FALSE,"059-96";#N/A,#N/A,FALSE,"076-96";#N/A,#N/A,FALSE,"019-97";#N/A,#N/A,FALSE,"021-97";#N/A,#N/A,FALSE,"022-97";#N/A,#N/A,FALSE,"028-97"}</definedName>
    <definedName name="filtragem" localSheetId="12" hidden="1">{#N/A,#N/A,FALSE,"GERAL";#N/A,#N/A,FALSE,"012-96";#N/A,#N/A,FALSE,"018-96";#N/A,#N/A,FALSE,"027-96";#N/A,#N/A,FALSE,"059-96";#N/A,#N/A,FALSE,"076-96";#N/A,#N/A,FALSE,"019-97";#N/A,#N/A,FALSE,"021-97";#N/A,#N/A,FALSE,"022-97";#N/A,#N/A,FALSE,"028-97"}</definedName>
    <definedName name="filtragem" localSheetId="13" hidden="1">{#N/A,#N/A,FALSE,"GERAL";#N/A,#N/A,FALSE,"012-96";#N/A,#N/A,FALSE,"018-96";#N/A,#N/A,FALSE,"027-96";#N/A,#N/A,FALSE,"059-96";#N/A,#N/A,FALSE,"076-96";#N/A,#N/A,FALSE,"019-97";#N/A,#N/A,FALSE,"021-97";#N/A,#N/A,FALSE,"022-97";#N/A,#N/A,FALSE,"028-97"}</definedName>
    <definedName name="filtragem" localSheetId="3" hidden="1">{#N/A,#N/A,FALSE,"GERAL";#N/A,#N/A,FALSE,"012-96";#N/A,#N/A,FALSE,"018-96";#N/A,#N/A,FALSE,"027-96";#N/A,#N/A,FALSE,"059-96";#N/A,#N/A,FALSE,"076-96";#N/A,#N/A,FALSE,"019-97";#N/A,#N/A,FALSE,"021-97";#N/A,#N/A,FALSE,"022-97";#N/A,#N/A,FALSE,"028-97"}</definedName>
    <definedName name="filtragem" localSheetId="4" hidden="1">{#N/A,#N/A,FALSE,"GERAL";#N/A,#N/A,FALSE,"012-96";#N/A,#N/A,FALSE,"018-96";#N/A,#N/A,FALSE,"027-96";#N/A,#N/A,FALSE,"059-96";#N/A,#N/A,FALSE,"076-96";#N/A,#N/A,FALSE,"019-97";#N/A,#N/A,FALSE,"021-97";#N/A,#N/A,FALSE,"022-97";#N/A,#N/A,FALSE,"028-97"}</definedName>
    <definedName name="filtragem" localSheetId="5" hidden="1">{#N/A,#N/A,FALSE,"GERAL";#N/A,#N/A,FALSE,"012-96";#N/A,#N/A,FALSE,"018-96";#N/A,#N/A,FALSE,"027-96";#N/A,#N/A,FALSE,"059-96";#N/A,#N/A,FALSE,"076-96";#N/A,#N/A,FALSE,"019-97";#N/A,#N/A,FALSE,"021-97";#N/A,#N/A,FALSE,"022-97";#N/A,#N/A,FALSE,"028-97"}</definedName>
    <definedName name="filtragem" localSheetId="10" hidden="1">{#N/A,#N/A,FALSE,"GERAL";#N/A,#N/A,FALSE,"012-96";#N/A,#N/A,FALSE,"018-96";#N/A,#N/A,FALSE,"027-96";#N/A,#N/A,FALSE,"059-96";#N/A,#N/A,FALSE,"076-96";#N/A,#N/A,FALSE,"019-97";#N/A,#N/A,FALSE,"021-97";#N/A,#N/A,FALSE,"022-97";#N/A,#N/A,FALSE,"028-97"}</definedName>
    <definedName name="filtragem" hidden="1">{#N/A,#N/A,FALSE,"GERAL";#N/A,#N/A,FALSE,"012-96";#N/A,#N/A,FALSE,"018-96";#N/A,#N/A,FALSE,"027-96";#N/A,#N/A,FALSE,"059-96";#N/A,#N/A,FALSE,"076-96";#N/A,#N/A,FALSE,"019-97";#N/A,#N/A,FALSE,"021-97";#N/A,#N/A,FALSE,"022-97";#N/A,#N/A,FALSE,"028-97"}</definedName>
    <definedName name="FiveA" localSheetId="11">[10]Estimate!#REF!</definedName>
    <definedName name="FiveA" localSheetId="12">[10]Estimate!#REF!</definedName>
    <definedName name="FiveA" localSheetId="14">[10]Estimate!#REF!</definedName>
    <definedName name="FiveA" localSheetId="3">[10]Estimate!#REF!</definedName>
    <definedName name="FiveA" localSheetId="4">[10]Estimate!#REF!</definedName>
    <definedName name="FiveA" localSheetId="6">[10]Estimate!#REF!</definedName>
    <definedName name="FiveA" localSheetId="7">[10]Estimate!#REF!</definedName>
    <definedName name="FiveA" localSheetId="8">[10]Estimate!#REF!</definedName>
    <definedName name="FiveA" localSheetId="9">[10]Estimate!#REF!</definedName>
    <definedName name="FiveA">[10]Estimate!#REF!</definedName>
    <definedName name="FiveB" localSheetId="11">[10]Estimate!#REF!</definedName>
    <definedName name="FiveB" localSheetId="12">[10]Estimate!#REF!</definedName>
    <definedName name="FiveB" localSheetId="14">[10]Estimate!#REF!</definedName>
    <definedName name="FiveB" localSheetId="3">[10]Estimate!#REF!</definedName>
    <definedName name="FiveB" localSheetId="4">[10]Estimate!#REF!</definedName>
    <definedName name="FiveB" localSheetId="6">[10]Estimate!#REF!</definedName>
    <definedName name="FiveB" localSheetId="7">[10]Estimate!#REF!</definedName>
    <definedName name="FiveB" localSheetId="8">[10]Estimate!#REF!</definedName>
    <definedName name="FiveB" localSheetId="9">[10]Estimate!#REF!</definedName>
    <definedName name="FiveB">[10]Estimate!#REF!</definedName>
    <definedName name="FiveC" localSheetId="11">[10]Estimate!#REF!</definedName>
    <definedName name="FiveC" localSheetId="12">[10]Estimate!#REF!</definedName>
    <definedName name="FiveC" localSheetId="14">[10]Estimate!#REF!</definedName>
    <definedName name="FiveC" localSheetId="3">[10]Estimate!#REF!</definedName>
    <definedName name="FiveC" localSheetId="4">[10]Estimate!#REF!</definedName>
    <definedName name="FiveC" localSheetId="6">[10]Estimate!#REF!</definedName>
    <definedName name="FiveC" localSheetId="7">[10]Estimate!#REF!</definedName>
    <definedName name="FiveC" localSheetId="8">[10]Estimate!#REF!</definedName>
    <definedName name="FiveC" localSheetId="9">[10]Estimate!#REF!</definedName>
    <definedName name="FiveC">[10]Estimate!#REF!</definedName>
    <definedName name="FiveD" localSheetId="11">[10]Estimate!#REF!</definedName>
    <definedName name="FiveD" localSheetId="12">[10]Estimate!#REF!</definedName>
    <definedName name="FiveD" localSheetId="14">[10]Estimate!#REF!</definedName>
    <definedName name="FiveD" localSheetId="3">[10]Estimate!#REF!</definedName>
    <definedName name="FiveD" localSheetId="4">[10]Estimate!#REF!</definedName>
    <definedName name="FiveD" localSheetId="6">[10]Estimate!#REF!</definedName>
    <definedName name="FiveD" localSheetId="7">[10]Estimate!#REF!</definedName>
    <definedName name="FiveD" localSheetId="8">[10]Estimate!#REF!</definedName>
    <definedName name="FiveD" localSheetId="9">[10]Estimate!#REF!</definedName>
    <definedName name="FiveD">[10]Estimate!#REF!</definedName>
    <definedName name="FiveE" localSheetId="11">[10]Estimate!#REF!</definedName>
    <definedName name="FiveE" localSheetId="12">[10]Estimate!#REF!</definedName>
    <definedName name="FiveE" localSheetId="14">[10]Estimate!#REF!</definedName>
    <definedName name="FiveE" localSheetId="3">[10]Estimate!#REF!</definedName>
    <definedName name="FiveE" localSheetId="4">[10]Estimate!#REF!</definedName>
    <definedName name="FiveE" localSheetId="6">[10]Estimate!#REF!</definedName>
    <definedName name="FiveE" localSheetId="7">[10]Estimate!#REF!</definedName>
    <definedName name="FiveE" localSheetId="8">[10]Estimate!#REF!</definedName>
    <definedName name="FiveE" localSheetId="9">[10]Estimate!#REF!</definedName>
    <definedName name="FiveE">[10]Estimate!#REF!</definedName>
    <definedName name="FiveF" localSheetId="11">[10]Estimate!#REF!</definedName>
    <definedName name="FiveF" localSheetId="12">[10]Estimate!#REF!</definedName>
    <definedName name="FiveF" localSheetId="14">[10]Estimate!#REF!</definedName>
    <definedName name="FiveF" localSheetId="3">[10]Estimate!#REF!</definedName>
    <definedName name="FiveF" localSheetId="4">[10]Estimate!#REF!</definedName>
    <definedName name="FiveF" localSheetId="6">[10]Estimate!#REF!</definedName>
    <definedName name="FiveF" localSheetId="7">[10]Estimate!#REF!</definedName>
    <definedName name="FiveF" localSheetId="8">[10]Estimate!#REF!</definedName>
    <definedName name="FiveF" localSheetId="9">[10]Estimate!#REF!</definedName>
    <definedName name="FiveF">[10]Estimate!#REF!</definedName>
    <definedName name="FiveG" localSheetId="11">[10]Estimate!#REF!</definedName>
    <definedName name="FiveG" localSheetId="12">[10]Estimate!#REF!</definedName>
    <definedName name="FiveG" localSheetId="14">[10]Estimate!#REF!</definedName>
    <definedName name="FiveG" localSheetId="3">[10]Estimate!#REF!</definedName>
    <definedName name="FiveG" localSheetId="4">[10]Estimate!#REF!</definedName>
    <definedName name="FiveG" localSheetId="6">[10]Estimate!#REF!</definedName>
    <definedName name="FiveG" localSheetId="7">[10]Estimate!#REF!</definedName>
    <definedName name="FiveG" localSheetId="8">[10]Estimate!#REF!</definedName>
    <definedName name="FiveG" localSheetId="9">[10]Estimate!#REF!</definedName>
    <definedName name="FiveG">[10]Estimate!#REF!</definedName>
    <definedName name="FiveH" localSheetId="11">[10]Estimate!#REF!</definedName>
    <definedName name="FiveH" localSheetId="12">[10]Estimate!#REF!</definedName>
    <definedName name="FiveH" localSheetId="14">[10]Estimate!#REF!</definedName>
    <definedName name="FiveH" localSheetId="3">[10]Estimate!#REF!</definedName>
    <definedName name="FiveH" localSheetId="4">[10]Estimate!#REF!</definedName>
    <definedName name="FiveH" localSheetId="6">[10]Estimate!#REF!</definedName>
    <definedName name="FiveH" localSheetId="7">[10]Estimate!#REF!</definedName>
    <definedName name="FiveH" localSheetId="8">[10]Estimate!#REF!</definedName>
    <definedName name="FiveH" localSheetId="9">[10]Estimate!#REF!</definedName>
    <definedName name="FiveH">[10]Estimate!#REF!</definedName>
    <definedName name="FiveI" localSheetId="11">[10]Estimate!#REF!</definedName>
    <definedName name="FiveI" localSheetId="12">[10]Estimate!#REF!</definedName>
    <definedName name="FiveI" localSheetId="14">[10]Estimate!#REF!</definedName>
    <definedName name="FiveI" localSheetId="3">[10]Estimate!#REF!</definedName>
    <definedName name="FiveI" localSheetId="4">[10]Estimate!#REF!</definedName>
    <definedName name="FiveI" localSheetId="6">[10]Estimate!#REF!</definedName>
    <definedName name="FiveI" localSheetId="7">[10]Estimate!#REF!</definedName>
    <definedName name="FiveI" localSheetId="8">[10]Estimate!#REF!</definedName>
    <definedName name="FiveI" localSheetId="9">[10]Estimate!#REF!</definedName>
    <definedName name="FiveI">[10]Estimate!#REF!</definedName>
    <definedName name="FiveJ" localSheetId="11">[10]Estimate!#REF!</definedName>
    <definedName name="FiveJ" localSheetId="12">[10]Estimate!#REF!</definedName>
    <definedName name="FiveJ" localSheetId="14">[10]Estimate!#REF!</definedName>
    <definedName name="FiveJ" localSheetId="3">[10]Estimate!#REF!</definedName>
    <definedName name="FiveJ" localSheetId="4">[10]Estimate!#REF!</definedName>
    <definedName name="FiveJ" localSheetId="6">[10]Estimate!#REF!</definedName>
    <definedName name="FiveJ" localSheetId="7">[10]Estimate!#REF!</definedName>
    <definedName name="FiveJ" localSheetId="8">[10]Estimate!#REF!</definedName>
    <definedName name="FiveJ" localSheetId="9">[10]Estimate!#REF!</definedName>
    <definedName name="FiveJ">[10]Estimate!#REF!</definedName>
    <definedName name="FiveK" localSheetId="11">[10]Estimate!#REF!</definedName>
    <definedName name="FiveK" localSheetId="12">[10]Estimate!#REF!</definedName>
    <definedName name="FiveK" localSheetId="14">[10]Estimate!#REF!</definedName>
    <definedName name="FiveK" localSheetId="3">[10]Estimate!#REF!</definedName>
    <definedName name="FiveK" localSheetId="4">[10]Estimate!#REF!</definedName>
    <definedName name="FiveK" localSheetId="6">[10]Estimate!#REF!</definedName>
    <definedName name="FiveK" localSheetId="7">[10]Estimate!#REF!</definedName>
    <definedName name="FiveK" localSheetId="8">[10]Estimate!#REF!</definedName>
    <definedName name="FiveK" localSheetId="9">[10]Estimate!#REF!</definedName>
    <definedName name="FiveK">[10]Estimate!#REF!</definedName>
    <definedName name="FiveL" localSheetId="11">[10]Estimate!#REF!</definedName>
    <definedName name="FiveL" localSheetId="12">[10]Estimate!#REF!</definedName>
    <definedName name="FiveL" localSheetId="14">[10]Estimate!#REF!</definedName>
    <definedName name="FiveL" localSheetId="3">[10]Estimate!#REF!</definedName>
    <definedName name="FiveL" localSheetId="4">[10]Estimate!#REF!</definedName>
    <definedName name="FiveL" localSheetId="6">[10]Estimate!#REF!</definedName>
    <definedName name="FiveL" localSheetId="7">[10]Estimate!#REF!</definedName>
    <definedName name="FiveL" localSheetId="8">[10]Estimate!#REF!</definedName>
    <definedName name="FiveL" localSheetId="9">[10]Estimate!#REF!</definedName>
    <definedName name="FiveL">[10]Estimate!#REF!</definedName>
    <definedName name="FiveM" localSheetId="11">[10]Estimate!#REF!</definedName>
    <definedName name="FiveM" localSheetId="12">[10]Estimate!#REF!</definedName>
    <definedName name="FiveM" localSheetId="14">[10]Estimate!#REF!</definedName>
    <definedName name="FiveM" localSheetId="3">[10]Estimate!#REF!</definedName>
    <definedName name="FiveM" localSheetId="4">[10]Estimate!#REF!</definedName>
    <definedName name="FiveM" localSheetId="6">[10]Estimate!#REF!</definedName>
    <definedName name="FiveM" localSheetId="7">[10]Estimate!#REF!</definedName>
    <definedName name="FiveM" localSheetId="8">[10]Estimate!#REF!</definedName>
    <definedName name="FiveM" localSheetId="9">[10]Estimate!#REF!</definedName>
    <definedName name="FiveM">[10]Estimate!#REF!</definedName>
    <definedName name="FLOT" localSheetId="11" hidden="1">{#N/A,#N/A,FALSE,"GERAL";#N/A,#N/A,FALSE,"012-96";#N/A,#N/A,FALSE,"018-96";#N/A,#N/A,FALSE,"027-96";#N/A,#N/A,FALSE,"059-96";#N/A,#N/A,FALSE,"076-96";#N/A,#N/A,FALSE,"019-97";#N/A,#N/A,FALSE,"021-97";#N/A,#N/A,FALSE,"022-97";#N/A,#N/A,FALSE,"028-97"}</definedName>
    <definedName name="FLOT" localSheetId="12" hidden="1">{#N/A,#N/A,FALSE,"GERAL";#N/A,#N/A,FALSE,"012-96";#N/A,#N/A,FALSE,"018-96";#N/A,#N/A,FALSE,"027-96";#N/A,#N/A,FALSE,"059-96";#N/A,#N/A,FALSE,"076-96";#N/A,#N/A,FALSE,"019-97";#N/A,#N/A,FALSE,"021-97";#N/A,#N/A,FALSE,"022-97";#N/A,#N/A,FALSE,"028-97"}</definedName>
    <definedName name="FLOT" localSheetId="13" hidden="1">{#N/A,#N/A,FALSE,"GERAL";#N/A,#N/A,FALSE,"012-96";#N/A,#N/A,FALSE,"018-96";#N/A,#N/A,FALSE,"027-96";#N/A,#N/A,FALSE,"059-96";#N/A,#N/A,FALSE,"076-96";#N/A,#N/A,FALSE,"019-97";#N/A,#N/A,FALSE,"021-97";#N/A,#N/A,FALSE,"022-97";#N/A,#N/A,FALSE,"028-97"}</definedName>
    <definedName name="FLOT" localSheetId="3" hidden="1">{#N/A,#N/A,FALSE,"GERAL";#N/A,#N/A,FALSE,"012-96";#N/A,#N/A,FALSE,"018-96";#N/A,#N/A,FALSE,"027-96";#N/A,#N/A,FALSE,"059-96";#N/A,#N/A,FALSE,"076-96";#N/A,#N/A,FALSE,"019-97";#N/A,#N/A,FALSE,"021-97";#N/A,#N/A,FALSE,"022-97";#N/A,#N/A,FALSE,"028-97"}</definedName>
    <definedName name="FLOT" localSheetId="4" hidden="1">{#N/A,#N/A,FALSE,"GERAL";#N/A,#N/A,FALSE,"012-96";#N/A,#N/A,FALSE,"018-96";#N/A,#N/A,FALSE,"027-96";#N/A,#N/A,FALSE,"059-96";#N/A,#N/A,FALSE,"076-96";#N/A,#N/A,FALSE,"019-97";#N/A,#N/A,FALSE,"021-97";#N/A,#N/A,FALSE,"022-97";#N/A,#N/A,FALSE,"028-97"}</definedName>
    <definedName name="FLOT" localSheetId="5" hidden="1">{#N/A,#N/A,FALSE,"GERAL";#N/A,#N/A,FALSE,"012-96";#N/A,#N/A,FALSE,"018-96";#N/A,#N/A,FALSE,"027-96";#N/A,#N/A,FALSE,"059-96";#N/A,#N/A,FALSE,"076-96";#N/A,#N/A,FALSE,"019-97";#N/A,#N/A,FALSE,"021-97";#N/A,#N/A,FALSE,"022-97";#N/A,#N/A,FALSE,"028-97"}</definedName>
    <definedName name="FLOT" localSheetId="10" hidden="1">{#N/A,#N/A,FALSE,"GERAL";#N/A,#N/A,FALSE,"012-96";#N/A,#N/A,FALSE,"018-96";#N/A,#N/A,FALSE,"027-96";#N/A,#N/A,FALSE,"059-96";#N/A,#N/A,FALSE,"076-96";#N/A,#N/A,FALSE,"019-97";#N/A,#N/A,FALSE,"021-97";#N/A,#N/A,FALSE,"022-97";#N/A,#N/A,FALSE,"028-97"}</definedName>
    <definedName name="FLOT" hidden="1">{#N/A,#N/A,FALSE,"GERAL";#N/A,#N/A,FALSE,"012-96";#N/A,#N/A,FALSE,"018-96";#N/A,#N/A,FALSE,"027-96";#N/A,#N/A,FALSE,"059-96";#N/A,#N/A,FALSE,"076-96";#N/A,#N/A,FALSE,"019-97";#N/A,#N/A,FALSE,"021-97";#N/A,#N/A,FALSE,"022-97";#N/A,#N/A,FALSE,"028-97"}</definedName>
    <definedName name="Fluidos">'[22]G-Materiais'!$B$1:$B$15</definedName>
    <definedName name="FLUTUANTE2" localSheetId="11" hidden="1">{#N/A,#N/A,FALSE,"GERAL";#N/A,#N/A,FALSE,"012-96";#N/A,#N/A,FALSE,"018-96";#N/A,#N/A,FALSE,"027-96";#N/A,#N/A,FALSE,"059-96";#N/A,#N/A,FALSE,"076-96";#N/A,#N/A,FALSE,"019-97";#N/A,#N/A,FALSE,"021-97";#N/A,#N/A,FALSE,"022-97";#N/A,#N/A,FALSE,"028-97"}</definedName>
    <definedName name="FLUTUANTE2" localSheetId="12" hidden="1">{#N/A,#N/A,FALSE,"GERAL";#N/A,#N/A,FALSE,"012-96";#N/A,#N/A,FALSE,"018-96";#N/A,#N/A,FALSE,"027-96";#N/A,#N/A,FALSE,"059-96";#N/A,#N/A,FALSE,"076-96";#N/A,#N/A,FALSE,"019-97";#N/A,#N/A,FALSE,"021-97";#N/A,#N/A,FALSE,"022-97";#N/A,#N/A,FALSE,"028-97"}</definedName>
    <definedName name="FLUTUANTE2" localSheetId="13" hidden="1">{#N/A,#N/A,FALSE,"GERAL";#N/A,#N/A,FALSE,"012-96";#N/A,#N/A,FALSE,"018-96";#N/A,#N/A,FALSE,"027-96";#N/A,#N/A,FALSE,"059-96";#N/A,#N/A,FALSE,"076-96";#N/A,#N/A,FALSE,"019-97";#N/A,#N/A,FALSE,"021-97";#N/A,#N/A,FALSE,"022-97";#N/A,#N/A,FALSE,"028-97"}</definedName>
    <definedName name="FLUTUANTE2" localSheetId="3" hidden="1">{#N/A,#N/A,FALSE,"GERAL";#N/A,#N/A,FALSE,"012-96";#N/A,#N/A,FALSE,"018-96";#N/A,#N/A,FALSE,"027-96";#N/A,#N/A,FALSE,"059-96";#N/A,#N/A,FALSE,"076-96";#N/A,#N/A,FALSE,"019-97";#N/A,#N/A,FALSE,"021-97";#N/A,#N/A,FALSE,"022-97";#N/A,#N/A,FALSE,"028-97"}</definedName>
    <definedName name="FLUTUANTE2" localSheetId="4" hidden="1">{#N/A,#N/A,FALSE,"GERAL";#N/A,#N/A,FALSE,"012-96";#N/A,#N/A,FALSE,"018-96";#N/A,#N/A,FALSE,"027-96";#N/A,#N/A,FALSE,"059-96";#N/A,#N/A,FALSE,"076-96";#N/A,#N/A,FALSE,"019-97";#N/A,#N/A,FALSE,"021-97";#N/A,#N/A,FALSE,"022-97";#N/A,#N/A,FALSE,"028-97"}</definedName>
    <definedName name="FLUTUANTE2" localSheetId="5" hidden="1">{#N/A,#N/A,FALSE,"GERAL";#N/A,#N/A,FALSE,"012-96";#N/A,#N/A,FALSE,"018-96";#N/A,#N/A,FALSE,"027-96";#N/A,#N/A,FALSE,"059-96";#N/A,#N/A,FALSE,"076-96";#N/A,#N/A,FALSE,"019-97";#N/A,#N/A,FALSE,"021-97";#N/A,#N/A,FALSE,"022-97";#N/A,#N/A,FALSE,"028-97"}</definedName>
    <definedName name="FLUTUANTE2" localSheetId="10" hidden="1">{#N/A,#N/A,FALSE,"GERAL";#N/A,#N/A,FALSE,"012-96";#N/A,#N/A,FALSE,"018-96";#N/A,#N/A,FALSE,"027-96";#N/A,#N/A,FALSE,"059-96";#N/A,#N/A,FALSE,"076-96";#N/A,#N/A,FALSE,"019-97";#N/A,#N/A,FALSE,"021-97";#N/A,#N/A,FALSE,"022-97";#N/A,#N/A,FALSE,"028-97"}</definedName>
    <definedName name="FLUTUANTE2" hidden="1">{#N/A,#N/A,FALSE,"GERAL";#N/A,#N/A,FALSE,"012-96";#N/A,#N/A,FALSE,"018-96";#N/A,#N/A,FALSE,"027-96";#N/A,#N/A,FALSE,"059-96";#N/A,#N/A,FALSE,"076-96";#N/A,#N/A,FALSE,"019-97";#N/A,#N/A,FALSE,"021-97";#N/A,#N/A,FALSE,"022-97";#N/A,#N/A,FALSE,"028-97"}</definedName>
    <definedName name="FourA" localSheetId="11">[10]Estimate!#REF!</definedName>
    <definedName name="FourA" localSheetId="12">[10]Estimate!#REF!</definedName>
    <definedName name="FourA" localSheetId="14">[10]Estimate!#REF!</definedName>
    <definedName name="FourA" localSheetId="3">[10]Estimate!#REF!</definedName>
    <definedName name="FourA" localSheetId="4">[10]Estimate!#REF!</definedName>
    <definedName name="FourA" localSheetId="6">[10]Estimate!#REF!</definedName>
    <definedName name="FourA" localSheetId="7">[10]Estimate!#REF!</definedName>
    <definedName name="FourA" localSheetId="8">[10]Estimate!#REF!</definedName>
    <definedName name="FourA" localSheetId="9">[10]Estimate!#REF!</definedName>
    <definedName name="FourA">[10]Estimate!#REF!</definedName>
    <definedName name="FourB" localSheetId="11">[10]Estimate!#REF!</definedName>
    <definedName name="FourB" localSheetId="12">[10]Estimate!#REF!</definedName>
    <definedName name="FourB" localSheetId="14">[10]Estimate!#REF!</definedName>
    <definedName name="FourB" localSheetId="3">[10]Estimate!#REF!</definedName>
    <definedName name="FourB" localSheetId="4">[10]Estimate!#REF!</definedName>
    <definedName name="FourB" localSheetId="6">[10]Estimate!#REF!</definedName>
    <definedName name="FourB" localSheetId="7">[10]Estimate!#REF!</definedName>
    <definedName name="FourB" localSheetId="8">[10]Estimate!#REF!</definedName>
    <definedName name="FourB" localSheetId="9">[10]Estimate!#REF!</definedName>
    <definedName name="FourB">[10]Estimate!#REF!</definedName>
    <definedName name="FourC" localSheetId="11">[10]Estimate!#REF!</definedName>
    <definedName name="FourC" localSheetId="12">[10]Estimate!#REF!</definedName>
    <definedName name="FourC" localSheetId="14">[10]Estimate!#REF!</definedName>
    <definedName name="FourC" localSheetId="3">[10]Estimate!#REF!</definedName>
    <definedName name="FourC" localSheetId="4">[10]Estimate!#REF!</definedName>
    <definedName name="FourC" localSheetId="6">[10]Estimate!#REF!</definedName>
    <definedName name="FourC" localSheetId="7">[10]Estimate!#REF!</definedName>
    <definedName name="FourC" localSheetId="8">[10]Estimate!#REF!</definedName>
    <definedName name="FourC" localSheetId="9">[10]Estimate!#REF!</definedName>
    <definedName name="FourC">[10]Estimate!#REF!</definedName>
    <definedName name="FourD" localSheetId="11">[10]Estimate!#REF!</definedName>
    <definedName name="FourD" localSheetId="12">[10]Estimate!#REF!</definedName>
    <definedName name="FourD" localSheetId="14">[10]Estimate!#REF!</definedName>
    <definedName name="FourD" localSheetId="3">[10]Estimate!#REF!</definedName>
    <definedName name="FourD" localSheetId="4">[10]Estimate!#REF!</definedName>
    <definedName name="FourD" localSheetId="6">[10]Estimate!#REF!</definedName>
    <definedName name="FourD" localSheetId="7">[10]Estimate!#REF!</definedName>
    <definedName name="FourD" localSheetId="8">[10]Estimate!#REF!</definedName>
    <definedName name="FourD" localSheetId="9">[10]Estimate!#REF!</definedName>
    <definedName name="FourD">[10]Estimate!#REF!</definedName>
    <definedName name="FourE" localSheetId="11">[10]Estimate!#REF!</definedName>
    <definedName name="FourE" localSheetId="12">[10]Estimate!#REF!</definedName>
    <definedName name="FourE" localSheetId="14">[10]Estimate!#REF!</definedName>
    <definedName name="FourE" localSheetId="3">[10]Estimate!#REF!</definedName>
    <definedName name="FourE" localSheetId="4">[10]Estimate!#REF!</definedName>
    <definedName name="FourE" localSheetId="6">[10]Estimate!#REF!</definedName>
    <definedName name="FourE" localSheetId="7">[10]Estimate!#REF!</definedName>
    <definedName name="FourE" localSheetId="8">[10]Estimate!#REF!</definedName>
    <definedName name="FourE" localSheetId="9">[10]Estimate!#REF!</definedName>
    <definedName name="FourE">[10]Estimate!#REF!</definedName>
    <definedName name="FourF" localSheetId="11">[10]Estimate!#REF!</definedName>
    <definedName name="FourF" localSheetId="12">[10]Estimate!#REF!</definedName>
    <definedName name="FourF" localSheetId="14">[10]Estimate!#REF!</definedName>
    <definedName name="FourF" localSheetId="3">[10]Estimate!#REF!</definedName>
    <definedName name="FourF" localSheetId="4">[10]Estimate!#REF!</definedName>
    <definedName name="FourF" localSheetId="6">[10]Estimate!#REF!</definedName>
    <definedName name="FourF" localSheetId="7">[10]Estimate!#REF!</definedName>
    <definedName name="FourF" localSheetId="8">[10]Estimate!#REF!</definedName>
    <definedName name="FourF" localSheetId="9">[10]Estimate!#REF!</definedName>
    <definedName name="FourF">[10]Estimate!#REF!</definedName>
    <definedName name="FourG" localSheetId="11">[10]Estimate!#REF!</definedName>
    <definedName name="FourG" localSheetId="12">[10]Estimate!#REF!</definedName>
    <definedName name="FourG" localSheetId="14">[10]Estimate!#REF!</definedName>
    <definedName name="FourG" localSheetId="3">[10]Estimate!#REF!</definedName>
    <definedName name="FourG" localSheetId="4">[10]Estimate!#REF!</definedName>
    <definedName name="FourG" localSheetId="6">[10]Estimate!#REF!</definedName>
    <definedName name="FourG" localSheetId="7">[10]Estimate!#REF!</definedName>
    <definedName name="FourG" localSheetId="8">[10]Estimate!#REF!</definedName>
    <definedName name="FourG" localSheetId="9">[10]Estimate!#REF!</definedName>
    <definedName name="FourG">[10]Estimate!#REF!</definedName>
    <definedName name="FourH" localSheetId="11">[10]Estimate!#REF!</definedName>
    <definedName name="FourH" localSheetId="12">[10]Estimate!#REF!</definedName>
    <definedName name="FourH" localSheetId="14">[10]Estimate!#REF!</definedName>
    <definedName name="FourH" localSheetId="3">[10]Estimate!#REF!</definedName>
    <definedName name="FourH" localSheetId="4">[10]Estimate!#REF!</definedName>
    <definedName name="FourH" localSheetId="6">[10]Estimate!#REF!</definedName>
    <definedName name="FourH" localSheetId="7">[10]Estimate!#REF!</definedName>
    <definedName name="FourH" localSheetId="8">[10]Estimate!#REF!</definedName>
    <definedName name="FourH" localSheetId="9">[10]Estimate!#REF!</definedName>
    <definedName name="FourH">[10]Estimate!#REF!</definedName>
    <definedName name="FourI" localSheetId="11">[10]Estimate!#REF!</definedName>
    <definedName name="FourI" localSheetId="12">[10]Estimate!#REF!</definedName>
    <definedName name="FourI" localSheetId="14">[10]Estimate!#REF!</definedName>
    <definedName name="FourI" localSheetId="3">[10]Estimate!#REF!</definedName>
    <definedName name="FourI" localSheetId="4">[10]Estimate!#REF!</definedName>
    <definedName name="FourI" localSheetId="6">[10]Estimate!#REF!</definedName>
    <definedName name="FourI" localSheetId="7">[10]Estimate!#REF!</definedName>
    <definedName name="FourI" localSheetId="8">[10]Estimate!#REF!</definedName>
    <definedName name="FourI" localSheetId="9">[10]Estimate!#REF!</definedName>
    <definedName name="FourI">[10]Estimate!#REF!</definedName>
    <definedName name="FourJ" localSheetId="11">[10]Estimate!#REF!</definedName>
    <definedName name="FourJ" localSheetId="12">[10]Estimate!#REF!</definedName>
    <definedName name="FourJ" localSheetId="14">[10]Estimate!#REF!</definedName>
    <definedName name="FourJ" localSheetId="3">[10]Estimate!#REF!</definedName>
    <definedName name="FourJ" localSheetId="4">[10]Estimate!#REF!</definedName>
    <definedName name="FourJ" localSheetId="6">[10]Estimate!#REF!</definedName>
    <definedName name="FourJ" localSheetId="7">[10]Estimate!#REF!</definedName>
    <definedName name="FourJ" localSheetId="8">[10]Estimate!#REF!</definedName>
    <definedName name="FourJ" localSheetId="9">[10]Estimate!#REF!</definedName>
    <definedName name="FourJ">[10]Estimate!#REF!</definedName>
    <definedName name="FourK" localSheetId="11">[10]Estimate!#REF!</definedName>
    <definedName name="FourK" localSheetId="12">[10]Estimate!#REF!</definedName>
    <definedName name="FourK" localSheetId="14">[10]Estimate!#REF!</definedName>
    <definedName name="FourK" localSheetId="3">[10]Estimate!#REF!</definedName>
    <definedName name="FourK" localSheetId="4">[10]Estimate!#REF!</definedName>
    <definedName name="FourK" localSheetId="6">[10]Estimate!#REF!</definedName>
    <definedName name="FourK" localSheetId="7">[10]Estimate!#REF!</definedName>
    <definedName name="FourK" localSheetId="8">[10]Estimate!#REF!</definedName>
    <definedName name="FourK" localSheetId="9">[10]Estimate!#REF!</definedName>
    <definedName name="FourK">[10]Estimate!#REF!</definedName>
    <definedName name="FourL" localSheetId="11">[10]Estimate!#REF!</definedName>
    <definedName name="FourL" localSheetId="12">[10]Estimate!#REF!</definedName>
    <definedName name="FourL" localSheetId="14">[10]Estimate!#REF!</definedName>
    <definedName name="FourL" localSheetId="3">[10]Estimate!#REF!</definedName>
    <definedName name="FourL" localSheetId="4">[10]Estimate!#REF!</definedName>
    <definedName name="FourL" localSheetId="6">[10]Estimate!#REF!</definedName>
    <definedName name="FourL" localSheetId="7">[10]Estimate!#REF!</definedName>
    <definedName name="FourL" localSheetId="8">[10]Estimate!#REF!</definedName>
    <definedName name="FourL" localSheetId="9">[10]Estimate!#REF!</definedName>
    <definedName name="FourL">[10]Estimate!#REF!</definedName>
    <definedName name="Fourm" localSheetId="11">[10]Estimate!#REF!</definedName>
    <definedName name="Fourm" localSheetId="12">[10]Estimate!#REF!</definedName>
    <definedName name="Fourm" localSheetId="14">[10]Estimate!#REF!</definedName>
    <definedName name="Fourm" localSheetId="3">[10]Estimate!#REF!</definedName>
    <definedName name="Fourm" localSheetId="4">[10]Estimate!#REF!</definedName>
    <definedName name="Fourm" localSheetId="6">[10]Estimate!#REF!</definedName>
    <definedName name="Fourm" localSheetId="7">[10]Estimate!#REF!</definedName>
    <definedName name="Fourm" localSheetId="8">[10]Estimate!#REF!</definedName>
    <definedName name="Fourm" localSheetId="9">[10]Estimate!#REF!</definedName>
    <definedName name="Fourm">[10]Estimate!#REF!</definedName>
    <definedName name="FRT" localSheetId="11">#REF!</definedName>
    <definedName name="FRT" localSheetId="12">#REF!</definedName>
    <definedName name="FRT" localSheetId="13">#REF!</definedName>
    <definedName name="FRT" localSheetId="14">#REF!</definedName>
    <definedName name="FRT" localSheetId="3">#REF!</definedName>
    <definedName name="FRT" localSheetId="4">#REF!</definedName>
    <definedName name="FRT" localSheetId="6">#REF!</definedName>
    <definedName name="FRT" localSheetId="7">#REF!</definedName>
    <definedName name="FRT" localSheetId="8">#REF!</definedName>
    <definedName name="FRT" localSheetId="9">#REF!</definedName>
    <definedName name="FRT" localSheetId="10">#REF!</definedName>
    <definedName name="FRT">#REF!</definedName>
    <definedName name="Funileiro" localSheetId="11">#REF!</definedName>
    <definedName name="Funileiro" localSheetId="12">#REF!</definedName>
    <definedName name="Funileiro" localSheetId="13">#REF!</definedName>
    <definedName name="Funileiro" localSheetId="14">#REF!</definedName>
    <definedName name="Funileiro" localSheetId="3">#REF!</definedName>
    <definedName name="Funileiro" localSheetId="4">#REF!</definedName>
    <definedName name="Funileiro" localSheetId="6">#REF!</definedName>
    <definedName name="Funileiro" localSheetId="7">#REF!</definedName>
    <definedName name="Funileiro" localSheetId="8">#REF!</definedName>
    <definedName name="Funileiro" localSheetId="9">#REF!</definedName>
    <definedName name="Funileiro" localSheetId="10">#REF!</definedName>
    <definedName name="Funileiro">#REF!</definedName>
    <definedName name="GGG" localSheetId="11">#REF!</definedName>
    <definedName name="GGG" localSheetId="12">#REF!</definedName>
    <definedName name="GGG" localSheetId="13">#REF!</definedName>
    <definedName name="GGG" localSheetId="14">#REF!</definedName>
    <definedName name="GGG" localSheetId="3">#REF!</definedName>
    <definedName name="GGG" localSheetId="4">#REF!</definedName>
    <definedName name="GGG" localSheetId="6">#REF!</definedName>
    <definedName name="GGG" localSheetId="7">#REF!</definedName>
    <definedName name="GGG" localSheetId="8">#REF!</definedName>
    <definedName name="GGG" localSheetId="9">#REF!</definedName>
    <definedName name="GGG" localSheetId="10">#REF!</definedName>
    <definedName name="GGG">#REF!</definedName>
    <definedName name="GGH" localSheetId="11">#REF!</definedName>
    <definedName name="GGH" localSheetId="12">#REF!</definedName>
    <definedName name="GGH" localSheetId="14">#REF!</definedName>
    <definedName name="GGH" localSheetId="3">#REF!</definedName>
    <definedName name="GGH" localSheetId="4">#REF!</definedName>
    <definedName name="GGH" localSheetId="6">#REF!</definedName>
    <definedName name="GGH" localSheetId="7">#REF!</definedName>
    <definedName name="GGH" localSheetId="8">#REF!</definedName>
    <definedName name="GGH" localSheetId="9">#REF!</definedName>
    <definedName name="GGH">#REF!</definedName>
    <definedName name="GGI" localSheetId="11">#REF!</definedName>
    <definedName name="GGI" localSheetId="12">#REF!</definedName>
    <definedName name="GGI" localSheetId="14">#REF!</definedName>
    <definedName name="GGI" localSheetId="3">#REF!</definedName>
    <definedName name="GGI" localSheetId="4">#REF!</definedName>
    <definedName name="GGI" localSheetId="6">#REF!</definedName>
    <definedName name="GGI" localSheetId="7">#REF!</definedName>
    <definedName name="GGI" localSheetId="8">#REF!</definedName>
    <definedName name="GGI" localSheetId="9">#REF!</definedName>
    <definedName name="GGI">#REF!</definedName>
    <definedName name="GGJ" localSheetId="11">#REF!</definedName>
    <definedName name="GGJ" localSheetId="12">#REF!</definedName>
    <definedName name="GGJ" localSheetId="14">#REF!</definedName>
    <definedName name="GGJ" localSheetId="3">#REF!</definedName>
    <definedName name="GGJ" localSheetId="4">#REF!</definedName>
    <definedName name="GGJ" localSheetId="6">#REF!</definedName>
    <definedName name="GGJ" localSheetId="7">#REF!</definedName>
    <definedName name="GGJ" localSheetId="8">#REF!</definedName>
    <definedName name="GGJ" localSheetId="9">#REF!</definedName>
    <definedName name="GGJ">#REF!</definedName>
    <definedName name="_xlnm.Recorder" localSheetId="11">#REF!</definedName>
    <definedName name="_xlnm.Recorder" localSheetId="12">#REF!</definedName>
    <definedName name="_xlnm.Recorder" localSheetId="14">#REF!</definedName>
    <definedName name="_xlnm.Recorder" localSheetId="3">#REF!</definedName>
    <definedName name="_xlnm.Recorder" localSheetId="4">#REF!</definedName>
    <definedName name="_xlnm.Recorder" localSheetId="6">#REF!</definedName>
    <definedName name="_xlnm.Recorder" localSheetId="7">#REF!</definedName>
    <definedName name="_xlnm.Recorder" localSheetId="8">#REF!</definedName>
    <definedName name="_xlnm.Recorder" localSheetId="9">#REF!</definedName>
    <definedName name="_xlnm.Recorder">#REF!</definedName>
    <definedName name="groelandia" localSheetId="11">#REF!</definedName>
    <definedName name="groelandia" localSheetId="12">#REF!</definedName>
    <definedName name="groelandia" localSheetId="14">#REF!</definedName>
    <definedName name="groelandia" localSheetId="3">#REF!</definedName>
    <definedName name="groelandia" localSheetId="4">#REF!</definedName>
    <definedName name="groelandia" localSheetId="6">#REF!</definedName>
    <definedName name="groelandia" localSheetId="7">#REF!</definedName>
    <definedName name="groelandia" localSheetId="8">#REF!</definedName>
    <definedName name="groelandia" localSheetId="9">#REF!</definedName>
    <definedName name="groelandia">#REF!</definedName>
    <definedName name="HHH" localSheetId="11">#REF!</definedName>
    <definedName name="HHH" localSheetId="12">#REF!</definedName>
    <definedName name="HHH" localSheetId="14">#REF!</definedName>
    <definedName name="HHH" localSheetId="3">#REF!</definedName>
    <definedName name="HHH" localSheetId="4">#REF!</definedName>
    <definedName name="HHH" localSheetId="6">#REF!</definedName>
    <definedName name="HHH" localSheetId="7">#REF!</definedName>
    <definedName name="HHH" localSheetId="8">#REF!</definedName>
    <definedName name="HHH" localSheetId="9">#REF!</definedName>
    <definedName name="HHH">#REF!</definedName>
    <definedName name="HHI" localSheetId="11">#REF!</definedName>
    <definedName name="HHI" localSheetId="12">#REF!</definedName>
    <definedName name="HHI" localSheetId="14">#REF!</definedName>
    <definedName name="HHI" localSheetId="3">#REF!</definedName>
    <definedName name="HHI" localSheetId="4">#REF!</definedName>
    <definedName name="HHI" localSheetId="6">#REF!</definedName>
    <definedName name="HHI" localSheetId="7">#REF!</definedName>
    <definedName name="HHI" localSheetId="8">#REF!</definedName>
    <definedName name="HHI" localSheetId="9">#REF!</definedName>
    <definedName name="HHI">#REF!</definedName>
    <definedName name="HHJ" localSheetId="11">#REF!</definedName>
    <definedName name="HHJ" localSheetId="12">#REF!</definedName>
    <definedName name="HHJ" localSheetId="14">#REF!</definedName>
    <definedName name="HHJ" localSheetId="3">#REF!</definedName>
    <definedName name="HHJ" localSheetId="4">#REF!</definedName>
    <definedName name="HHJ" localSheetId="6">#REF!</definedName>
    <definedName name="HHJ" localSheetId="7">#REF!</definedName>
    <definedName name="HHJ" localSheetId="8">#REF!</definedName>
    <definedName name="HHJ" localSheetId="9">#REF!</definedName>
    <definedName name="HHJ">#REF!</definedName>
    <definedName name="HHK" localSheetId="11">#REF!</definedName>
    <definedName name="HHK" localSheetId="12">#REF!</definedName>
    <definedName name="HHK" localSheetId="14">#REF!</definedName>
    <definedName name="HHK" localSheetId="3">#REF!</definedName>
    <definedName name="HHK" localSheetId="4">#REF!</definedName>
    <definedName name="HHK" localSheetId="6">#REF!</definedName>
    <definedName name="HHK" localSheetId="7">#REF!</definedName>
    <definedName name="HHK" localSheetId="8">#REF!</definedName>
    <definedName name="HHK" localSheetId="9">#REF!</definedName>
    <definedName name="HHK">#REF!</definedName>
    <definedName name="I">[11]Ingles!$I$7:$I$202</definedName>
    <definedName name="ICMS" localSheetId="11">#REF!</definedName>
    <definedName name="ICMS" localSheetId="12">#REF!</definedName>
    <definedName name="ICMS" localSheetId="13">#REF!</definedName>
    <definedName name="ICMS" localSheetId="14">#REF!</definedName>
    <definedName name="ICMS" localSheetId="3">#REF!</definedName>
    <definedName name="ICMS" localSheetId="4">#REF!</definedName>
    <definedName name="ICMS" localSheetId="6">#REF!</definedName>
    <definedName name="ICMS" localSheetId="7">#REF!</definedName>
    <definedName name="ICMS" localSheetId="8">#REF!</definedName>
    <definedName name="ICMS" localSheetId="9">#REF!</definedName>
    <definedName name="ICMS" localSheetId="10">#REF!</definedName>
    <definedName name="ICMS">#REF!</definedName>
    <definedName name="II" localSheetId="11">#REF!</definedName>
    <definedName name="II" localSheetId="12">#REF!</definedName>
    <definedName name="II" localSheetId="13">#REF!</definedName>
    <definedName name="II" localSheetId="14">#REF!</definedName>
    <definedName name="II" localSheetId="3">#REF!</definedName>
    <definedName name="II" localSheetId="4">#REF!</definedName>
    <definedName name="II" localSheetId="6">#REF!</definedName>
    <definedName name="II" localSheetId="7">#REF!</definedName>
    <definedName name="II" localSheetId="8">#REF!</definedName>
    <definedName name="II" localSheetId="9">#REF!</definedName>
    <definedName name="II" localSheetId="10">#REF!</definedName>
    <definedName name="II">#REF!</definedName>
    <definedName name="III" localSheetId="11">#REF!</definedName>
    <definedName name="III" localSheetId="12">#REF!</definedName>
    <definedName name="III" localSheetId="13">#REF!</definedName>
    <definedName name="III" localSheetId="14">#REF!</definedName>
    <definedName name="III" localSheetId="3">#REF!</definedName>
    <definedName name="III" localSheetId="4">#REF!</definedName>
    <definedName name="III" localSheetId="6">#REF!</definedName>
    <definedName name="III" localSheetId="7">#REF!</definedName>
    <definedName name="III" localSheetId="8">#REF!</definedName>
    <definedName name="III" localSheetId="9">#REF!</definedName>
    <definedName name="III" localSheetId="10">#REF!</definedName>
    <definedName name="III">#REF!</definedName>
    <definedName name="IIIA" localSheetId="11">#REF!</definedName>
    <definedName name="IIIA" localSheetId="12">#REF!</definedName>
    <definedName name="IIIA" localSheetId="14">#REF!</definedName>
    <definedName name="IIIA" localSheetId="3">#REF!</definedName>
    <definedName name="IIIA" localSheetId="4">#REF!</definedName>
    <definedName name="IIIA" localSheetId="6">#REF!</definedName>
    <definedName name="IIIA" localSheetId="7">#REF!</definedName>
    <definedName name="IIIA" localSheetId="8">#REF!</definedName>
    <definedName name="IIIA" localSheetId="9">#REF!</definedName>
    <definedName name="IIIA">#REF!</definedName>
    <definedName name="IMP_03" localSheetId="11">[1]Erection!#REF!</definedName>
    <definedName name="IMP_03" localSheetId="12">[1]Erection!#REF!</definedName>
    <definedName name="IMP_03" localSheetId="14">[1]Erection!#REF!</definedName>
    <definedName name="IMP_03" localSheetId="3">[1]Erection!#REF!</definedName>
    <definedName name="IMP_03" localSheetId="4">[1]Erection!#REF!</definedName>
    <definedName name="IMP_03" localSheetId="6">[1]Erection!#REF!</definedName>
    <definedName name="IMP_03" localSheetId="7">[1]Erection!#REF!</definedName>
    <definedName name="IMP_03" localSheetId="8">[1]Erection!#REF!</definedName>
    <definedName name="IMP_03" localSheetId="9">[1]Erection!#REF!</definedName>
    <definedName name="IMP_03">[1]Erection!#REF!</definedName>
    <definedName name="INDICE">[4]ÍNDICE!$B$1</definedName>
    <definedName name="InhaltsvezSUMMEN" localSheetId="11">#REF!</definedName>
    <definedName name="InhaltsvezSUMMEN" localSheetId="12">#REF!</definedName>
    <definedName name="InhaltsvezSUMMEN" localSheetId="13">#REF!</definedName>
    <definedName name="InhaltsvezSUMMEN" localSheetId="14">#REF!</definedName>
    <definedName name="InhaltsvezSUMMEN" localSheetId="3">#REF!</definedName>
    <definedName name="InhaltsvezSUMMEN" localSheetId="4">#REF!</definedName>
    <definedName name="InhaltsvezSUMMEN" localSheetId="6">#REF!</definedName>
    <definedName name="InhaltsvezSUMMEN" localSheetId="7">#REF!</definedName>
    <definedName name="InhaltsvezSUMMEN" localSheetId="8">#REF!</definedName>
    <definedName name="InhaltsvezSUMMEN" localSheetId="9">#REF!</definedName>
    <definedName name="InhaltsvezSUMMEN" localSheetId="10">#REF!</definedName>
    <definedName name="InhaltsvezSUMMEN">#REF!</definedName>
    <definedName name="Instr_Controle" localSheetId="11">#REF!</definedName>
    <definedName name="Instr_Controle" localSheetId="12">#REF!</definedName>
    <definedName name="Instr_Controle" localSheetId="13">#REF!</definedName>
    <definedName name="Instr_Controle" localSheetId="14">#REF!</definedName>
    <definedName name="Instr_Controle" localSheetId="3">#REF!</definedName>
    <definedName name="Instr_Controle" localSheetId="4">#REF!</definedName>
    <definedName name="Instr_Controle" localSheetId="6">#REF!</definedName>
    <definedName name="Instr_Controle" localSheetId="7">#REF!</definedName>
    <definedName name="Instr_Controle" localSheetId="8">#REF!</definedName>
    <definedName name="Instr_Controle" localSheetId="9">#REF!</definedName>
    <definedName name="Instr_Controle" localSheetId="10">#REF!</definedName>
    <definedName name="Instr_Controle">#REF!</definedName>
    <definedName name="Instrum_Con" localSheetId="11">#REF!</definedName>
    <definedName name="Instrum_Con" localSheetId="12">#REF!</definedName>
    <definedName name="Instrum_Con" localSheetId="13">#REF!</definedName>
    <definedName name="Instrum_Con" localSheetId="14">#REF!</definedName>
    <definedName name="Instrum_Con" localSheetId="3">#REF!</definedName>
    <definedName name="Instrum_Con" localSheetId="4">#REF!</definedName>
    <definedName name="Instrum_Con" localSheetId="6">#REF!</definedName>
    <definedName name="Instrum_Con" localSheetId="7">#REF!</definedName>
    <definedName name="Instrum_Con" localSheetId="8">#REF!</definedName>
    <definedName name="Instrum_Con" localSheetId="9">#REF!</definedName>
    <definedName name="Instrum_Con" localSheetId="10">#REF!</definedName>
    <definedName name="Instrum_Con">#REF!</definedName>
    <definedName name="Instrum_Controle" localSheetId="11">#REF!</definedName>
    <definedName name="Instrum_Controle" localSheetId="12">#REF!</definedName>
    <definedName name="Instrum_Controle" localSheetId="14">#REF!</definedName>
    <definedName name="Instrum_Controle" localSheetId="3">#REF!</definedName>
    <definedName name="Instrum_Controle" localSheetId="4">#REF!</definedName>
    <definedName name="Instrum_Controle" localSheetId="6">#REF!</definedName>
    <definedName name="Instrum_Controle" localSheetId="7">#REF!</definedName>
    <definedName name="Instrum_Controle" localSheetId="8">#REF!</definedName>
    <definedName name="Instrum_Controle" localSheetId="9">#REF!</definedName>
    <definedName name="Instrum_Controle">#REF!</definedName>
    <definedName name="Instrum_Mo" localSheetId="11">#REF!</definedName>
    <definedName name="Instrum_Mo" localSheetId="12">#REF!</definedName>
    <definedName name="Instrum_Mo" localSheetId="14">#REF!</definedName>
    <definedName name="Instrum_Mo" localSheetId="3">#REF!</definedName>
    <definedName name="Instrum_Mo" localSheetId="4">#REF!</definedName>
    <definedName name="Instrum_Mo" localSheetId="6">#REF!</definedName>
    <definedName name="Instrum_Mo" localSheetId="7">#REF!</definedName>
    <definedName name="Instrum_Mo" localSheetId="8">#REF!</definedName>
    <definedName name="Instrum_Mo" localSheetId="9">#REF!</definedName>
    <definedName name="Instrum_Mo">#REF!</definedName>
    <definedName name="Instrum_Montador" localSheetId="11">#REF!</definedName>
    <definedName name="Instrum_Montador" localSheetId="12">#REF!</definedName>
    <definedName name="Instrum_Montador" localSheetId="14">#REF!</definedName>
    <definedName name="Instrum_Montador" localSheetId="3">#REF!</definedName>
    <definedName name="Instrum_Montador" localSheetId="4">#REF!</definedName>
    <definedName name="Instrum_Montador" localSheetId="6">#REF!</definedName>
    <definedName name="Instrum_Montador" localSheetId="7">#REF!</definedName>
    <definedName name="Instrum_Montador" localSheetId="8">#REF!</definedName>
    <definedName name="Instrum_Montador" localSheetId="9">#REF!</definedName>
    <definedName name="Instrum_Montador">#REF!</definedName>
    <definedName name="Instrum_Tubista" localSheetId="11">#REF!</definedName>
    <definedName name="Instrum_Tubista" localSheetId="12">#REF!</definedName>
    <definedName name="Instrum_Tubista" localSheetId="14">#REF!</definedName>
    <definedName name="Instrum_Tubista" localSheetId="3">#REF!</definedName>
    <definedName name="Instrum_Tubista" localSheetId="4">#REF!</definedName>
    <definedName name="Instrum_Tubista" localSheetId="6">#REF!</definedName>
    <definedName name="Instrum_Tubista" localSheetId="7">#REF!</definedName>
    <definedName name="Instrum_Tubista" localSheetId="8">#REF!</definedName>
    <definedName name="Instrum_Tubista" localSheetId="9">#REF!</definedName>
    <definedName name="Instrum_Tubista">#REF!</definedName>
    <definedName name="IPI" localSheetId="11">#REF!</definedName>
    <definedName name="IPI" localSheetId="12">#REF!</definedName>
    <definedName name="IPI" localSheetId="14">#REF!</definedName>
    <definedName name="IPI" localSheetId="3">#REF!</definedName>
    <definedName name="IPI" localSheetId="4">#REF!</definedName>
    <definedName name="IPI" localSheetId="6">#REF!</definedName>
    <definedName name="IPI" localSheetId="7">#REF!</definedName>
    <definedName name="IPI" localSheetId="8">#REF!</definedName>
    <definedName name="IPI" localSheetId="9">#REF!</definedName>
    <definedName name="IPI">#REF!</definedName>
    <definedName name="Isolador" localSheetId="11">#REF!</definedName>
    <definedName name="Isolador" localSheetId="12">#REF!</definedName>
    <definedName name="Isolador" localSheetId="14">#REF!</definedName>
    <definedName name="Isolador" localSheetId="3">#REF!</definedName>
    <definedName name="Isolador" localSheetId="4">#REF!</definedName>
    <definedName name="Isolador" localSheetId="6">#REF!</definedName>
    <definedName name="Isolador" localSheetId="7">#REF!</definedName>
    <definedName name="Isolador" localSheetId="8">#REF!</definedName>
    <definedName name="Isolador" localSheetId="9">#REF!</definedName>
    <definedName name="Isolador">#REF!</definedName>
    <definedName name="item_1" localSheetId="11">#REF!</definedName>
    <definedName name="item_1" localSheetId="12">#REF!</definedName>
    <definedName name="item_1" localSheetId="14">#REF!</definedName>
    <definedName name="item_1" localSheetId="3">#REF!</definedName>
    <definedName name="item_1" localSheetId="4">#REF!</definedName>
    <definedName name="item_1" localSheetId="6">#REF!</definedName>
    <definedName name="item_1" localSheetId="7">#REF!</definedName>
    <definedName name="item_1" localSheetId="8">#REF!</definedName>
    <definedName name="item_1" localSheetId="9">#REF!</definedName>
    <definedName name="item_1">#REF!</definedName>
    <definedName name="JAIRO" localSheetId="11" hidden="1">{#N/A,#N/A,FALSE,"GERAL";#N/A,#N/A,FALSE,"012-96";#N/A,#N/A,FALSE,"018-96";#N/A,#N/A,FALSE,"027-96";#N/A,#N/A,FALSE,"059-96";#N/A,#N/A,FALSE,"076-96";#N/A,#N/A,FALSE,"019-97";#N/A,#N/A,FALSE,"021-97";#N/A,#N/A,FALSE,"022-97";#N/A,#N/A,FALSE,"028-97"}</definedName>
    <definedName name="JAIRO" localSheetId="12" hidden="1">{#N/A,#N/A,FALSE,"GERAL";#N/A,#N/A,FALSE,"012-96";#N/A,#N/A,FALSE,"018-96";#N/A,#N/A,FALSE,"027-96";#N/A,#N/A,FALSE,"059-96";#N/A,#N/A,FALSE,"076-96";#N/A,#N/A,FALSE,"019-97";#N/A,#N/A,FALSE,"021-97";#N/A,#N/A,FALSE,"022-97";#N/A,#N/A,FALSE,"028-97"}</definedName>
    <definedName name="JAIRO" localSheetId="13" hidden="1">{#N/A,#N/A,FALSE,"GERAL";#N/A,#N/A,FALSE,"012-96";#N/A,#N/A,FALSE,"018-96";#N/A,#N/A,FALSE,"027-96";#N/A,#N/A,FALSE,"059-96";#N/A,#N/A,FALSE,"076-96";#N/A,#N/A,FALSE,"019-97";#N/A,#N/A,FALSE,"021-97";#N/A,#N/A,FALSE,"022-97";#N/A,#N/A,FALSE,"028-97"}</definedName>
    <definedName name="JAIRO" localSheetId="3" hidden="1">{#N/A,#N/A,FALSE,"GERAL";#N/A,#N/A,FALSE,"012-96";#N/A,#N/A,FALSE,"018-96";#N/A,#N/A,FALSE,"027-96";#N/A,#N/A,FALSE,"059-96";#N/A,#N/A,FALSE,"076-96";#N/A,#N/A,FALSE,"019-97";#N/A,#N/A,FALSE,"021-97";#N/A,#N/A,FALSE,"022-97";#N/A,#N/A,FALSE,"028-97"}</definedName>
    <definedName name="JAIRO" localSheetId="4" hidden="1">{#N/A,#N/A,FALSE,"GERAL";#N/A,#N/A,FALSE,"012-96";#N/A,#N/A,FALSE,"018-96";#N/A,#N/A,FALSE,"027-96";#N/A,#N/A,FALSE,"059-96";#N/A,#N/A,FALSE,"076-96";#N/A,#N/A,FALSE,"019-97";#N/A,#N/A,FALSE,"021-97";#N/A,#N/A,FALSE,"022-97";#N/A,#N/A,FALSE,"028-97"}</definedName>
    <definedName name="JAIRO" localSheetId="5" hidden="1">{#N/A,#N/A,FALSE,"GERAL";#N/A,#N/A,FALSE,"012-96";#N/A,#N/A,FALSE,"018-96";#N/A,#N/A,FALSE,"027-96";#N/A,#N/A,FALSE,"059-96";#N/A,#N/A,FALSE,"076-96";#N/A,#N/A,FALSE,"019-97";#N/A,#N/A,FALSE,"021-97";#N/A,#N/A,FALSE,"022-97";#N/A,#N/A,FALSE,"028-97"}</definedName>
    <definedName name="JAIRO" localSheetId="10" hidden="1">{#N/A,#N/A,FALSE,"GERAL";#N/A,#N/A,FALSE,"012-96";#N/A,#N/A,FALSE,"018-96";#N/A,#N/A,FALSE,"027-96";#N/A,#N/A,FALSE,"059-96";#N/A,#N/A,FALSE,"076-96";#N/A,#N/A,FALSE,"019-97";#N/A,#N/A,FALSE,"021-97";#N/A,#N/A,FALSE,"022-97";#N/A,#N/A,FALSE,"028-97"}</definedName>
    <definedName name="JAIRO" hidden="1">{#N/A,#N/A,FALSE,"GERAL";#N/A,#N/A,FALSE,"012-96";#N/A,#N/A,FALSE,"018-96";#N/A,#N/A,FALSE,"027-96";#N/A,#N/A,FALSE,"059-96";#N/A,#N/A,FALSE,"076-96";#N/A,#N/A,FALSE,"019-97";#N/A,#N/A,FALSE,"021-97";#N/A,#N/A,FALSE,"022-97";#N/A,#N/A,FALSE,"028-97"}</definedName>
    <definedName name="Jatista" localSheetId="11">#REF!</definedName>
    <definedName name="Jatista" localSheetId="12">#REF!</definedName>
    <definedName name="Jatista" localSheetId="13">#REF!</definedName>
    <definedName name="Jatista" localSheetId="14">#REF!</definedName>
    <definedName name="Jatista" localSheetId="3">#REF!</definedName>
    <definedName name="Jatista" localSheetId="4">#REF!</definedName>
    <definedName name="Jatista" localSheetId="6">#REF!</definedName>
    <definedName name="Jatista" localSheetId="7">#REF!</definedName>
    <definedName name="Jatista" localSheetId="8">#REF!</definedName>
    <definedName name="Jatista" localSheetId="9">#REF!</definedName>
    <definedName name="Jatista" localSheetId="10">#REF!</definedName>
    <definedName name="Jatista">#REF!</definedName>
    <definedName name="JJJ" localSheetId="11">#REF!</definedName>
    <definedName name="JJJ" localSheetId="12">#REF!</definedName>
    <definedName name="JJJ" localSheetId="13">#REF!</definedName>
    <definedName name="JJJ" localSheetId="14">#REF!</definedName>
    <definedName name="JJJ" localSheetId="3">#REF!</definedName>
    <definedName name="JJJ" localSheetId="4">#REF!</definedName>
    <definedName name="JJJ" localSheetId="6">#REF!</definedName>
    <definedName name="JJJ" localSheetId="7">#REF!</definedName>
    <definedName name="JJJ" localSheetId="8">#REF!</definedName>
    <definedName name="JJJ" localSheetId="9">#REF!</definedName>
    <definedName name="JJJ" localSheetId="10">#REF!</definedName>
    <definedName name="JJJ">#REF!</definedName>
    <definedName name="JJJA" localSheetId="11">#REF!</definedName>
    <definedName name="JJJA" localSheetId="12">#REF!</definedName>
    <definedName name="JJJA" localSheetId="13">#REF!</definedName>
    <definedName name="JJJA" localSheetId="14">#REF!</definedName>
    <definedName name="JJJA" localSheetId="3">#REF!</definedName>
    <definedName name="JJJA" localSheetId="4">#REF!</definedName>
    <definedName name="JJJA" localSheetId="6">#REF!</definedName>
    <definedName name="JJJA" localSheetId="7">#REF!</definedName>
    <definedName name="JJJA" localSheetId="8">#REF!</definedName>
    <definedName name="JJJA" localSheetId="9">#REF!</definedName>
    <definedName name="JJJA" localSheetId="10">#REF!</definedName>
    <definedName name="JJJA">#REF!</definedName>
    <definedName name="JOAMAR">#N/A</definedName>
    <definedName name="JOAO" localSheetId="11">#REF!</definedName>
    <definedName name="JOAO" localSheetId="12">#REF!</definedName>
    <definedName name="JOAO" localSheetId="13">#REF!</definedName>
    <definedName name="JOAO" localSheetId="14">#REF!</definedName>
    <definedName name="JOAO" localSheetId="3">#REF!</definedName>
    <definedName name="JOAO" localSheetId="4">#REF!</definedName>
    <definedName name="JOAO" localSheetId="6">#REF!</definedName>
    <definedName name="JOAO" localSheetId="7">#REF!</definedName>
    <definedName name="JOAO" localSheetId="8">#REF!</definedName>
    <definedName name="JOAO" localSheetId="9">#REF!</definedName>
    <definedName name="JOAO" localSheetId="10">#REF!</definedName>
    <definedName name="JOAO">#REF!</definedName>
    <definedName name="K" localSheetId="11">#REF!</definedName>
    <definedName name="K" localSheetId="12">#REF!</definedName>
    <definedName name="K" localSheetId="13">#REF!</definedName>
    <definedName name="K" localSheetId="14">#REF!</definedName>
    <definedName name="K" localSheetId="3">#REF!</definedName>
    <definedName name="K" localSheetId="4">#REF!</definedName>
    <definedName name="K" localSheetId="6">#REF!</definedName>
    <definedName name="K" localSheetId="7">#REF!</definedName>
    <definedName name="K" localSheetId="8">#REF!</definedName>
    <definedName name="K" localSheetId="9">#REF!</definedName>
    <definedName name="K" localSheetId="10">#REF!</definedName>
    <definedName name="K">#REF!</definedName>
    <definedName name="k1mc" localSheetId="11">[17]Cap7!#REF!</definedName>
    <definedName name="k1mc" localSheetId="12">[17]Cap7!#REF!</definedName>
    <definedName name="k1mc" localSheetId="13">[17]Cap7!#REF!</definedName>
    <definedName name="k1mc" localSheetId="14">[17]Cap7!#REF!</definedName>
    <definedName name="k1mc" localSheetId="3">[17]Cap7!#REF!</definedName>
    <definedName name="k1mc" localSheetId="4">[17]Cap7!#REF!</definedName>
    <definedName name="k1mc" localSheetId="6">[17]Cap7!#REF!</definedName>
    <definedName name="k1mc" localSheetId="7">[17]Cap7!#REF!</definedName>
    <definedName name="k1mc" localSheetId="8">[17]Cap7!#REF!</definedName>
    <definedName name="k1mc" localSheetId="9">[17]Cap7!#REF!</definedName>
    <definedName name="k1mc" localSheetId="10">[17]Cap7!#REF!</definedName>
    <definedName name="k1mc">[17]Cap7!#REF!</definedName>
    <definedName name="k1tc" localSheetId="11">[17]Cap7!#REF!</definedName>
    <definedName name="k1tc" localSheetId="12">[17]Cap7!#REF!</definedName>
    <definedName name="k1tc" localSheetId="13">[17]Cap7!#REF!</definedName>
    <definedName name="k1tc" localSheetId="14">[17]Cap7!#REF!</definedName>
    <definedName name="k1tc" localSheetId="3">[17]Cap7!#REF!</definedName>
    <definedName name="k1tc" localSheetId="4">[17]Cap7!#REF!</definedName>
    <definedName name="k1tc" localSheetId="6">[17]Cap7!#REF!</definedName>
    <definedName name="k1tc" localSheetId="7">[17]Cap7!#REF!</definedName>
    <definedName name="k1tc" localSheetId="8">[17]Cap7!#REF!</definedName>
    <definedName name="k1tc" localSheetId="9">[17]Cap7!#REF!</definedName>
    <definedName name="k1tc" localSheetId="10">[17]Cap7!#REF!</definedName>
    <definedName name="k1tc">[17]Cap7!#REF!</definedName>
    <definedName name="k2mc" localSheetId="11">[17]Cap7!#REF!</definedName>
    <definedName name="k2mc" localSheetId="12">[17]Cap7!#REF!</definedName>
    <definedName name="k2mc" localSheetId="14">[17]Cap7!#REF!</definedName>
    <definedName name="k2mc" localSheetId="3">[17]Cap7!#REF!</definedName>
    <definedName name="k2mc" localSheetId="4">[17]Cap7!#REF!</definedName>
    <definedName name="k2mc" localSheetId="6">[17]Cap7!#REF!</definedName>
    <definedName name="k2mc" localSheetId="7">[17]Cap7!#REF!</definedName>
    <definedName name="k2mc" localSheetId="8">[17]Cap7!#REF!</definedName>
    <definedName name="k2mc" localSheetId="9">[17]Cap7!#REF!</definedName>
    <definedName name="k2mc">[17]Cap7!#REF!</definedName>
    <definedName name="k2tc" localSheetId="11">[17]Cap7!#REF!</definedName>
    <definedName name="k2tc" localSheetId="12">[17]Cap7!#REF!</definedName>
    <definedName name="k2tc" localSheetId="14">[17]Cap7!#REF!</definedName>
    <definedName name="k2tc" localSheetId="3">[17]Cap7!#REF!</definedName>
    <definedName name="k2tc" localSheetId="4">[17]Cap7!#REF!</definedName>
    <definedName name="k2tc" localSheetId="6">[17]Cap7!#REF!</definedName>
    <definedName name="k2tc" localSheetId="7">[17]Cap7!#REF!</definedName>
    <definedName name="k2tc" localSheetId="8">[17]Cap7!#REF!</definedName>
    <definedName name="k2tc" localSheetId="9">[17]Cap7!#REF!</definedName>
    <definedName name="k2tc">[17]Cap7!#REF!</definedName>
    <definedName name="k3tc" localSheetId="11">[17]Cap7!#REF!</definedName>
    <definedName name="k3tc" localSheetId="12">[17]Cap7!#REF!</definedName>
    <definedName name="k3tc" localSheetId="14">[17]Cap7!#REF!</definedName>
    <definedName name="k3tc" localSheetId="3">[17]Cap7!#REF!</definedName>
    <definedName name="k3tc" localSheetId="4">[17]Cap7!#REF!</definedName>
    <definedName name="k3tc" localSheetId="6">[17]Cap7!#REF!</definedName>
    <definedName name="k3tc" localSheetId="7">[17]Cap7!#REF!</definedName>
    <definedName name="k3tc" localSheetId="8">[17]Cap7!#REF!</definedName>
    <definedName name="k3tc" localSheetId="9">[17]Cap7!#REF!</definedName>
    <definedName name="k3tc">[17]Cap7!#REF!</definedName>
    <definedName name="k4mc" localSheetId="11">[17]Cap7!#REF!</definedName>
    <definedName name="k4mc" localSheetId="12">[17]Cap7!#REF!</definedName>
    <definedName name="k4mc" localSheetId="14">[17]Cap7!#REF!</definedName>
    <definedName name="k4mc" localSheetId="3">[17]Cap7!#REF!</definedName>
    <definedName name="k4mc" localSheetId="4">[17]Cap7!#REF!</definedName>
    <definedName name="k4mc" localSheetId="6">[17]Cap7!#REF!</definedName>
    <definedName name="k4mc" localSheetId="7">[17]Cap7!#REF!</definedName>
    <definedName name="k4mc" localSheetId="8">[17]Cap7!#REF!</definedName>
    <definedName name="k4mc" localSheetId="9">[17]Cap7!#REF!</definedName>
    <definedName name="k4mc">[17]Cap7!#REF!</definedName>
    <definedName name="k4tc" localSheetId="11">[17]Cap7!#REF!</definedName>
    <definedName name="k4tc" localSheetId="12">[17]Cap7!#REF!</definedName>
    <definedName name="k4tc" localSheetId="14">[17]Cap7!#REF!</definedName>
    <definedName name="k4tc" localSheetId="3">[17]Cap7!#REF!</definedName>
    <definedName name="k4tc" localSheetId="4">[17]Cap7!#REF!</definedName>
    <definedName name="k4tc" localSheetId="6">[17]Cap7!#REF!</definedName>
    <definedName name="k4tc" localSheetId="7">[17]Cap7!#REF!</definedName>
    <definedName name="k4tc" localSheetId="8">[17]Cap7!#REF!</definedName>
    <definedName name="k4tc" localSheetId="9">[17]Cap7!#REF!</definedName>
    <definedName name="k4tc">[17]Cap7!#REF!</definedName>
    <definedName name="KKK" localSheetId="11">#REF!</definedName>
    <definedName name="KKK" localSheetId="12">#REF!</definedName>
    <definedName name="KKK" localSheetId="13">#REF!</definedName>
    <definedName name="KKK" localSheetId="14">#REF!</definedName>
    <definedName name="KKK" localSheetId="3">#REF!</definedName>
    <definedName name="KKK" localSheetId="4">#REF!</definedName>
    <definedName name="KKK" localSheetId="6">#REF!</definedName>
    <definedName name="KKK" localSheetId="7">#REF!</definedName>
    <definedName name="KKK" localSheetId="8">#REF!</definedName>
    <definedName name="KKK" localSheetId="9">#REF!</definedName>
    <definedName name="KKK" localSheetId="10">#REF!</definedName>
    <definedName name="KKK">#REF!</definedName>
    <definedName name="KKKA" localSheetId="11">#REF!</definedName>
    <definedName name="KKKA" localSheetId="12">#REF!</definedName>
    <definedName name="KKKA" localSheetId="13">#REF!</definedName>
    <definedName name="KKKA" localSheetId="14">#REF!</definedName>
    <definedName name="KKKA" localSheetId="3">#REF!</definedName>
    <definedName name="KKKA" localSheetId="4">#REF!</definedName>
    <definedName name="KKKA" localSheetId="6">#REF!</definedName>
    <definedName name="KKKA" localSheetId="7">#REF!</definedName>
    <definedName name="KKKA" localSheetId="8">#REF!</definedName>
    <definedName name="KKKA" localSheetId="9">#REF!</definedName>
    <definedName name="KKKA" localSheetId="10">#REF!</definedName>
    <definedName name="KKKA">#REF!</definedName>
    <definedName name="KKKKK" localSheetId="11">#REF!</definedName>
    <definedName name="KKKKK" localSheetId="12">#REF!</definedName>
    <definedName name="KKKKK" localSheetId="13">#REF!</definedName>
    <definedName name="KKKKK" localSheetId="14">#REF!</definedName>
    <definedName name="KKKKK" localSheetId="3">#REF!</definedName>
    <definedName name="KKKKK" localSheetId="4">#REF!</definedName>
    <definedName name="KKKKK" localSheetId="6">#REF!</definedName>
    <definedName name="KKKKK" localSheetId="7">#REF!</definedName>
    <definedName name="KKKKK" localSheetId="8">#REF!</definedName>
    <definedName name="KKKKK" localSheetId="9">#REF!</definedName>
    <definedName name="KKKKK" localSheetId="10">#REF!</definedName>
    <definedName name="KKKKK">#REF!</definedName>
    <definedName name="Laminador" localSheetId="11">#REF!</definedName>
    <definedName name="Laminador" localSheetId="12">#REF!</definedName>
    <definedName name="Laminador" localSheetId="14">#REF!</definedName>
    <definedName name="Laminador" localSheetId="3">#REF!</definedName>
    <definedName name="Laminador" localSheetId="4">#REF!</definedName>
    <definedName name="Laminador" localSheetId="6">#REF!</definedName>
    <definedName name="Laminador" localSheetId="7">#REF!</definedName>
    <definedName name="Laminador" localSheetId="8">#REF!</definedName>
    <definedName name="Laminador" localSheetId="9">#REF!</definedName>
    <definedName name="Laminador">#REF!</definedName>
    <definedName name="LILIAN" localSheetId="13">[23]Preços!$A$121:$F$141</definedName>
    <definedName name="LILIAN" localSheetId="10">[23]Preços!$A$121:$F$141</definedName>
    <definedName name="LILIAN">[24]Preços!$A$121:$F$141</definedName>
    <definedName name="Lista" localSheetId="11">#REF!</definedName>
    <definedName name="Lista" localSheetId="12">#REF!</definedName>
    <definedName name="Lista" localSheetId="13">#REF!</definedName>
    <definedName name="Lista" localSheetId="14">#REF!</definedName>
    <definedName name="Lista" localSheetId="3">#REF!</definedName>
    <definedName name="Lista" localSheetId="4">#REF!</definedName>
    <definedName name="Lista" localSheetId="6">#REF!</definedName>
    <definedName name="Lista" localSheetId="7">#REF!</definedName>
    <definedName name="Lista" localSheetId="8">#REF!</definedName>
    <definedName name="Lista" localSheetId="9">#REF!</definedName>
    <definedName name="Lista" localSheetId="10">#REF!</definedName>
    <definedName name="Lista">#REF!</definedName>
    <definedName name="ListaFim" localSheetId="11">#REF!</definedName>
    <definedName name="ListaFim" localSheetId="12">#REF!</definedName>
    <definedName name="ListaFim" localSheetId="13">#REF!</definedName>
    <definedName name="ListaFim" localSheetId="14">#REF!</definedName>
    <definedName name="ListaFim" localSheetId="3">#REF!</definedName>
    <definedName name="ListaFim" localSheetId="4">#REF!</definedName>
    <definedName name="ListaFim" localSheetId="6">#REF!</definedName>
    <definedName name="ListaFim" localSheetId="7">#REF!</definedName>
    <definedName name="ListaFim" localSheetId="8">#REF!</definedName>
    <definedName name="ListaFim" localSheetId="9">#REF!</definedName>
    <definedName name="ListaFim" localSheetId="10">#REF!</definedName>
    <definedName name="ListaFim">#REF!</definedName>
    <definedName name="LLL" localSheetId="11">#REF!</definedName>
    <definedName name="LLL" localSheetId="12">#REF!</definedName>
    <definedName name="LLL" localSheetId="13">#REF!</definedName>
    <definedName name="LLL" localSheetId="14">#REF!</definedName>
    <definedName name="LLL" localSheetId="3">#REF!</definedName>
    <definedName name="LLL" localSheetId="4">#REF!</definedName>
    <definedName name="LLL" localSheetId="6">#REF!</definedName>
    <definedName name="LLL" localSheetId="7">#REF!</definedName>
    <definedName name="LLL" localSheetId="8">#REF!</definedName>
    <definedName name="LLL" localSheetId="9">#REF!</definedName>
    <definedName name="LLL" localSheetId="10">#REF!</definedName>
    <definedName name="LLL">#REF!</definedName>
    <definedName name="LLLA" localSheetId="11">#REF!</definedName>
    <definedName name="LLLA" localSheetId="12">#REF!</definedName>
    <definedName name="LLLA" localSheetId="14">#REF!</definedName>
    <definedName name="LLLA" localSheetId="3">#REF!</definedName>
    <definedName name="LLLA" localSheetId="4">#REF!</definedName>
    <definedName name="LLLA" localSheetId="6">#REF!</definedName>
    <definedName name="LLLA" localSheetId="7">#REF!</definedName>
    <definedName name="LLLA" localSheetId="8">#REF!</definedName>
    <definedName name="LLLA" localSheetId="9">#REF!</definedName>
    <definedName name="LLLA">#REF!</definedName>
    <definedName name="LOP" localSheetId="11">#REF!</definedName>
    <definedName name="LOP" localSheetId="12">#REF!</definedName>
    <definedName name="LOP" localSheetId="14">#REF!</definedName>
    <definedName name="LOP" localSheetId="3">#REF!</definedName>
    <definedName name="LOP" localSheetId="4">#REF!</definedName>
    <definedName name="LOP" localSheetId="6">#REF!</definedName>
    <definedName name="LOP" localSheetId="7">#REF!</definedName>
    <definedName name="LOP" localSheetId="8">#REF!</definedName>
    <definedName name="LOP" localSheetId="9">#REF!</definedName>
    <definedName name="LOP">#REF!</definedName>
    <definedName name="lulinha" localSheetId="11">[10]Estimate!#REF!</definedName>
    <definedName name="lulinha" localSheetId="12">[10]Estimate!#REF!</definedName>
    <definedName name="lulinha" localSheetId="14">[10]Estimate!#REF!</definedName>
    <definedName name="lulinha" localSheetId="3">[10]Estimate!#REF!</definedName>
    <definedName name="lulinha" localSheetId="4">[10]Estimate!#REF!</definedName>
    <definedName name="lulinha" localSheetId="6">[10]Estimate!#REF!</definedName>
    <definedName name="lulinha" localSheetId="7">[10]Estimate!#REF!</definedName>
    <definedName name="lulinha" localSheetId="8">[10]Estimate!#REF!</definedName>
    <definedName name="lulinha" localSheetId="9">[10]Estimate!#REF!</definedName>
    <definedName name="lulinha">[10]Estimate!#REF!</definedName>
    <definedName name="Maçariqueiro" localSheetId="11">#REF!</definedName>
    <definedName name="Maçariqueiro" localSheetId="12">#REF!</definedName>
    <definedName name="Maçariqueiro" localSheetId="13">#REF!</definedName>
    <definedName name="Maçariqueiro" localSheetId="14">#REF!</definedName>
    <definedName name="Maçariqueiro" localSheetId="3">#REF!</definedName>
    <definedName name="Maçariqueiro" localSheetId="4">#REF!</definedName>
    <definedName name="Maçariqueiro" localSheetId="6">#REF!</definedName>
    <definedName name="Maçariqueiro" localSheetId="7">#REF!</definedName>
    <definedName name="Maçariqueiro" localSheetId="8">#REF!</definedName>
    <definedName name="Maçariqueiro" localSheetId="9">#REF!</definedName>
    <definedName name="Maçariqueiro" localSheetId="10">#REF!</definedName>
    <definedName name="Maçariqueiro">#REF!</definedName>
    <definedName name="Macro1" localSheetId="11">[25]!Macro1</definedName>
    <definedName name="Macro1" localSheetId="12">[25]!Macro1</definedName>
    <definedName name="Macro1" localSheetId="14">[25]!Macro1</definedName>
    <definedName name="Macro1" localSheetId="3">[25]!Macro1</definedName>
    <definedName name="Macro1" localSheetId="4">[25]!Macro1</definedName>
    <definedName name="Macro1" localSheetId="6">[25]!Macro1</definedName>
    <definedName name="Macro1" localSheetId="7">[25]!Macro1</definedName>
    <definedName name="Macro1" localSheetId="8">[25]!Macro1</definedName>
    <definedName name="Macro1" localSheetId="9">[25]!Macro1</definedName>
    <definedName name="Macro1">[25]!Macro1</definedName>
    <definedName name="marcel" localSheetId="11">#REF!</definedName>
    <definedName name="marcel" localSheetId="12">#REF!</definedName>
    <definedName name="marcel" localSheetId="13">#REF!</definedName>
    <definedName name="marcel" localSheetId="14">#REF!</definedName>
    <definedName name="marcel" localSheetId="3">#REF!</definedName>
    <definedName name="marcel" localSheetId="4">#REF!</definedName>
    <definedName name="marcel" localSheetId="6">#REF!</definedName>
    <definedName name="marcel" localSheetId="7">#REF!</definedName>
    <definedName name="marcel" localSheetId="8">#REF!</definedName>
    <definedName name="marcel" localSheetId="9">#REF!</definedName>
    <definedName name="marcel" localSheetId="10">#REF!</definedName>
    <definedName name="marcel">#REF!</definedName>
    <definedName name="MARIANA" localSheetId="11">[10]Estimate!#REF!</definedName>
    <definedName name="MARIANA" localSheetId="12">[10]Estimate!#REF!</definedName>
    <definedName name="MARIANA" localSheetId="13">[10]Estimate!#REF!</definedName>
    <definedName name="MARIANA" localSheetId="14">[10]Estimate!#REF!</definedName>
    <definedName name="MARIANA" localSheetId="3">[10]Estimate!#REF!</definedName>
    <definedName name="MARIANA" localSheetId="4">[10]Estimate!#REF!</definedName>
    <definedName name="MARIANA" localSheetId="6">[10]Estimate!#REF!</definedName>
    <definedName name="MARIANA" localSheetId="7">[10]Estimate!#REF!</definedName>
    <definedName name="MARIANA" localSheetId="8">[10]Estimate!#REF!</definedName>
    <definedName name="MARIANA" localSheetId="9">[10]Estimate!#REF!</definedName>
    <definedName name="MARIANA" localSheetId="10">[10]Estimate!#REF!</definedName>
    <definedName name="MARIANA">[10]Estimate!#REF!</definedName>
    <definedName name="MARINA" localSheetId="11">#REF!</definedName>
    <definedName name="MARINA" localSheetId="12">#REF!</definedName>
    <definedName name="MARINA" localSheetId="13">#REF!</definedName>
    <definedName name="MARINA" localSheetId="14">#REF!</definedName>
    <definedName name="MARINA" localSheetId="3">#REF!</definedName>
    <definedName name="MARINA" localSheetId="4">#REF!</definedName>
    <definedName name="MARINA" localSheetId="6">#REF!</definedName>
    <definedName name="MARINA" localSheetId="7">#REF!</definedName>
    <definedName name="MARINA" localSheetId="8">#REF!</definedName>
    <definedName name="MARINA" localSheetId="9">#REF!</definedName>
    <definedName name="MARINA" localSheetId="10">#REF!</definedName>
    <definedName name="MARINA">#REF!</definedName>
    <definedName name="Materiais">'[22]G-Materiais'!$A$22:$A$46</definedName>
    <definedName name="Mecanico_Aj" localSheetId="11">#REF!</definedName>
    <definedName name="Mecanico_Aj" localSheetId="12">#REF!</definedName>
    <definedName name="Mecanico_Aj" localSheetId="13">#REF!</definedName>
    <definedName name="Mecanico_Aj" localSheetId="14">#REF!</definedName>
    <definedName name="Mecanico_Aj" localSheetId="3">#REF!</definedName>
    <definedName name="Mecanico_Aj" localSheetId="4">#REF!</definedName>
    <definedName name="Mecanico_Aj" localSheetId="6">#REF!</definedName>
    <definedName name="Mecanico_Aj" localSheetId="7">#REF!</definedName>
    <definedName name="Mecanico_Aj" localSheetId="8">#REF!</definedName>
    <definedName name="Mecanico_Aj" localSheetId="9">#REF!</definedName>
    <definedName name="Mecanico_Aj" localSheetId="10">#REF!</definedName>
    <definedName name="Mecanico_Aj">#REF!</definedName>
    <definedName name="Mecânico_Ajust" localSheetId="11">#REF!</definedName>
    <definedName name="Mecânico_Ajust" localSheetId="12">#REF!</definedName>
    <definedName name="Mecânico_Ajust" localSheetId="13">#REF!</definedName>
    <definedName name="Mecânico_Ajust" localSheetId="14">#REF!</definedName>
    <definedName name="Mecânico_Ajust" localSheetId="3">#REF!</definedName>
    <definedName name="Mecânico_Ajust" localSheetId="4">#REF!</definedName>
    <definedName name="Mecânico_Ajust" localSheetId="6">#REF!</definedName>
    <definedName name="Mecânico_Ajust" localSheetId="7">#REF!</definedName>
    <definedName name="Mecânico_Ajust" localSheetId="8">#REF!</definedName>
    <definedName name="Mecânico_Ajust" localSheetId="9">#REF!</definedName>
    <definedName name="Mecânico_Ajust" localSheetId="10">#REF!</definedName>
    <definedName name="Mecânico_Ajust">#REF!</definedName>
    <definedName name="Mecanico_Mon" localSheetId="11">#REF!</definedName>
    <definedName name="Mecanico_Mon" localSheetId="12">#REF!</definedName>
    <definedName name="Mecanico_Mon" localSheetId="13">#REF!</definedName>
    <definedName name="Mecanico_Mon" localSheetId="14">#REF!</definedName>
    <definedName name="Mecanico_Mon" localSheetId="3">#REF!</definedName>
    <definedName name="Mecanico_Mon" localSheetId="4">#REF!</definedName>
    <definedName name="Mecanico_Mon" localSheetId="6">#REF!</definedName>
    <definedName name="Mecanico_Mon" localSheetId="7">#REF!</definedName>
    <definedName name="Mecanico_Mon" localSheetId="8">#REF!</definedName>
    <definedName name="Mecanico_Mon" localSheetId="9">#REF!</definedName>
    <definedName name="Mecanico_Mon" localSheetId="10">#REF!</definedName>
    <definedName name="Mecanico_Mon">#REF!</definedName>
    <definedName name="Mecânico_Mont" localSheetId="11">#REF!</definedName>
    <definedName name="Mecânico_Mont" localSheetId="12">#REF!</definedName>
    <definedName name="Mecânico_Mont" localSheetId="14">#REF!</definedName>
    <definedName name="Mecânico_Mont" localSheetId="3">#REF!</definedName>
    <definedName name="Mecânico_Mont" localSheetId="4">#REF!</definedName>
    <definedName name="Mecânico_Mont" localSheetId="6">#REF!</definedName>
    <definedName name="Mecânico_Mont" localSheetId="7">#REF!</definedName>
    <definedName name="Mecânico_Mont" localSheetId="8">#REF!</definedName>
    <definedName name="Mecânico_Mont" localSheetId="9">#REF!</definedName>
    <definedName name="Mecânico_Mont">#REF!</definedName>
    <definedName name="MmExcelLinker_4E7BD31E_65F0_440C_A162_0361D739B0FD" localSheetId="11">ANEXO IVA MAT DE [26]APLICAÇÃO!$A$4:$B$4</definedName>
    <definedName name="MmExcelLinker_4E7BD31E_65F0_440C_A162_0361D739B0FD" localSheetId="12">ANEXO IVA MAT DE [26]APLICAÇÃO!$A$4:$B$4</definedName>
    <definedName name="MmExcelLinker_4E7BD31E_65F0_440C_A162_0361D739B0FD" localSheetId="13">ANEXO IVA MAT DE [26]APLICAÇÃO!$A$4:$B$4</definedName>
    <definedName name="MmExcelLinker_4E7BD31E_65F0_440C_A162_0361D739B0FD" localSheetId="14">ANEXO IVA MAT DE [26]APLICAÇÃO!$A$4:$B$4</definedName>
    <definedName name="MmExcelLinker_4E7BD31E_65F0_440C_A162_0361D739B0FD" localSheetId="3">ANEXO IVA MAT DE [26]APLICAÇÃO!$A$4:$B$4</definedName>
    <definedName name="MmExcelLinker_4E7BD31E_65F0_440C_A162_0361D739B0FD" localSheetId="4">ANEXO IVA MAT DE [26]APLICAÇÃO!$A$4:$B$4</definedName>
    <definedName name="MmExcelLinker_4E7BD31E_65F0_440C_A162_0361D739B0FD" localSheetId="5">ANEXO IVA MAT DE [26]APLICAÇÃO!$A$4:$B$4</definedName>
    <definedName name="MmExcelLinker_4E7BD31E_65F0_440C_A162_0361D739B0FD" localSheetId="6">ANEXO IVA MAT DE [26]APLICAÇÃO!$A$4:$B$4</definedName>
    <definedName name="MmExcelLinker_4E7BD31E_65F0_440C_A162_0361D739B0FD" localSheetId="7">ANEXO IVA MAT DE [26]APLICAÇÃO!$A$4:$B$4</definedName>
    <definedName name="MmExcelLinker_4E7BD31E_65F0_440C_A162_0361D739B0FD" localSheetId="8">ANEXO IVA MAT DE [26]APLICAÇÃO!$A$4:$B$4</definedName>
    <definedName name="MmExcelLinker_4E7BD31E_65F0_440C_A162_0361D739B0FD" localSheetId="9">ANEXO IVA MAT DE [26]APLICAÇÃO!$A$4:$B$4</definedName>
    <definedName name="MmExcelLinker_4E7BD31E_65F0_440C_A162_0361D739B0FD" localSheetId="10">ANEXO IVA MAT DE [26]APLICAÇÃO!$A$4:$B$4</definedName>
    <definedName name="MmExcelLinker_4E7BD31E_65F0_440C_A162_0361D739B0FD">ANEXO IVA MAT DE [26]APLICAÇÃO!$A$4:$B$4</definedName>
    <definedName name="MMM" localSheetId="11">#REF!</definedName>
    <definedName name="MMM" localSheetId="12">#REF!</definedName>
    <definedName name="MMM" localSheetId="13">#REF!</definedName>
    <definedName name="MMM" localSheetId="14">#REF!</definedName>
    <definedName name="MMM" localSheetId="3">#REF!</definedName>
    <definedName name="MMM" localSheetId="4">#REF!</definedName>
    <definedName name="MMM" localSheetId="6">#REF!</definedName>
    <definedName name="MMM" localSheetId="7">#REF!</definedName>
    <definedName name="MMM" localSheetId="8">#REF!</definedName>
    <definedName name="MMM" localSheetId="9">#REF!</definedName>
    <definedName name="MMM" localSheetId="10">#REF!</definedName>
    <definedName name="MMM">#REF!</definedName>
    <definedName name="MMMA" localSheetId="11">#REF!</definedName>
    <definedName name="MMMA" localSheetId="12">#REF!</definedName>
    <definedName name="MMMA" localSheetId="13">#REF!</definedName>
    <definedName name="MMMA" localSheetId="14">#REF!</definedName>
    <definedName name="MMMA" localSheetId="3">#REF!</definedName>
    <definedName name="MMMA" localSheetId="4">#REF!</definedName>
    <definedName name="MMMA" localSheetId="6">#REF!</definedName>
    <definedName name="MMMA" localSheetId="7">#REF!</definedName>
    <definedName name="MMMA" localSheetId="8">#REF!</definedName>
    <definedName name="MMMA" localSheetId="9">#REF!</definedName>
    <definedName name="MMMA" localSheetId="10">#REF!</definedName>
    <definedName name="MMMA">#REF!</definedName>
    <definedName name="Montador" localSheetId="11">#REF!</definedName>
    <definedName name="Montador" localSheetId="12">#REF!</definedName>
    <definedName name="Montador" localSheetId="13">#REF!</definedName>
    <definedName name="Montador" localSheetId="14">#REF!</definedName>
    <definedName name="Montador" localSheetId="3">#REF!</definedName>
    <definedName name="Montador" localSheetId="4">#REF!</definedName>
    <definedName name="Montador" localSheetId="6">#REF!</definedName>
    <definedName name="Montador" localSheetId="7">#REF!</definedName>
    <definedName name="Montador" localSheetId="8">#REF!</definedName>
    <definedName name="Montador" localSheetId="9">#REF!</definedName>
    <definedName name="Montador" localSheetId="10">#REF!</definedName>
    <definedName name="Montador">#REF!</definedName>
    <definedName name="Montagem" localSheetId="11">#REF!</definedName>
    <definedName name="Montagem" localSheetId="12">#REF!</definedName>
    <definedName name="Montagem" localSheetId="14">#REF!</definedName>
    <definedName name="Montagem" localSheetId="3">#REF!</definedName>
    <definedName name="Montagem" localSheetId="4">#REF!</definedName>
    <definedName name="Montagem" localSheetId="6">#REF!</definedName>
    <definedName name="Montagem" localSheetId="7">#REF!</definedName>
    <definedName name="Montagem" localSheetId="8">#REF!</definedName>
    <definedName name="Montagem" localSheetId="9">#REF!</definedName>
    <definedName name="Montagem">#REF!</definedName>
    <definedName name="NCM" localSheetId="11">#REF!</definedName>
    <definedName name="NCM" localSheetId="12">#REF!</definedName>
    <definedName name="NCM" localSheetId="14">#REF!</definedName>
    <definedName name="NCM" localSheetId="3">#REF!</definedName>
    <definedName name="NCM" localSheetId="4">#REF!</definedName>
    <definedName name="NCM" localSheetId="6">#REF!</definedName>
    <definedName name="NCM" localSheetId="7">#REF!</definedName>
    <definedName name="NCM" localSheetId="8">#REF!</definedName>
    <definedName name="NCM" localSheetId="9">#REF!</definedName>
    <definedName name="NCM">#REF!</definedName>
    <definedName name="nwr" localSheetId="11" hidden="1">{#N/A,#N/A,FALSE,"GERAL";#N/A,#N/A,FALSE,"012-96";#N/A,#N/A,FALSE,"018-96";#N/A,#N/A,FALSE,"027-96";#N/A,#N/A,FALSE,"059-96";#N/A,#N/A,FALSE,"076-96";#N/A,#N/A,FALSE,"019-97";#N/A,#N/A,FALSE,"021-97";#N/A,#N/A,FALSE,"022-97";#N/A,#N/A,FALSE,"028-97"}</definedName>
    <definedName name="nwr" localSheetId="12" hidden="1">{#N/A,#N/A,FALSE,"GERAL";#N/A,#N/A,FALSE,"012-96";#N/A,#N/A,FALSE,"018-96";#N/A,#N/A,FALSE,"027-96";#N/A,#N/A,FALSE,"059-96";#N/A,#N/A,FALSE,"076-96";#N/A,#N/A,FALSE,"019-97";#N/A,#N/A,FALSE,"021-97";#N/A,#N/A,FALSE,"022-97";#N/A,#N/A,FALSE,"028-97"}</definedName>
    <definedName name="nwr" localSheetId="13" hidden="1">{#N/A,#N/A,FALSE,"GERAL";#N/A,#N/A,FALSE,"012-96";#N/A,#N/A,FALSE,"018-96";#N/A,#N/A,FALSE,"027-96";#N/A,#N/A,FALSE,"059-96";#N/A,#N/A,FALSE,"076-96";#N/A,#N/A,FALSE,"019-97";#N/A,#N/A,FALSE,"021-97";#N/A,#N/A,FALSE,"022-97";#N/A,#N/A,FALSE,"028-97"}</definedName>
    <definedName name="nwr" localSheetId="3" hidden="1">{#N/A,#N/A,FALSE,"GERAL";#N/A,#N/A,FALSE,"012-96";#N/A,#N/A,FALSE,"018-96";#N/A,#N/A,FALSE,"027-96";#N/A,#N/A,FALSE,"059-96";#N/A,#N/A,FALSE,"076-96";#N/A,#N/A,FALSE,"019-97";#N/A,#N/A,FALSE,"021-97";#N/A,#N/A,FALSE,"022-97";#N/A,#N/A,FALSE,"028-97"}</definedName>
    <definedName name="nwr" localSheetId="4" hidden="1">{#N/A,#N/A,FALSE,"GERAL";#N/A,#N/A,FALSE,"012-96";#N/A,#N/A,FALSE,"018-96";#N/A,#N/A,FALSE,"027-96";#N/A,#N/A,FALSE,"059-96";#N/A,#N/A,FALSE,"076-96";#N/A,#N/A,FALSE,"019-97";#N/A,#N/A,FALSE,"021-97";#N/A,#N/A,FALSE,"022-97";#N/A,#N/A,FALSE,"028-97"}</definedName>
    <definedName name="nwr" localSheetId="5" hidden="1">{#N/A,#N/A,FALSE,"GERAL";#N/A,#N/A,FALSE,"012-96";#N/A,#N/A,FALSE,"018-96";#N/A,#N/A,FALSE,"027-96";#N/A,#N/A,FALSE,"059-96";#N/A,#N/A,FALSE,"076-96";#N/A,#N/A,FALSE,"019-97";#N/A,#N/A,FALSE,"021-97";#N/A,#N/A,FALSE,"022-97";#N/A,#N/A,FALSE,"028-97"}</definedName>
    <definedName name="nwr" localSheetId="10" hidden="1">{#N/A,#N/A,FALSE,"GERAL";#N/A,#N/A,FALSE,"012-96";#N/A,#N/A,FALSE,"018-96";#N/A,#N/A,FALSE,"027-96";#N/A,#N/A,FALSE,"059-96";#N/A,#N/A,FALSE,"076-96";#N/A,#N/A,FALSE,"019-97";#N/A,#N/A,FALSE,"021-97";#N/A,#N/A,FALSE,"022-97";#N/A,#N/A,FALSE,"028-97"}</definedName>
    <definedName name="nwr" hidden="1">{#N/A,#N/A,FALSE,"GERAL";#N/A,#N/A,FALSE,"012-96";#N/A,#N/A,FALSE,"018-96";#N/A,#N/A,FALSE,"027-96";#N/A,#N/A,FALSE,"059-96";#N/A,#N/A,FALSE,"076-96";#N/A,#N/A,FALSE,"019-97";#N/A,#N/A,FALSE,"021-97";#N/A,#N/A,FALSE,"022-97";#N/A,#N/A,FALSE,"028-97"}</definedName>
    <definedName name="OneA" localSheetId="11">[10]Estimate!#REF!</definedName>
    <definedName name="OneA" localSheetId="12">[10]Estimate!#REF!</definedName>
    <definedName name="OneA" localSheetId="14">[10]Estimate!#REF!</definedName>
    <definedName name="OneA" localSheetId="3">[10]Estimate!#REF!</definedName>
    <definedName name="OneA" localSheetId="4">[10]Estimate!#REF!</definedName>
    <definedName name="OneA" localSheetId="6">[10]Estimate!#REF!</definedName>
    <definedName name="OneA" localSheetId="7">[10]Estimate!#REF!</definedName>
    <definedName name="OneA" localSheetId="8">[10]Estimate!#REF!</definedName>
    <definedName name="OneA" localSheetId="9">[10]Estimate!#REF!</definedName>
    <definedName name="OneA">[10]Estimate!#REF!</definedName>
    <definedName name="OneB" localSheetId="11">[10]Estimate!#REF!</definedName>
    <definedName name="OneB" localSheetId="12">[10]Estimate!#REF!</definedName>
    <definedName name="OneB" localSheetId="14">[10]Estimate!#REF!</definedName>
    <definedName name="OneB" localSheetId="3">[10]Estimate!#REF!</definedName>
    <definedName name="OneB" localSheetId="4">[10]Estimate!#REF!</definedName>
    <definedName name="OneB" localSheetId="6">[10]Estimate!#REF!</definedName>
    <definedName name="OneB" localSheetId="7">[10]Estimate!#REF!</definedName>
    <definedName name="OneB" localSheetId="8">[10]Estimate!#REF!</definedName>
    <definedName name="OneB" localSheetId="9">[10]Estimate!#REF!</definedName>
    <definedName name="OneB">[10]Estimate!#REF!</definedName>
    <definedName name="OneC" localSheetId="11">[10]Estimate!#REF!</definedName>
    <definedName name="OneC" localSheetId="12">[10]Estimate!#REF!</definedName>
    <definedName name="OneC" localSheetId="14">[10]Estimate!#REF!</definedName>
    <definedName name="OneC" localSheetId="3">[10]Estimate!#REF!</definedName>
    <definedName name="OneC" localSheetId="4">[10]Estimate!#REF!</definedName>
    <definedName name="OneC" localSheetId="6">[10]Estimate!#REF!</definedName>
    <definedName name="OneC" localSheetId="7">[10]Estimate!#REF!</definedName>
    <definedName name="OneC" localSheetId="8">[10]Estimate!#REF!</definedName>
    <definedName name="OneC" localSheetId="9">[10]Estimate!#REF!</definedName>
    <definedName name="OneC">[10]Estimate!#REF!</definedName>
    <definedName name="OneD" localSheetId="11">[10]Estimate!#REF!</definedName>
    <definedName name="OneD" localSheetId="12">[10]Estimate!#REF!</definedName>
    <definedName name="OneD" localSheetId="14">[10]Estimate!#REF!</definedName>
    <definedName name="OneD" localSheetId="3">[10]Estimate!#REF!</definedName>
    <definedName name="OneD" localSheetId="4">[10]Estimate!#REF!</definedName>
    <definedName name="OneD" localSheetId="6">[10]Estimate!#REF!</definedName>
    <definedName name="OneD" localSheetId="7">[10]Estimate!#REF!</definedName>
    <definedName name="OneD" localSheetId="8">[10]Estimate!#REF!</definedName>
    <definedName name="OneD" localSheetId="9">[10]Estimate!#REF!</definedName>
    <definedName name="OneD">[10]Estimate!#REF!</definedName>
    <definedName name="OneE" localSheetId="11">[10]Estimate!#REF!</definedName>
    <definedName name="OneE" localSheetId="12">[10]Estimate!#REF!</definedName>
    <definedName name="OneE" localSheetId="14">[10]Estimate!#REF!</definedName>
    <definedName name="OneE" localSheetId="3">[10]Estimate!#REF!</definedName>
    <definedName name="OneE" localSheetId="4">[10]Estimate!#REF!</definedName>
    <definedName name="OneE" localSheetId="6">[10]Estimate!#REF!</definedName>
    <definedName name="OneE" localSheetId="7">[10]Estimate!#REF!</definedName>
    <definedName name="OneE" localSheetId="8">[10]Estimate!#REF!</definedName>
    <definedName name="OneE" localSheetId="9">[10]Estimate!#REF!</definedName>
    <definedName name="OneE">[10]Estimate!#REF!</definedName>
    <definedName name="OneF" localSheetId="11">[10]Estimate!#REF!</definedName>
    <definedName name="OneF" localSheetId="12">[10]Estimate!#REF!</definedName>
    <definedName name="OneF" localSheetId="14">[10]Estimate!#REF!</definedName>
    <definedName name="OneF" localSheetId="3">[10]Estimate!#REF!</definedName>
    <definedName name="OneF" localSheetId="4">[10]Estimate!#REF!</definedName>
    <definedName name="OneF" localSheetId="6">[10]Estimate!#REF!</definedName>
    <definedName name="OneF" localSheetId="7">[10]Estimate!#REF!</definedName>
    <definedName name="OneF" localSheetId="8">[10]Estimate!#REF!</definedName>
    <definedName name="OneF" localSheetId="9">[10]Estimate!#REF!</definedName>
    <definedName name="OneF">[10]Estimate!#REF!</definedName>
    <definedName name="OneG" localSheetId="11">[10]Estimate!#REF!</definedName>
    <definedName name="OneG" localSheetId="12">[10]Estimate!#REF!</definedName>
    <definedName name="OneG" localSheetId="14">[10]Estimate!#REF!</definedName>
    <definedName name="OneG" localSheetId="3">[10]Estimate!#REF!</definedName>
    <definedName name="OneG" localSheetId="4">[10]Estimate!#REF!</definedName>
    <definedName name="OneG" localSheetId="6">[10]Estimate!#REF!</definedName>
    <definedName name="OneG" localSheetId="7">[10]Estimate!#REF!</definedName>
    <definedName name="OneG" localSheetId="8">[10]Estimate!#REF!</definedName>
    <definedName name="OneG" localSheetId="9">[10]Estimate!#REF!</definedName>
    <definedName name="OneG">[10]Estimate!#REF!</definedName>
    <definedName name="OneH" localSheetId="11">[10]Estimate!#REF!</definedName>
    <definedName name="OneH" localSheetId="12">[10]Estimate!#REF!</definedName>
    <definedName name="OneH" localSheetId="14">[10]Estimate!#REF!</definedName>
    <definedName name="OneH" localSheetId="3">[10]Estimate!#REF!</definedName>
    <definedName name="OneH" localSheetId="4">[10]Estimate!#REF!</definedName>
    <definedName name="OneH" localSheetId="6">[10]Estimate!#REF!</definedName>
    <definedName name="OneH" localSheetId="7">[10]Estimate!#REF!</definedName>
    <definedName name="OneH" localSheetId="8">[10]Estimate!#REF!</definedName>
    <definedName name="OneH" localSheetId="9">[10]Estimate!#REF!</definedName>
    <definedName name="OneH">[10]Estimate!#REF!</definedName>
    <definedName name="OneI" localSheetId="11">[10]Estimate!#REF!</definedName>
    <definedName name="OneI" localSheetId="12">[10]Estimate!#REF!</definedName>
    <definedName name="OneI" localSheetId="14">[10]Estimate!#REF!</definedName>
    <definedName name="OneI" localSheetId="3">[10]Estimate!#REF!</definedName>
    <definedName name="OneI" localSheetId="4">[10]Estimate!#REF!</definedName>
    <definedName name="OneI" localSheetId="6">[10]Estimate!#REF!</definedName>
    <definedName name="OneI" localSheetId="7">[10]Estimate!#REF!</definedName>
    <definedName name="OneI" localSheetId="8">[10]Estimate!#REF!</definedName>
    <definedName name="OneI" localSheetId="9">[10]Estimate!#REF!</definedName>
    <definedName name="OneI">[10]Estimate!#REF!</definedName>
    <definedName name="OneJ" localSheetId="11">[10]Estimate!#REF!</definedName>
    <definedName name="OneJ" localSheetId="12">[10]Estimate!#REF!</definedName>
    <definedName name="OneJ" localSheetId="14">[10]Estimate!#REF!</definedName>
    <definedName name="OneJ" localSheetId="3">[10]Estimate!#REF!</definedName>
    <definedName name="OneJ" localSheetId="4">[10]Estimate!#REF!</definedName>
    <definedName name="OneJ" localSheetId="6">[10]Estimate!#REF!</definedName>
    <definedName name="OneJ" localSheetId="7">[10]Estimate!#REF!</definedName>
    <definedName name="OneJ" localSheetId="8">[10]Estimate!#REF!</definedName>
    <definedName name="OneJ" localSheetId="9">[10]Estimate!#REF!</definedName>
    <definedName name="OneJ">[10]Estimate!#REF!</definedName>
    <definedName name="OneK" localSheetId="11">[10]Estimate!#REF!</definedName>
    <definedName name="OneK" localSheetId="12">[10]Estimate!#REF!</definedName>
    <definedName name="OneK" localSheetId="14">[10]Estimate!#REF!</definedName>
    <definedName name="OneK" localSheetId="3">[10]Estimate!#REF!</definedName>
    <definedName name="OneK" localSheetId="4">[10]Estimate!#REF!</definedName>
    <definedName name="OneK" localSheetId="6">[10]Estimate!#REF!</definedName>
    <definedName name="OneK" localSheetId="7">[10]Estimate!#REF!</definedName>
    <definedName name="OneK" localSheetId="8">[10]Estimate!#REF!</definedName>
    <definedName name="OneK" localSheetId="9">[10]Estimate!#REF!</definedName>
    <definedName name="OneK">[10]Estimate!#REF!</definedName>
    <definedName name="OneL" localSheetId="11">[10]Estimate!#REF!</definedName>
    <definedName name="OneL" localSheetId="12">[10]Estimate!#REF!</definedName>
    <definedName name="OneL" localSheetId="14">[10]Estimate!#REF!</definedName>
    <definedName name="OneL" localSheetId="3">[10]Estimate!#REF!</definedName>
    <definedName name="OneL" localSheetId="4">[10]Estimate!#REF!</definedName>
    <definedName name="OneL" localSheetId="6">[10]Estimate!#REF!</definedName>
    <definedName name="OneL" localSheetId="7">[10]Estimate!#REF!</definedName>
    <definedName name="OneL" localSheetId="8">[10]Estimate!#REF!</definedName>
    <definedName name="OneL" localSheetId="9">[10]Estimate!#REF!</definedName>
    <definedName name="OneL">[10]Estimate!#REF!</definedName>
    <definedName name="OneM" localSheetId="11">[10]Estimate!#REF!</definedName>
    <definedName name="OneM" localSheetId="12">[10]Estimate!#REF!</definedName>
    <definedName name="OneM" localSheetId="14">[10]Estimate!#REF!</definedName>
    <definedName name="OneM" localSheetId="3">[10]Estimate!#REF!</definedName>
    <definedName name="OneM" localSheetId="4">[10]Estimate!#REF!</definedName>
    <definedName name="OneM" localSheetId="6">[10]Estimate!#REF!</definedName>
    <definedName name="OneM" localSheetId="7">[10]Estimate!#REF!</definedName>
    <definedName name="OneM" localSheetId="8">[10]Estimate!#REF!</definedName>
    <definedName name="OneM" localSheetId="9">[10]Estimate!#REF!</definedName>
    <definedName name="OneM">[10]Estimate!#REF!</definedName>
    <definedName name="ORÇ" localSheetId="13">[15]FCAC!$F$2</definedName>
    <definedName name="ORÇ" localSheetId="10">[15]FCAC!$F$2</definedName>
    <definedName name="ORÇ">[16]FCAC!$F$2</definedName>
    <definedName name="OUTR" localSheetId="11">#REF!</definedName>
    <definedName name="OUTR" localSheetId="12">#REF!</definedName>
    <definedName name="OUTR" localSheetId="13">#REF!</definedName>
    <definedName name="OUTR" localSheetId="14">#REF!</definedName>
    <definedName name="OUTR" localSheetId="3">#REF!</definedName>
    <definedName name="OUTR" localSheetId="4">#REF!</definedName>
    <definedName name="OUTR" localSheetId="6">#REF!</definedName>
    <definedName name="OUTR" localSheetId="7">#REF!</definedName>
    <definedName name="OUTR" localSheetId="8">#REF!</definedName>
    <definedName name="OUTR" localSheetId="9">#REF!</definedName>
    <definedName name="OUTR" localSheetId="10">#REF!</definedName>
    <definedName name="OUTR">#REF!</definedName>
    <definedName name="P.Aparente" localSheetId="11">#REF!</definedName>
    <definedName name="P.Aparente" localSheetId="12">#REF!</definedName>
    <definedName name="P.Aparente" localSheetId="13">#REF!</definedName>
    <definedName name="P.Aparente" localSheetId="14">#REF!</definedName>
    <definedName name="P.Aparente" localSheetId="3">#REF!</definedName>
    <definedName name="P.Aparente" localSheetId="4">#REF!</definedName>
    <definedName name="P.Aparente" localSheetId="6">#REF!</definedName>
    <definedName name="P.Aparente" localSheetId="7">#REF!</definedName>
    <definedName name="P.Aparente" localSheetId="8">#REF!</definedName>
    <definedName name="P.Aparente" localSheetId="9">#REF!</definedName>
    <definedName name="P.Aparente" localSheetId="10">#REF!</definedName>
    <definedName name="P.Aparente">#REF!</definedName>
    <definedName name="P.Reatia" localSheetId="11">#REF!</definedName>
    <definedName name="P.Reatia" localSheetId="12">#REF!</definedName>
    <definedName name="P.Reatia" localSheetId="13">#REF!</definedName>
    <definedName name="P.Reatia" localSheetId="14">#REF!</definedName>
    <definedName name="P.Reatia" localSheetId="3">#REF!</definedName>
    <definedName name="P.Reatia" localSheetId="4">#REF!</definedName>
    <definedName name="P.Reatia" localSheetId="6">#REF!</definedName>
    <definedName name="P.Reatia" localSheetId="7">#REF!</definedName>
    <definedName name="P.Reatia" localSheetId="8">#REF!</definedName>
    <definedName name="P.Reatia" localSheetId="9">#REF!</definedName>
    <definedName name="P.Reatia" localSheetId="10">#REF!</definedName>
    <definedName name="P.Reatia">#REF!</definedName>
    <definedName name="p2mpmc2" localSheetId="11">#REF!</definedName>
    <definedName name="p2mpmc2" localSheetId="12">#REF!</definedName>
    <definedName name="p2mpmc2" localSheetId="14">#REF!</definedName>
    <definedName name="p2mpmc2" localSheetId="3">#REF!</definedName>
    <definedName name="p2mpmc2" localSheetId="4">#REF!</definedName>
    <definedName name="p2mpmc2" localSheetId="6">#REF!</definedName>
    <definedName name="p2mpmc2" localSheetId="7">#REF!</definedName>
    <definedName name="p2mpmc2" localSheetId="8">#REF!</definedName>
    <definedName name="p2mpmc2" localSheetId="9">#REF!</definedName>
    <definedName name="p2mpmc2">#REF!</definedName>
    <definedName name="p2mpmc3" localSheetId="11">#REF!</definedName>
    <definedName name="p2mpmc3" localSheetId="12">#REF!</definedName>
    <definedName name="p2mpmc3" localSheetId="14">#REF!</definedName>
    <definedName name="p2mpmc3" localSheetId="3">#REF!</definedName>
    <definedName name="p2mpmc3" localSheetId="4">#REF!</definedName>
    <definedName name="p2mpmc3" localSheetId="6">#REF!</definedName>
    <definedName name="p2mpmc3" localSheetId="7">#REF!</definedName>
    <definedName name="p2mpmc3" localSheetId="8">#REF!</definedName>
    <definedName name="p2mpmc3" localSheetId="9">#REF!</definedName>
    <definedName name="p2mpmc3">#REF!</definedName>
    <definedName name="p2mpmc4" localSheetId="11">#REF!</definedName>
    <definedName name="p2mpmc4" localSheetId="12">#REF!</definedName>
    <definedName name="p2mpmc4" localSheetId="14">#REF!</definedName>
    <definedName name="p2mpmc4" localSheetId="3">#REF!</definedName>
    <definedName name="p2mpmc4" localSheetId="4">#REF!</definedName>
    <definedName name="p2mpmc4" localSheetId="6">#REF!</definedName>
    <definedName name="p2mpmc4" localSheetId="7">#REF!</definedName>
    <definedName name="p2mpmc4" localSheetId="8">#REF!</definedName>
    <definedName name="p2mpmc4" localSheetId="9">#REF!</definedName>
    <definedName name="p2mpmc4">#REF!</definedName>
    <definedName name="P2MPTC2" localSheetId="11">#REF!</definedName>
    <definedName name="P2MPTC2" localSheetId="12">#REF!</definedName>
    <definedName name="P2MPTC2" localSheetId="14">#REF!</definedName>
    <definedName name="P2MPTC2" localSheetId="3">#REF!</definedName>
    <definedName name="P2MPTC2" localSheetId="4">#REF!</definedName>
    <definedName name="P2MPTC2" localSheetId="6">#REF!</definedName>
    <definedName name="P2MPTC2" localSheetId="7">#REF!</definedName>
    <definedName name="P2MPTC2" localSheetId="8">#REF!</definedName>
    <definedName name="P2MPTC2" localSheetId="9">#REF!</definedName>
    <definedName name="P2MPTC2">#REF!</definedName>
    <definedName name="p2mptc3" localSheetId="11">#REF!</definedName>
    <definedName name="p2mptc3" localSheetId="12">#REF!</definedName>
    <definedName name="p2mptc3" localSheetId="14">#REF!</definedName>
    <definedName name="p2mptc3" localSheetId="3">#REF!</definedName>
    <definedName name="p2mptc3" localSheetId="4">#REF!</definedName>
    <definedName name="p2mptc3" localSheetId="6">#REF!</definedName>
    <definedName name="p2mptc3" localSheetId="7">#REF!</definedName>
    <definedName name="p2mptc3" localSheetId="8">#REF!</definedName>
    <definedName name="p2mptc3" localSheetId="9">#REF!</definedName>
    <definedName name="p2mptc3">#REF!</definedName>
    <definedName name="p2mptc4" localSheetId="11">#REF!</definedName>
    <definedName name="p2mptc4" localSheetId="12">#REF!</definedName>
    <definedName name="p2mptc4" localSheetId="14">#REF!</definedName>
    <definedName name="p2mptc4" localSheetId="3">#REF!</definedName>
    <definedName name="p2mptc4" localSheetId="4">#REF!</definedName>
    <definedName name="p2mptc4" localSheetId="6">#REF!</definedName>
    <definedName name="p2mptc4" localSheetId="7">#REF!</definedName>
    <definedName name="p2mptc4" localSheetId="8">#REF!</definedName>
    <definedName name="p2mptc4" localSheetId="9">#REF!</definedName>
    <definedName name="p2mptc4">#REF!</definedName>
    <definedName name="p2mptg2" localSheetId="11">#REF!</definedName>
    <definedName name="p2mptg2" localSheetId="12">#REF!</definedName>
    <definedName name="p2mptg2" localSheetId="14">#REF!</definedName>
    <definedName name="p2mptg2" localSheetId="3">#REF!</definedName>
    <definedName name="p2mptg2" localSheetId="4">#REF!</definedName>
    <definedName name="p2mptg2" localSheetId="6">#REF!</definedName>
    <definedName name="p2mptg2" localSheetId="7">#REF!</definedName>
    <definedName name="p2mptg2" localSheetId="8">#REF!</definedName>
    <definedName name="p2mptg2" localSheetId="9">#REF!</definedName>
    <definedName name="p2mptg2">#REF!</definedName>
    <definedName name="p2mptg3" localSheetId="11">#REF!</definedName>
    <definedName name="p2mptg3" localSheetId="12">#REF!</definedName>
    <definedName name="p2mptg3" localSheetId="14">#REF!</definedName>
    <definedName name="p2mptg3" localSheetId="3">#REF!</definedName>
    <definedName name="p2mptg3" localSheetId="4">#REF!</definedName>
    <definedName name="p2mptg3" localSheetId="6">#REF!</definedName>
    <definedName name="p2mptg3" localSheetId="7">#REF!</definedName>
    <definedName name="p2mptg3" localSheetId="8">#REF!</definedName>
    <definedName name="p2mptg3" localSheetId="9">#REF!</definedName>
    <definedName name="p2mptg3">#REF!</definedName>
    <definedName name="p2mptg4" localSheetId="11">#REF!</definedName>
    <definedName name="p2mptg4" localSheetId="12">#REF!</definedName>
    <definedName name="p2mptg4" localSheetId="14">#REF!</definedName>
    <definedName name="p2mptg4" localSheetId="3">#REF!</definedName>
    <definedName name="p2mptg4" localSheetId="4">#REF!</definedName>
    <definedName name="p2mptg4" localSheetId="6">#REF!</definedName>
    <definedName name="p2mptg4" localSheetId="7">#REF!</definedName>
    <definedName name="p2mptg4" localSheetId="8">#REF!</definedName>
    <definedName name="p2mptg4" localSheetId="9">#REF!</definedName>
    <definedName name="p2mptg4">#REF!</definedName>
    <definedName name="p2mptg5" localSheetId="11">#REF!</definedName>
    <definedName name="p2mptg5" localSheetId="12">#REF!</definedName>
    <definedName name="p2mptg5" localSheetId="14">#REF!</definedName>
    <definedName name="p2mptg5" localSheetId="3">#REF!</definedName>
    <definedName name="p2mptg5" localSheetId="4">#REF!</definedName>
    <definedName name="p2mptg5" localSheetId="6">#REF!</definedName>
    <definedName name="p2mptg5" localSheetId="7">#REF!</definedName>
    <definedName name="p2mptg5" localSheetId="8">#REF!</definedName>
    <definedName name="p2mptg5" localSheetId="9">#REF!</definedName>
    <definedName name="p2mptg5">#REF!</definedName>
    <definedName name="p3mpmc3" localSheetId="11">#REF!</definedName>
    <definedName name="p3mpmc3" localSheetId="12">#REF!</definedName>
    <definedName name="p3mpmc3" localSheetId="14">#REF!</definedName>
    <definedName name="p3mpmc3" localSheetId="3">#REF!</definedName>
    <definedName name="p3mpmc3" localSheetId="4">#REF!</definedName>
    <definedName name="p3mpmc3" localSheetId="6">#REF!</definedName>
    <definedName name="p3mpmc3" localSheetId="7">#REF!</definedName>
    <definedName name="p3mpmc3" localSheetId="8">#REF!</definedName>
    <definedName name="p3mpmc3" localSheetId="9">#REF!</definedName>
    <definedName name="p3mpmc3">#REF!</definedName>
    <definedName name="p3mpmc4" localSheetId="11">#REF!</definedName>
    <definedName name="p3mpmc4" localSheetId="12">#REF!</definedName>
    <definedName name="p3mpmc4" localSheetId="14">#REF!</definedName>
    <definedName name="p3mpmc4" localSheetId="3">#REF!</definedName>
    <definedName name="p3mpmc4" localSheetId="4">#REF!</definedName>
    <definedName name="p3mpmc4" localSheetId="6">#REF!</definedName>
    <definedName name="p3mpmc4" localSheetId="7">#REF!</definedName>
    <definedName name="p3mpmc4" localSheetId="8">#REF!</definedName>
    <definedName name="p3mpmc4" localSheetId="9">#REF!</definedName>
    <definedName name="p3mpmc4">#REF!</definedName>
    <definedName name="p3mptc3" localSheetId="11">#REF!</definedName>
    <definedName name="p3mptc3" localSheetId="12">#REF!</definedName>
    <definedName name="p3mptc3" localSheetId="14">#REF!</definedName>
    <definedName name="p3mptc3" localSheetId="3">#REF!</definedName>
    <definedName name="p3mptc3" localSheetId="4">#REF!</definedName>
    <definedName name="p3mptc3" localSheetId="6">#REF!</definedName>
    <definedName name="p3mptc3" localSheetId="7">#REF!</definedName>
    <definedName name="p3mptc3" localSheetId="8">#REF!</definedName>
    <definedName name="p3mptc3" localSheetId="9">#REF!</definedName>
    <definedName name="p3mptc3">#REF!</definedName>
    <definedName name="p3mptc4" localSheetId="11">#REF!</definedName>
    <definedName name="p3mptc4" localSheetId="12">#REF!</definedName>
    <definedName name="p3mptc4" localSheetId="14">#REF!</definedName>
    <definedName name="p3mptc4" localSheetId="3">#REF!</definedName>
    <definedName name="p3mptc4" localSheetId="4">#REF!</definedName>
    <definedName name="p3mptc4" localSheetId="6">#REF!</definedName>
    <definedName name="p3mptc4" localSheetId="7">#REF!</definedName>
    <definedName name="p3mptc4" localSheetId="8">#REF!</definedName>
    <definedName name="p3mptc4" localSheetId="9">#REF!</definedName>
    <definedName name="p3mptc4">#REF!</definedName>
    <definedName name="p3mptg3" localSheetId="11">#REF!</definedName>
    <definedName name="p3mptg3" localSheetId="12">#REF!</definedName>
    <definedName name="p3mptg3" localSheetId="14">#REF!</definedName>
    <definedName name="p3mptg3" localSheetId="3">#REF!</definedName>
    <definedName name="p3mptg3" localSheetId="4">#REF!</definedName>
    <definedName name="p3mptg3" localSheetId="6">#REF!</definedName>
    <definedName name="p3mptg3" localSheetId="7">#REF!</definedName>
    <definedName name="p3mptg3" localSheetId="8">#REF!</definedName>
    <definedName name="p3mptg3" localSheetId="9">#REF!</definedName>
    <definedName name="p3mptg3">#REF!</definedName>
    <definedName name="p3mptg4" localSheetId="11">#REF!</definedName>
    <definedName name="p3mptg4" localSheetId="12">#REF!</definedName>
    <definedName name="p3mptg4" localSheetId="14">#REF!</definedName>
    <definedName name="p3mptg4" localSheetId="3">#REF!</definedName>
    <definedName name="p3mptg4" localSheetId="4">#REF!</definedName>
    <definedName name="p3mptg4" localSheetId="6">#REF!</definedName>
    <definedName name="p3mptg4" localSheetId="7">#REF!</definedName>
    <definedName name="p3mptg4" localSheetId="8">#REF!</definedName>
    <definedName name="p3mptg4" localSheetId="9">#REF!</definedName>
    <definedName name="p3mptg4">#REF!</definedName>
    <definedName name="p3mptg5" localSheetId="11">#REF!</definedName>
    <definedName name="p3mptg5" localSheetId="12">#REF!</definedName>
    <definedName name="p3mptg5" localSheetId="14">#REF!</definedName>
    <definedName name="p3mptg5" localSheetId="3">#REF!</definedName>
    <definedName name="p3mptg5" localSheetId="4">#REF!</definedName>
    <definedName name="p3mptg5" localSheetId="6">#REF!</definedName>
    <definedName name="p3mptg5" localSheetId="7">#REF!</definedName>
    <definedName name="p3mptg5" localSheetId="8">#REF!</definedName>
    <definedName name="p3mptg5" localSheetId="9">#REF!</definedName>
    <definedName name="p3mptg5">#REF!</definedName>
    <definedName name="p4mpmc4" localSheetId="11">#REF!</definedName>
    <definedName name="p4mpmc4" localSheetId="12">#REF!</definedName>
    <definedName name="p4mpmc4" localSheetId="14">#REF!</definedName>
    <definedName name="p4mpmc4" localSheetId="3">#REF!</definedName>
    <definedName name="p4mpmc4" localSheetId="4">#REF!</definedName>
    <definedName name="p4mpmc4" localSheetId="6">#REF!</definedName>
    <definedName name="p4mpmc4" localSheetId="7">#REF!</definedName>
    <definedName name="p4mpmc4" localSheetId="8">#REF!</definedName>
    <definedName name="p4mpmc4" localSheetId="9">#REF!</definedName>
    <definedName name="p4mpmc4">#REF!</definedName>
    <definedName name="p4mptc4" localSheetId="11">#REF!</definedName>
    <definedName name="p4mptc4" localSheetId="12">#REF!</definedName>
    <definedName name="p4mptc4" localSheetId="14">#REF!</definedName>
    <definedName name="p4mptc4" localSheetId="3">#REF!</definedName>
    <definedName name="p4mptc4" localSheetId="4">#REF!</definedName>
    <definedName name="p4mptc4" localSheetId="6">#REF!</definedName>
    <definedName name="p4mptc4" localSheetId="7">#REF!</definedName>
    <definedName name="p4mptc4" localSheetId="8">#REF!</definedName>
    <definedName name="p4mptc4" localSheetId="9">#REF!</definedName>
    <definedName name="p4mptc4">#REF!</definedName>
    <definedName name="p4mptg4" localSheetId="11">#REF!</definedName>
    <definedName name="p4mptg4" localSheetId="12">#REF!</definedName>
    <definedName name="p4mptg4" localSheetId="14">#REF!</definedName>
    <definedName name="p4mptg4" localSheetId="3">#REF!</definedName>
    <definedName name="p4mptg4" localSheetId="4">#REF!</definedName>
    <definedName name="p4mptg4" localSheetId="6">#REF!</definedName>
    <definedName name="p4mptg4" localSheetId="7">#REF!</definedName>
    <definedName name="p4mptg4" localSheetId="8">#REF!</definedName>
    <definedName name="p4mptg4" localSheetId="9">#REF!</definedName>
    <definedName name="p4mptg4">#REF!</definedName>
    <definedName name="p4mptg5" localSheetId="11">#REF!</definedName>
    <definedName name="p4mptg5" localSheetId="12">#REF!</definedName>
    <definedName name="p4mptg5" localSheetId="14">#REF!</definedName>
    <definedName name="p4mptg5" localSheetId="3">#REF!</definedName>
    <definedName name="p4mptg5" localSheetId="4">#REF!</definedName>
    <definedName name="p4mptg5" localSheetId="6">#REF!</definedName>
    <definedName name="p4mptg5" localSheetId="7">#REF!</definedName>
    <definedName name="p4mptg5" localSheetId="8">#REF!</definedName>
    <definedName name="p4mptg5" localSheetId="9">#REF!</definedName>
    <definedName name="p4mptg5">#REF!</definedName>
    <definedName name="p5mptg5" localSheetId="11">#REF!</definedName>
    <definedName name="p5mptg5" localSheetId="12">#REF!</definedName>
    <definedName name="p5mptg5" localSheetId="14">#REF!</definedName>
    <definedName name="p5mptg5" localSheetId="3">#REF!</definedName>
    <definedName name="p5mptg5" localSheetId="4">#REF!</definedName>
    <definedName name="p5mptg5" localSheetId="6">#REF!</definedName>
    <definedName name="p5mptg5" localSheetId="7">#REF!</definedName>
    <definedName name="p5mptg5" localSheetId="8">#REF!</definedName>
    <definedName name="p5mptg5" localSheetId="9">#REF!</definedName>
    <definedName name="p5mptg5">#REF!</definedName>
    <definedName name="p5mtg5" localSheetId="11">#REF!</definedName>
    <definedName name="p5mtg5" localSheetId="12">#REF!</definedName>
    <definedName name="p5mtg5" localSheetId="14">#REF!</definedName>
    <definedName name="p5mtg5" localSheetId="3">#REF!</definedName>
    <definedName name="p5mtg5" localSheetId="4">#REF!</definedName>
    <definedName name="p5mtg5" localSheetId="6">#REF!</definedName>
    <definedName name="p5mtg5" localSheetId="7">#REF!</definedName>
    <definedName name="p5mtg5" localSheetId="8">#REF!</definedName>
    <definedName name="p5mtg5" localSheetId="9">#REF!</definedName>
    <definedName name="p5mtg5">#REF!</definedName>
    <definedName name="pativar" localSheetId="11">#REF!</definedName>
    <definedName name="pativar" localSheetId="12">#REF!</definedName>
    <definedName name="pativar" localSheetId="14">#REF!</definedName>
    <definedName name="pativar" localSheetId="3">#REF!</definedName>
    <definedName name="pativar" localSheetId="4">#REF!</definedName>
    <definedName name="pativar" localSheetId="6">#REF!</definedName>
    <definedName name="pativar" localSheetId="7">#REF!</definedName>
    <definedName name="pativar" localSheetId="8">#REF!</definedName>
    <definedName name="pativar" localSheetId="9">#REF!</definedName>
    <definedName name="pativar">#REF!</definedName>
    <definedName name="PCORMC" localSheetId="11">[17]Cap7!#REF!</definedName>
    <definedName name="PCORMC" localSheetId="12">[17]Cap7!#REF!</definedName>
    <definedName name="PCORMC" localSheetId="14">[17]Cap7!#REF!</definedName>
    <definedName name="PCORMC" localSheetId="3">[17]Cap7!#REF!</definedName>
    <definedName name="PCORMC" localSheetId="4">[17]Cap7!#REF!</definedName>
    <definedName name="PCORMC" localSheetId="6">[17]Cap7!#REF!</definedName>
    <definedName name="PCORMC" localSheetId="7">[17]Cap7!#REF!</definedName>
    <definedName name="PCORMC" localSheetId="8">[17]Cap7!#REF!</definedName>
    <definedName name="PCORMC" localSheetId="9">[17]Cap7!#REF!</definedName>
    <definedName name="PCORMC">[17]Cap7!#REF!</definedName>
    <definedName name="PCORTC" localSheetId="11">[17]Cap7!#REF!</definedName>
    <definedName name="PCORTC" localSheetId="12">[17]Cap7!#REF!</definedName>
    <definedName name="PCORTC" localSheetId="14">[17]Cap7!#REF!</definedName>
    <definedName name="PCORTC" localSheetId="3">[17]Cap7!#REF!</definedName>
    <definedName name="PCORTC" localSheetId="4">[17]Cap7!#REF!</definedName>
    <definedName name="PCORTC" localSheetId="6">[17]Cap7!#REF!</definedName>
    <definedName name="PCORTC" localSheetId="7">[17]Cap7!#REF!</definedName>
    <definedName name="PCORTC" localSheetId="8">[17]Cap7!#REF!</definedName>
    <definedName name="PCORTC" localSheetId="9">[17]Cap7!#REF!</definedName>
    <definedName name="PCORTC">[17]Cap7!#REF!</definedName>
    <definedName name="PCORTG" localSheetId="11">[17]Cap7!#REF!</definedName>
    <definedName name="PCORTG" localSheetId="12">[17]Cap7!#REF!</definedName>
    <definedName name="PCORTG" localSheetId="14">[17]Cap7!#REF!</definedName>
    <definedName name="PCORTG" localSheetId="3">[17]Cap7!#REF!</definedName>
    <definedName name="PCORTG" localSheetId="4">[17]Cap7!#REF!</definedName>
    <definedName name="PCORTG" localSheetId="6">[17]Cap7!#REF!</definedName>
    <definedName name="PCORTG" localSheetId="7">[17]Cap7!#REF!</definedName>
    <definedName name="PCORTG" localSheetId="8">[17]Cap7!#REF!</definedName>
    <definedName name="PCORTG" localSheetId="9">[17]Cap7!#REF!</definedName>
    <definedName name="PCORTG">[17]Cap7!#REF!</definedName>
    <definedName name="Pedr_Refrat" localSheetId="11">#REF!</definedName>
    <definedName name="Pedr_Refrat" localSheetId="12">#REF!</definedName>
    <definedName name="Pedr_Refrat" localSheetId="13">#REF!</definedName>
    <definedName name="Pedr_Refrat" localSheetId="14">#REF!</definedName>
    <definedName name="Pedr_Refrat" localSheetId="3">#REF!</definedName>
    <definedName name="Pedr_Refrat" localSheetId="4">#REF!</definedName>
    <definedName name="Pedr_Refrat" localSheetId="6">#REF!</definedName>
    <definedName name="Pedr_Refrat" localSheetId="7">#REF!</definedName>
    <definedName name="Pedr_Refrat" localSheetId="8">#REF!</definedName>
    <definedName name="Pedr_Refrat" localSheetId="9">#REF!</definedName>
    <definedName name="Pedr_Refrat" localSheetId="10">#REF!</definedName>
    <definedName name="Pedr_Refrat">#REF!</definedName>
    <definedName name="Pedreiro" localSheetId="11">#REF!</definedName>
    <definedName name="Pedreiro" localSheetId="12">#REF!</definedName>
    <definedName name="Pedreiro" localSheetId="13">#REF!</definedName>
    <definedName name="Pedreiro" localSheetId="14">#REF!</definedName>
    <definedName name="Pedreiro" localSheetId="3">#REF!</definedName>
    <definedName name="Pedreiro" localSheetId="4">#REF!</definedName>
    <definedName name="Pedreiro" localSheetId="6">#REF!</definedName>
    <definedName name="Pedreiro" localSheetId="7">#REF!</definedName>
    <definedName name="Pedreiro" localSheetId="8">#REF!</definedName>
    <definedName name="Pedreiro" localSheetId="9">#REF!</definedName>
    <definedName name="Pedreiro" localSheetId="10">#REF!</definedName>
    <definedName name="Pedreiro">#REF!</definedName>
    <definedName name="Pedreiro_Ref" localSheetId="11">#REF!</definedName>
    <definedName name="Pedreiro_Ref" localSheetId="12">#REF!</definedName>
    <definedName name="Pedreiro_Ref" localSheetId="13">#REF!</definedName>
    <definedName name="Pedreiro_Ref" localSheetId="14">#REF!</definedName>
    <definedName name="Pedreiro_Ref" localSheetId="3">#REF!</definedName>
    <definedName name="Pedreiro_Ref" localSheetId="4">#REF!</definedName>
    <definedName name="Pedreiro_Ref" localSheetId="6">#REF!</definedName>
    <definedName name="Pedreiro_Ref" localSheetId="7">#REF!</definedName>
    <definedName name="Pedreiro_Ref" localSheetId="8">#REF!</definedName>
    <definedName name="Pedreiro_Ref" localSheetId="9">#REF!</definedName>
    <definedName name="Pedreiro_Ref" localSheetId="10">#REF!</definedName>
    <definedName name="Pedreiro_Ref">#REF!</definedName>
    <definedName name="Pedreiro_Refrat" localSheetId="11">#REF!</definedName>
    <definedName name="Pedreiro_Refrat" localSheetId="12">#REF!</definedName>
    <definedName name="Pedreiro_Refrat" localSheetId="14">#REF!</definedName>
    <definedName name="Pedreiro_Refrat" localSheetId="3">#REF!</definedName>
    <definedName name="Pedreiro_Refrat" localSheetId="4">#REF!</definedName>
    <definedName name="Pedreiro_Refrat" localSheetId="6">#REF!</definedName>
    <definedName name="Pedreiro_Refrat" localSheetId="7">#REF!</definedName>
    <definedName name="Pedreiro_Refrat" localSheetId="8">#REF!</definedName>
    <definedName name="Pedreiro_Refrat" localSheetId="9">#REF!</definedName>
    <definedName name="Pedreiro_Refrat">#REF!</definedName>
    <definedName name="Pintor" localSheetId="11">#REF!</definedName>
    <definedName name="Pintor" localSheetId="12">#REF!</definedName>
    <definedName name="Pintor" localSheetId="14">#REF!</definedName>
    <definedName name="Pintor" localSheetId="3">#REF!</definedName>
    <definedName name="Pintor" localSheetId="4">#REF!</definedName>
    <definedName name="Pintor" localSheetId="6">#REF!</definedName>
    <definedName name="Pintor" localSheetId="7">#REF!</definedName>
    <definedName name="Pintor" localSheetId="8">#REF!</definedName>
    <definedName name="Pintor" localSheetId="9">#REF!</definedName>
    <definedName name="Pintor">#REF!</definedName>
    <definedName name="plan" localSheetId="11">#REF!</definedName>
    <definedName name="plan" localSheetId="12">#REF!</definedName>
    <definedName name="plan" localSheetId="14">#REF!</definedName>
    <definedName name="plan" localSheetId="3">#REF!</definedName>
    <definedName name="plan" localSheetId="4">#REF!</definedName>
    <definedName name="plan" localSheetId="6">#REF!</definedName>
    <definedName name="plan" localSheetId="7">#REF!</definedName>
    <definedName name="plan" localSheetId="8">#REF!</definedName>
    <definedName name="plan" localSheetId="9">#REF!</definedName>
    <definedName name="plan">#REF!</definedName>
    <definedName name="PLANILHA" localSheetId="11">#REF!</definedName>
    <definedName name="PLANILHA" localSheetId="12">#REF!</definedName>
    <definedName name="PLANILHA" localSheetId="14">#REF!</definedName>
    <definedName name="PLANILHA" localSheetId="3">#REF!</definedName>
    <definedName name="PLANILHA" localSheetId="4">#REF!</definedName>
    <definedName name="PLANILHA" localSheetId="6">#REF!</definedName>
    <definedName name="PLANILHA" localSheetId="7">#REF!</definedName>
    <definedName name="PLANILHA" localSheetId="8">#REF!</definedName>
    <definedName name="PLANILHA" localSheetId="9">#REF!</definedName>
    <definedName name="PLANILHA">#REF!</definedName>
    <definedName name="pos" localSheetId="11" hidden="1">{#N/A,#N/A,FALSE,"GERAL";#N/A,#N/A,FALSE,"012-96";#N/A,#N/A,FALSE,"018-96";#N/A,#N/A,FALSE,"027-96";#N/A,#N/A,FALSE,"059-96";#N/A,#N/A,FALSE,"076-96";#N/A,#N/A,FALSE,"019-97";#N/A,#N/A,FALSE,"021-97";#N/A,#N/A,FALSE,"022-97";#N/A,#N/A,FALSE,"028-97"}</definedName>
    <definedName name="pos" localSheetId="12" hidden="1">{#N/A,#N/A,FALSE,"GERAL";#N/A,#N/A,FALSE,"012-96";#N/A,#N/A,FALSE,"018-96";#N/A,#N/A,FALSE,"027-96";#N/A,#N/A,FALSE,"059-96";#N/A,#N/A,FALSE,"076-96";#N/A,#N/A,FALSE,"019-97";#N/A,#N/A,FALSE,"021-97";#N/A,#N/A,FALSE,"022-97";#N/A,#N/A,FALSE,"028-97"}</definedName>
    <definedName name="pos" localSheetId="13" hidden="1">{#N/A,#N/A,FALSE,"GERAL";#N/A,#N/A,FALSE,"012-96";#N/A,#N/A,FALSE,"018-96";#N/A,#N/A,FALSE,"027-96";#N/A,#N/A,FALSE,"059-96";#N/A,#N/A,FALSE,"076-96";#N/A,#N/A,FALSE,"019-97";#N/A,#N/A,FALSE,"021-97";#N/A,#N/A,FALSE,"022-97";#N/A,#N/A,FALSE,"028-97"}</definedName>
    <definedName name="pos" localSheetId="3" hidden="1">{#N/A,#N/A,FALSE,"GERAL";#N/A,#N/A,FALSE,"012-96";#N/A,#N/A,FALSE,"018-96";#N/A,#N/A,FALSE,"027-96";#N/A,#N/A,FALSE,"059-96";#N/A,#N/A,FALSE,"076-96";#N/A,#N/A,FALSE,"019-97";#N/A,#N/A,FALSE,"021-97";#N/A,#N/A,FALSE,"022-97";#N/A,#N/A,FALSE,"028-97"}</definedName>
    <definedName name="pos" localSheetId="4" hidden="1">{#N/A,#N/A,FALSE,"GERAL";#N/A,#N/A,FALSE,"012-96";#N/A,#N/A,FALSE,"018-96";#N/A,#N/A,FALSE,"027-96";#N/A,#N/A,FALSE,"059-96";#N/A,#N/A,FALSE,"076-96";#N/A,#N/A,FALSE,"019-97";#N/A,#N/A,FALSE,"021-97";#N/A,#N/A,FALSE,"022-97";#N/A,#N/A,FALSE,"028-97"}</definedName>
    <definedName name="pos" localSheetId="5" hidden="1">{#N/A,#N/A,FALSE,"GERAL";#N/A,#N/A,FALSE,"012-96";#N/A,#N/A,FALSE,"018-96";#N/A,#N/A,FALSE,"027-96";#N/A,#N/A,FALSE,"059-96";#N/A,#N/A,FALSE,"076-96";#N/A,#N/A,FALSE,"019-97";#N/A,#N/A,FALSE,"021-97";#N/A,#N/A,FALSE,"022-97";#N/A,#N/A,FALSE,"028-97"}</definedName>
    <definedName name="pos" localSheetId="10" hidden="1">{#N/A,#N/A,FALSE,"GERAL";#N/A,#N/A,FALSE,"012-96";#N/A,#N/A,FALSE,"018-96";#N/A,#N/A,FALSE,"027-96";#N/A,#N/A,FALSE,"059-96";#N/A,#N/A,FALSE,"076-96";#N/A,#N/A,FALSE,"019-97";#N/A,#N/A,FALSE,"021-97";#N/A,#N/A,FALSE,"022-97";#N/A,#N/A,FALSE,"028-97"}</definedName>
    <definedName name="pos" hidden="1">{#N/A,#N/A,FALSE,"GERAL";#N/A,#N/A,FALSE,"012-96";#N/A,#N/A,FALSE,"018-96";#N/A,#N/A,FALSE,"027-96";#N/A,#N/A,FALSE,"059-96";#N/A,#N/A,FALSE,"076-96";#N/A,#N/A,FALSE,"019-97";#N/A,#N/A,FALSE,"021-97";#N/A,#N/A,FALSE,"022-97";#N/A,#N/A,FALSE,"028-97"}</definedName>
    <definedName name="Potencia" localSheetId="11">#REF!</definedName>
    <definedName name="Potencia" localSheetId="12">#REF!</definedName>
    <definedName name="Potencia" localSheetId="13">#REF!</definedName>
    <definedName name="Potencia" localSheetId="14">#REF!</definedName>
    <definedName name="Potencia" localSheetId="3">#REF!</definedName>
    <definedName name="Potencia" localSheetId="4">#REF!</definedName>
    <definedName name="Potencia" localSheetId="6">#REF!</definedName>
    <definedName name="Potencia" localSheetId="7">#REF!</definedName>
    <definedName name="Potencia" localSheetId="8">#REF!</definedName>
    <definedName name="Potencia" localSheetId="9">#REF!</definedName>
    <definedName name="Potencia" localSheetId="10">#REF!</definedName>
    <definedName name="Potencia">#REF!</definedName>
    <definedName name="PQ" localSheetId="11" hidden="1">{#N/A,#N/A,FALSE,"GERAL";#N/A,#N/A,FALSE,"012-96";#N/A,#N/A,FALSE,"018-96";#N/A,#N/A,FALSE,"027-96";#N/A,#N/A,FALSE,"059-96";#N/A,#N/A,FALSE,"076-96";#N/A,#N/A,FALSE,"019-97";#N/A,#N/A,FALSE,"021-97";#N/A,#N/A,FALSE,"022-97";#N/A,#N/A,FALSE,"028-97"}</definedName>
    <definedName name="PQ" localSheetId="12" hidden="1">{#N/A,#N/A,FALSE,"GERAL";#N/A,#N/A,FALSE,"012-96";#N/A,#N/A,FALSE,"018-96";#N/A,#N/A,FALSE,"027-96";#N/A,#N/A,FALSE,"059-96";#N/A,#N/A,FALSE,"076-96";#N/A,#N/A,FALSE,"019-97";#N/A,#N/A,FALSE,"021-97";#N/A,#N/A,FALSE,"022-97";#N/A,#N/A,FALSE,"028-97"}</definedName>
    <definedName name="PQ" localSheetId="13" hidden="1">{#N/A,#N/A,FALSE,"GERAL";#N/A,#N/A,FALSE,"012-96";#N/A,#N/A,FALSE,"018-96";#N/A,#N/A,FALSE,"027-96";#N/A,#N/A,FALSE,"059-96";#N/A,#N/A,FALSE,"076-96";#N/A,#N/A,FALSE,"019-97";#N/A,#N/A,FALSE,"021-97";#N/A,#N/A,FALSE,"022-97";#N/A,#N/A,FALSE,"028-97"}</definedName>
    <definedName name="PQ" localSheetId="3" hidden="1">{#N/A,#N/A,FALSE,"GERAL";#N/A,#N/A,FALSE,"012-96";#N/A,#N/A,FALSE,"018-96";#N/A,#N/A,FALSE,"027-96";#N/A,#N/A,FALSE,"059-96";#N/A,#N/A,FALSE,"076-96";#N/A,#N/A,FALSE,"019-97";#N/A,#N/A,FALSE,"021-97";#N/A,#N/A,FALSE,"022-97";#N/A,#N/A,FALSE,"028-97"}</definedName>
    <definedName name="PQ" localSheetId="4" hidden="1">{#N/A,#N/A,FALSE,"GERAL";#N/A,#N/A,FALSE,"012-96";#N/A,#N/A,FALSE,"018-96";#N/A,#N/A,FALSE,"027-96";#N/A,#N/A,FALSE,"059-96";#N/A,#N/A,FALSE,"076-96";#N/A,#N/A,FALSE,"019-97";#N/A,#N/A,FALSE,"021-97";#N/A,#N/A,FALSE,"022-97";#N/A,#N/A,FALSE,"028-97"}</definedName>
    <definedName name="PQ" localSheetId="5" hidden="1">{#N/A,#N/A,FALSE,"GERAL";#N/A,#N/A,FALSE,"012-96";#N/A,#N/A,FALSE,"018-96";#N/A,#N/A,FALSE,"027-96";#N/A,#N/A,FALSE,"059-96";#N/A,#N/A,FALSE,"076-96";#N/A,#N/A,FALSE,"019-97";#N/A,#N/A,FALSE,"021-97";#N/A,#N/A,FALSE,"022-97";#N/A,#N/A,FALSE,"028-97"}</definedName>
    <definedName name="PQ" localSheetId="10" hidden="1">{#N/A,#N/A,FALSE,"GERAL";#N/A,#N/A,FALSE,"012-96";#N/A,#N/A,FALSE,"018-96";#N/A,#N/A,FALSE,"027-96";#N/A,#N/A,FALSE,"059-96";#N/A,#N/A,FALSE,"076-96";#N/A,#N/A,FALSE,"019-97";#N/A,#N/A,FALSE,"021-97";#N/A,#N/A,FALSE,"022-97";#N/A,#N/A,FALSE,"028-97"}</definedName>
    <definedName name="PQ" hidden="1">{#N/A,#N/A,FALSE,"GERAL";#N/A,#N/A,FALSE,"012-96";#N/A,#N/A,FALSE,"018-96";#N/A,#N/A,FALSE,"027-96";#N/A,#N/A,FALSE,"059-96";#N/A,#N/A,FALSE,"076-96";#N/A,#N/A,FALSE,"019-97";#N/A,#N/A,FALSE,"021-97";#N/A,#N/A,FALSE,"022-97";#N/A,#N/A,FALSE,"028-97"}</definedName>
    <definedName name="Preços" localSheetId="13">[23]Preços!$A$3:$F$119</definedName>
    <definedName name="Preços" localSheetId="10">[23]Preços!$A$3:$F$119</definedName>
    <definedName name="Preços">[24]Preços!$A$3:$F$119</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3">#REF!</definedName>
    <definedName name="Print_Area_MI" localSheetId="4">#REF!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#REF!</definedName>
    <definedName name="PROJ" localSheetId="13">[15]FCAC!$I$5</definedName>
    <definedName name="PROJ" localSheetId="10">[15]FCAC!$I$5</definedName>
    <definedName name="PROJ">[16]FCAC!$I$5</definedName>
    <definedName name="project_name">'[27]Page 1'!$H$7</definedName>
    <definedName name="Projects" localSheetId="11">#REF!</definedName>
    <definedName name="Projects" localSheetId="12">#REF!</definedName>
    <definedName name="Projects" localSheetId="13">#REF!</definedName>
    <definedName name="Projects" localSheetId="14">#REF!</definedName>
    <definedName name="Projects" localSheetId="3">#REF!</definedName>
    <definedName name="Projects" localSheetId="4">#REF!</definedName>
    <definedName name="Projects" localSheetId="6">#REF!</definedName>
    <definedName name="Projects" localSheetId="7">#REF!</definedName>
    <definedName name="Projects" localSheetId="8">#REF!</definedName>
    <definedName name="Projects" localSheetId="9">#REF!</definedName>
    <definedName name="Projects" localSheetId="10">#REF!</definedName>
    <definedName name="Projects">#REF!</definedName>
    <definedName name="Q" localSheetId="11">'[28]Solo I'!#REF!</definedName>
    <definedName name="Q" localSheetId="12">'[28]Solo I'!#REF!</definedName>
    <definedName name="Q" localSheetId="13">'[29]Solo I'!#REF!</definedName>
    <definedName name="Q" localSheetId="14">'[28]Solo I'!#REF!</definedName>
    <definedName name="Q" localSheetId="3">'[28]Solo I'!#REF!</definedName>
    <definedName name="Q" localSheetId="4">'[28]Solo I'!#REF!</definedName>
    <definedName name="Q" localSheetId="6">'[28]Solo I'!#REF!</definedName>
    <definedName name="Q" localSheetId="7">'[28]Solo I'!#REF!</definedName>
    <definedName name="Q" localSheetId="8">'[28]Solo I'!#REF!</definedName>
    <definedName name="Q" localSheetId="9">'[28]Solo I'!#REF!</definedName>
    <definedName name="Q" localSheetId="10">'[29]Solo I'!#REF!</definedName>
    <definedName name="Q">'[28]Solo I'!#REF!</definedName>
    <definedName name="qq" localSheetId="11">#REF!</definedName>
    <definedName name="qq" localSheetId="12">#REF!</definedName>
    <definedName name="qq" localSheetId="13">#REF!</definedName>
    <definedName name="qq" localSheetId="14">#REF!</definedName>
    <definedName name="qq" localSheetId="3">#REF!</definedName>
    <definedName name="qq" localSheetId="4">#REF!</definedName>
    <definedName name="qq" localSheetId="6">#REF!</definedName>
    <definedName name="qq" localSheetId="7">#REF!</definedName>
    <definedName name="qq" localSheetId="8">#REF!</definedName>
    <definedName name="qq" localSheetId="9">#REF!</definedName>
    <definedName name="qq" localSheetId="10">#REF!</definedName>
    <definedName name="qq">#REF!</definedName>
    <definedName name="qw" localSheetId="11" hidden="1">{#N/A,#N/A,FALSE,"GERAL";#N/A,#N/A,FALSE,"012-96";#N/A,#N/A,FALSE,"018-96";#N/A,#N/A,FALSE,"027-96";#N/A,#N/A,FALSE,"059-96";#N/A,#N/A,FALSE,"076-96";#N/A,#N/A,FALSE,"019-97";#N/A,#N/A,FALSE,"021-97";#N/A,#N/A,FALSE,"022-97";#N/A,#N/A,FALSE,"028-97"}</definedName>
    <definedName name="qw" localSheetId="12" hidden="1">{#N/A,#N/A,FALSE,"GERAL";#N/A,#N/A,FALSE,"012-96";#N/A,#N/A,FALSE,"018-96";#N/A,#N/A,FALSE,"027-96";#N/A,#N/A,FALSE,"059-96";#N/A,#N/A,FALSE,"076-96";#N/A,#N/A,FALSE,"019-97";#N/A,#N/A,FALSE,"021-97";#N/A,#N/A,FALSE,"022-97";#N/A,#N/A,FALSE,"028-97"}</definedName>
    <definedName name="qw" localSheetId="13" hidden="1">{#N/A,#N/A,FALSE,"GERAL";#N/A,#N/A,FALSE,"012-96";#N/A,#N/A,FALSE,"018-96";#N/A,#N/A,FALSE,"027-96";#N/A,#N/A,FALSE,"059-96";#N/A,#N/A,FALSE,"076-96";#N/A,#N/A,FALSE,"019-97";#N/A,#N/A,FALSE,"021-97";#N/A,#N/A,FALSE,"022-97";#N/A,#N/A,FALSE,"028-97"}</definedName>
    <definedName name="qw" localSheetId="3" hidden="1">{#N/A,#N/A,FALSE,"GERAL";#N/A,#N/A,FALSE,"012-96";#N/A,#N/A,FALSE,"018-96";#N/A,#N/A,FALSE,"027-96";#N/A,#N/A,FALSE,"059-96";#N/A,#N/A,FALSE,"076-96";#N/A,#N/A,FALSE,"019-97";#N/A,#N/A,FALSE,"021-97";#N/A,#N/A,FALSE,"022-97";#N/A,#N/A,FALSE,"028-97"}</definedName>
    <definedName name="qw" localSheetId="4" hidden="1">{#N/A,#N/A,FALSE,"GERAL";#N/A,#N/A,FALSE,"012-96";#N/A,#N/A,FALSE,"018-96";#N/A,#N/A,FALSE,"027-96";#N/A,#N/A,FALSE,"059-96";#N/A,#N/A,FALSE,"076-96";#N/A,#N/A,FALSE,"019-97";#N/A,#N/A,FALSE,"021-97";#N/A,#N/A,FALSE,"022-97";#N/A,#N/A,FALSE,"028-97"}</definedName>
    <definedName name="qw" localSheetId="5" hidden="1">{#N/A,#N/A,FALSE,"GERAL";#N/A,#N/A,FALSE,"012-96";#N/A,#N/A,FALSE,"018-96";#N/A,#N/A,FALSE,"027-96";#N/A,#N/A,FALSE,"059-96";#N/A,#N/A,FALSE,"076-96";#N/A,#N/A,FALSE,"019-97";#N/A,#N/A,FALSE,"021-97";#N/A,#N/A,FALSE,"022-97";#N/A,#N/A,FALSE,"028-97"}</definedName>
    <definedName name="qw" localSheetId="10" hidden="1">{#N/A,#N/A,FALSE,"GERAL";#N/A,#N/A,FALSE,"012-96";#N/A,#N/A,FALSE,"018-96";#N/A,#N/A,FALSE,"027-96";#N/A,#N/A,FALSE,"059-96";#N/A,#N/A,FALSE,"076-96";#N/A,#N/A,FALSE,"019-97";#N/A,#N/A,FALSE,"021-97";#N/A,#N/A,FALSE,"022-97";#N/A,#N/A,FALSE,"028-97"}</definedName>
    <definedName name="qw" hidden="1">{#N/A,#N/A,FALSE,"GERAL";#N/A,#N/A,FALSE,"012-96";#N/A,#N/A,FALSE,"018-96";#N/A,#N/A,FALSE,"027-96";#N/A,#N/A,FALSE,"059-96";#N/A,#N/A,FALSE,"076-96";#N/A,#N/A,FALSE,"019-97";#N/A,#N/A,FALSE,"021-97";#N/A,#N/A,FALSE,"022-97";#N/A,#N/A,FALSE,"028-97"}</definedName>
    <definedName name="relatório_de_faturamento" localSheetId="11">#REF!</definedName>
    <definedName name="relatório_de_faturamento" localSheetId="12">#REF!</definedName>
    <definedName name="relatório_de_faturamento" localSheetId="13">#REF!</definedName>
    <definedName name="relatório_de_faturamento" localSheetId="14">#REF!</definedName>
    <definedName name="relatório_de_faturamento" localSheetId="3">#REF!</definedName>
    <definedName name="relatório_de_faturamento" localSheetId="4">#REF!</definedName>
    <definedName name="relatório_de_faturamento" localSheetId="6">#REF!</definedName>
    <definedName name="relatório_de_faturamento" localSheetId="7">#REF!</definedName>
    <definedName name="relatório_de_faturamento" localSheetId="8">#REF!</definedName>
    <definedName name="relatório_de_faturamento" localSheetId="9">#REF!</definedName>
    <definedName name="relatório_de_faturamento" localSheetId="10">#REF!</definedName>
    <definedName name="relatório_de_faturamento">#REF!</definedName>
    <definedName name="Rendimento" localSheetId="11">#REF!</definedName>
    <definedName name="Rendimento" localSheetId="12">#REF!</definedName>
    <definedName name="Rendimento" localSheetId="13">#REF!</definedName>
    <definedName name="Rendimento" localSheetId="14">#REF!</definedName>
    <definedName name="Rendimento" localSheetId="3">#REF!</definedName>
    <definedName name="Rendimento" localSheetId="4">#REF!</definedName>
    <definedName name="Rendimento" localSheetId="6">#REF!</definedName>
    <definedName name="Rendimento" localSheetId="7">#REF!</definedName>
    <definedName name="Rendimento" localSheetId="8">#REF!</definedName>
    <definedName name="Rendimento" localSheetId="9">#REF!</definedName>
    <definedName name="Rendimento" localSheetId="10">#REF!</definedName>
    <definedName name="Rendimento">#REF!</definedName>
    <definedName name="RESINAS" localSheetId="11">[17]Cap7!#REF!</definedName>
    <definedName name="RESINAS" localSheetId="12">[17]Cap7!#REF!</definedName>
    <definedName name="RESINAS" localSheetId="13">[17]Cap7!#REF!</definedName>
    <definedName name="RESINAS" localSheetId="14">[17]Cap7!#REF!</definedName>
    <definedName name="RESINAS" localSheetId="3">[17]Cap7!#REF!</definedName>
    <definedName name="RESINAS" localSheetId="4">[17]Cap7!#REF!</definedName>
    <definedName name="RESINAS" localSheetId="6">[17]Cap7!#REF!</definedName>
    <definedName name="RESINAS" localSheetId="7">[17]Cap7!#REF!</definedName>
    <definedName name="RESINAS" localSheetId="8">[17]Cap7!#REF!</definedName>
    <definedName name="RESINAS" localSheetId="9">[17]Cap7!#REF!</definedName>
    <definedName name="RESINAS" localSheetId="10">[17]Cap7!#REF!</definedName>
    <definedName name="RESINAS">[17]Cap7!#REF!</definedName>
    <definedName name="resultadorendimento" localSheetId="11">#REF!</definedName>
    <definedName name="resultadorendimento" localSheetId="12">#REF!</definedName>
    <definedName name="resultadorendimento" localSheetId="13">#REF!</definedName>
    <definedName name="resultadorendimento" localSheetId="14">#REF!</definedName>
    <definedName name="resultadorendimento" localSheetId="3">#REF!</definedName>
    <definedName name="resultadorendimento" localSheetId="4">#REF!</definedName>
    <definedName name="resultadorendimento" localSheetId="6">#REF!</definedName>
    <definedName name="resultadorendimento" localSheetId="7">#REF!</definedName>
    <definedName name="resultadorendimento" localSheetId="8">#REF!</definedName>
    <definedName name="resultadorendimento" localSheetId="9">#REF!</definedName>
    <definedName name="resultadorendimento" localSheetId="10">#REF!</definedName>
    <definedName name="resultadorendimento">#REF!</definedName>
    <definedName name="RESUMO" localSheetId="11">[17]Cap7!#REF!</definedName>
    <definedName name="RESUMO" localSheetId="12">[17]Cap7!#REF!</definedName>
    <definedName name="RESUMO" localSheetId="13">[17]Cap7!#REF!</definedName>
    <definedName name="RESUMO" localSheetId="14">[17]Cap7!#REF!</definedName>
    <definedName name="RESUMO" localSheetId="3">[17]Cap7!#REF!</definedName>
    <definedName name="RESUMO" localSheetId="4">[17]Cap7!#REF!</definedName>
    <definedName name="RESUMO" localSheetId="6">[17]Cap7!#REF!</definedName>
    <definedName name="RESUMO" localSheetId="7">[17]Cap7!#REF!</definedName>
    <definedName name="RESUMO" localSheetId="8">[17]Cap7!#REF!</definedName>
    <definedName name="RESUMO" localSheetId="9">[17]Cap7!#REF!</definedName>
    <definedName name="RESUMO" localSheetId="10">[17]Cap7!#REF!</definedName>
    <definedName name="RESUMO">[17]Cap7!#REF!</definedName>
    <definedName name="REV." localSheetId="11">#REF!</definedName>
    <definedName name="REV." localSheetId="12">#REF!</definedName>
    <definedName name="REV." localSheetId="13">#REF!</definedName>
    <definedName name="REV." localSheetId="14">#REF!</definedName>
    <definedName name="REV." localSheetId="3">#REF!</definedName>
    <definedName name="REV." localSheetId="4">#REF!</definedName>
    <definedName name="REV." localSheetId="6">#REF!</definedName>
    <definedName name="REV." localSheetId="7">#REF!</definedName>
    <definedName name="REV." localSheetId="8">#REF!</definedName>
    <definedName name="REV." localSheetId="9">#REF!</definedName>
    <definedName name="REV." localSheetId="10">#REF!</definedName>
    <definedName name="REV.">#REF!</definedName>
    <definedName name="Revestidor" localSheetId="11">#REF!</definedName>
    <definedName name="Revestidor" localSheetId="12">#REF!</definedName>
    <definedName name="Revestidor" localSheetId="13">#REF!</definedName>
    <definedName name="Revestidor" localSheetId="14">#REF!</definedName>
    <definedName name="Revestidor" localSheetId="3">#REF!</definedName>
    <definedName name="Revestidor" localSheetId="4">#REF!</definedName>
    <definedName name="Revestidor" localSheetId="6">#REF!</definedName>
    <definedName name="Revestidor" localSheetId="7">#REF!</definedName>
    <definedName name="Revestidor" localSheetId="8">#REF!</definedName>
    <definedName name="Revestidor" localSheetId="9">#REF!</definedName>
    <definedName name="Revestidor" localSheetId="10">#REF!</definedName>
    <definedName name="Revestidor">#REF!</definedName>
    <definedName name="Rg">[11]Ingles!$K$7:$K$202</definedName>
    <definedName name="riskATSTbaselineRequested">TRUE</definedName>
    <definedName name="riskATSTboxGraph">TRUE</definedName>
    <definedName name="riskATSTcomparisonGraph">TRUE</definedName>
    <definedName name="riskATSThistogramGraph">FALSE</definedName>
    <definedName name="riskATSToutputStatistic">4</definedName>
    <definedName name="riskATSTprintReport">FALSE</definedName>
    <definedName name="riskATSTreportsInActiveBook">FALSE</definedName>
    <definedName name="riskATSTreportsSelected">TRUE</definedName>
    <definedName name="riskATSTsequentialStress">TRUE</definedName>
    <definedName name="riskATSTsummaryReport">TRUE</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Group" localSheetId="11">#REF!</definedName>
    <definedName name="RiskGroup" localSheetId="12">#REF!</definedName>
    <definedName name="RiskGroup" localSheetId="14">#REF!</definedName>
    <definedName name="RiskGroup" localSheetId="3">#REF!</definedName>
    <definedName name="RiskGroup" localSheetId="4">#REF!</definedName>
    <definedName name="RiskGroup" localSheetId="6">#REF!</definedName>
    <definedName name="RiskGroup" localSheetId="7">#REF!</definedName>
    <definedName name="RiskGroup" localSheetId="8">#REF!</definedName>
    <definedName name="RiskGroup" localSheetId="9">#REF!</definedName>
    <definedName name="RiskGroup">#REF!</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OSTO" localSheetId="11" hidden="1">{#N/A,#N/A,FALSE,"GERAL";#N/A,#N/A,FALSE,"012-96";#N/A,#N/A,FALSE,"018-96";#N/A,#N/A,FALSE,"027-96";#N/A,#N/A,FALSE,"059-96";#N/A,#N/A,FALSE,"076-96";#N/A,#N/A,FALSE,"019-97";#N/A,#N/A,FALSE,"021-97";#N/A,#N/A,FALSE,"022-97";#N/A,#N/A,FALSE,"028-97"}</definedName>
    <definedName name="ROSTO" localSheetId="12" hidden="1">{#N/A,#N/A,FALSE,"GERAL";#N/A,#N/A,FALSE,"012-96";#N/A,#N/A,FALSE,"018-96";#N/A,#N/A,FALSE,"027-96";#N/A,#N/A,FALSE,"059-96";#N/A,#N/A,FALSE,"076-96";#N/A,#N/A,FALSE,"019-97";#N/A,#N/A,FALSE,"021-97";#N/A,#N/A,FALSE,"022-97";#N/A,#N/A,FALSE,"028-97"}</definedName>
    <definedName name="ROSTO" localSheetId="13" hidden="1">{#N/A,#N/A,FALSE,"GERAL";#N/A,#N/A,FALSE,"012-96";#N/A,#N/A,FALSE,"018-96";#N/A,#N/A,FALSE,"027-96";#N/A,#N/A,FALSE,"059-96";#N/A,#N/A,FALSE,"076-96";#N/A,#N/A,FALSE,"019-97";#N/A,#N/A,FALSE,"021-97";#N/A,#N/A,FALSE,"022-97";#N/A,#N/A,FALSE,"028-97"}</definedName>
    <definedName name="ROSTO" localSheetId="3" hidden="1">{#N/A,#N/A,FALSE,"GERAL";#N/A,#N/A,FALSE,"012-96";#N/A,#N/A,FALSE,"018-96";#N/A,#N/A,FALSE,"027-96";#N/A,#N/A,FALSE,"059-96";#N/A,#N/A,FALSE,"076-96";#N/A,#N/A,FALSE,"019-97";#N/A,#N/A,FALSE,"021-97";#N/A,#N/A,FALSE,"022-97";#N/A,#N/A,FALSE,"028-97"}</definedName>
    <definedName name="ROSTO" localSheetId="4" hidden="1">{#N/A,#N/A,FALSE,"GERAL";#N/A,#N/A,FALSE,"012-96";#N/A,#N/A,FALSE,"018-96";#N/A,#N/A,FALSE,"027-96";#N/A,#N/A,FALSE,"059-96";#N/A,#N/A,FALSE,"076-96";#N/A,#N/A,FALSE,"019-97";#N/A,#N/A,FALSE,"021-97";#N/A,#N/A,FALSE,"022-97";#N/A,#N/A,FALSE,"028-97"}</definedName>
    <definedName name="ROSTO" localSheetId="5" hidden="1">{#N/A,#N/A,FALSE,"GERAL";#N/A,#N/A,FALSE,"012-96";#N/A,#N/A,FALSE,"018-96";#N/A,#N/A,FALSE,"027-96";#N/A,#N/A,FALSE,"059-96";#N/A,#N/A,FALSE,"076-96";#N/A,#N/A,FALSE,"019-97";#N/A,#N/A,FALSE,"021-97";#N/A,#N/A,FALSE,"022-97";#N/A,#N/A,FALSE,"028-97"}</definedName>
    <definedName name="ROSTO" localSheetId="10" hidden="1">{#N/A,#N/A,FALSE,"GERAL";#N/A,#N/A,FALSE,"012-96";#N/A,#N/A,FALSE,"018-96";#N/A,#N/A,FALSE,"027-96";#N/A,#N/A,FALSE,"059-96";#N/A,#N/A,FALSE,"076-96";#N/A,#N/A,FALSE,"019-97";#N/A,#N/A,FALSE,"021-97";#N/A,#N/A,FALSE,"022-97";#N/A,#N/A,FALSE,"028-97"}</definedName>
    <definedName name="ROSTO" hidden="1">{#N/A,#N/A,FALSE,"GERAL";#N/A,#N/A,FALSE,"012-96";#N/A,#N/A,FALSE,"018-96";#N/A,#N/A,FALSE,"027-96";#N/A,#N/A,FALSE,"059-96";#N/A,#N/A,FALSE,"076-96";#N/A,#N/A,FALSE,"019-97";#N/A,#N/A,FALSE,"021-97";#N/A,#N/A,FALSE,"022-97";#N/A,#N/A,FALSE,"028-97"}</definedName>
    <definedName name="rr" localSheetId="11">#REF!</definedName>
    <definedName name="rr" localSheetId="12">#REF!</definedName>
    <definedName name="rr" localSheetId="13">#REF!</definedName>
    <definedName name="rr" localSheetId="14">#REF!</definedName>
    <definedName name="rr" localSheetId="3">#REF!</definedName>
    <definedName name="rr" localSheetId="4">#REF!</definedName>
    <definedName name="rr" localSheetId="6">#REF!</definedName>
    <definedName name="rr" localSheetId="7">#REF!</definedName>
    <definedName name="rr" localSheetId="8">#REF!</definedName>
    <definedName name="rr" localSheetId="9">#REF!</definedName>
    <definedName name="rr" localSheetId="10">#REF!</definedName>
    <definedName name="rr">#REF!</definedName>
    <definedName name="S">#N/A</definedName>
    <definedName name="SAPBEXdnldView" hidden="1">"4HEG1IFDCB7UTVMHY6Z6JNSAZ"</definedName>
    <definedName name="SAPBEXsysID" hidden="1">"OB1"</definedName>
    <definedName name="sas" localSheetId="11" hidden="1">{#N/A,#N/A,FALSE,"GERAL";#N/A,#N/A,FALSE,"012-96";#N/A,#N/A,FALSE,"018-96";#N/A,#N/A,FALSE,"027-96";#N/A,#N/A,FALSE,"059-96";#N/A,#N/A,FALSE,"076-96";#N/A,#N/A,FALSE,"019-97";#N/A,#N/A,FALSE,"021-97";#N/A,#N/A,FALSE,"022-97";#N/A,#N/A,FALSE,"028-97"}</definedName>
    <definedName name="sas" localSheetId="12" hidden="1">{#N/A,#N/A,FALSE,"GERAL";#N/A,#N/A,FALSE,"012-96";#N/A,#N/A,FALSE,"018-96";#N/A,#N/A,FALSE,"027-96";#N/A,#N/A,FALSE,"059-96";#N/A,#N/A,FALSE,"076-96";#N/A,#N/A,FALSE,"019-97";#N/A,#N/A,FALSE,"021-97";#N/A,#N/A,FALSE,"022-97";#N/A,#N/A,FALSE,"028-97"}</definedName>
    <definedName name="sas" localSheetId="13" hidden="1">{#N/A,#N/A,FALSE,"GERAL";#N/A,#N/A,FALSE,"012-96";#N/A,#N/A,FALSE,"018-96";#N/A,#N/A,FALSE,"027-96";#N/A,#N/A,FALSE,"059-96";#N/A,#N/A,FALSE,"076-96";#N/A,#N/A,FALSE,"019-97";#N/A,#N/A,FALSE,"021-97";#N/A,#N/A,FALSE,"022-97";#N/A,#N/A,FALSE,"028-97"}</definedName>
    <definedName name="sas" localSheetId="3" hidden="1">{#N/A,#N/A,FALSE,"GERAL";#N/A,#N/A,FALSE,"012-96";#N/A,#N/A,FALSE,"018-96";#N/A,#N/A,FALSE,"027-96";#N/A,#N/A,FALSE,"059-96";#N/A,#N/A,FALSE,"076-96";#N/A,#N/A,FALSE,"019-97";#N/A,#N/A,FALSE,"021-97";#N/A,#N/A,FALSE,"022-97";#N/A,#N/A,FALSE,"028-97"}</definedName>
    <definedName name="sas" localSheetId="4" hidden="1">{#N/A,#N/A,FALSE,"GERAL";#N/A,#N/A,FALSE,"012-96";#N/A,#N/A,FALSE,"018-96";#N/A,#N/A,FALSE,"027-96";#N/A,#N/A,FALSE,"059-96";#N/A,#N/A,FALSE,"076-96";#N/A,#N/A,FALSE,"019-97";#N/A,#N/A,FALSE,"021-97";#N/A,#N/A,FALSE,"022-97";#N/A,#N/A,FALSE,"028-97"}</definedName>
    <definedName name="sas" localSheetId="5" hidden="1">{#N/A,#N/A,FALSE,"GERAL";#N/A,#N/A,FALSE,"012-96";#N/A,#N/A,FALSE,"018-96";#N/A,#N/A,FALSE,"027-96";#N/A,#N/A,FALSE,"059-96";#N/A,#N/A,FALSE,"076-96";#N/A,#N/A,FALSE,"019-97";#N/A,#N/A,FALSE,"021-97";#N/A,#N/A,FALSE,"022-97";#N/A,#N/A,FALSE,"028-97"}</definedName>
    <definedName name="sas" localSheetId="10" hidden="1">{#N/A,#N/A,FALSE,"GERAL";#N/A,#N/A,FALSE,"012-96";#N/A,#N/A,FALSE,"018-96";#N/A,#N/A,FALSE,"027-96";#N/A,#N/A,FALSE,"059-96";#N/A,#N/A,FALSE,"076-96";#N/A,#N/A,FALSE,"019-97";#N/A,#N/A,FALSE,"021-97";#N/A,#N/A,FALSE,"022-97";#N/A,#N/A,FALSE,"028-97"}</definedName>
    <definedName name="sas" hidden="1">{#N/A,#N/A,FALSE,"GERAL";#N/A,#N/A,FALSE,"012-96";#N/A,#N/A,FALSE,"018-96";#N/A,#N/A,FALSE,"027-96";#N/A,#N/A,FALSE,"059-96";#N/A,#N/A,FALSE,"076-96";#N/A,#N/A,FALSE,"019-97";#N/A,#N/A,FALSE,"021-97";#N/A,#N/A,FALSE,"022-97";#N/A,#N/A,FALSE,"028-97"}</definedName>
    <definedName name="sdf" localSheetId="11" hidden="1">{#N/A,#N/A,FALSE,"GERAL";#N/A,#N/A,FALSE,"012-96";#N/A,#N/A,FALSE,"018-96";#N/A,#N/A,FALSE,"027-96";#N/A,#N/A,FALSE,"059-96";#N/A,#N/A,FALSE,"076-96";#N/A,#N/A,FALSE,"019-97";#N/A,#N/A,FALSE,"021-97";#N/A,#N/A,FALSE,"022-97";#N/A,#N/A,FALSE,"028-97"}</definedName>
    <definedName name="sdf" localSheetId="12" hidden="1">{#N/A,#N/A,FALSE,"GERAL";#N/A,#N/A,FALSE,"012-96";#N/A,#N/A,FALSE,"018-96";#N/A,#N/A,FALSE,"027-96";#N/A,#N/A,FALSE,"059-96";#N/A,#N/A,FALSE,"076-96";#N/A,#N/A,FALSE,"019-97";#N/A,#N/A,FALSE,"021-97";#N/A,#N/A,FALSE,"022-97";#N/A,#N/A,FALSE,"028-97"}</definedName>
    <definedName name="sdf" localSheetId="13" hidden="1">{#N/A,#N/A,FALSE,"GERAL";#N/A,#N/A,FALSE,"012-96";#N/A,#N/A,FALSE,"018-96";#N/A,#N/A,FALSE,"027-96";#N/A,#N/A,FALSE,"059-96";#N/A,#N/A,FALSE,"076-96";#N/A,#N/A,FALSE,"019-97";#N/A,#N/A,FALSE,"021-97";#N/A,#N/A,FALSE,"022-97";#N/A,#N/A,FALSE,"028-97"}</definedName>
    <definedName name="sdf" localSheetId="3" hidden="1">{#N/A,#N/A,FALSE,"GERAL";#N/A,#N/A,FALSE,"012-96";#N/A,#N/A,FALSE,"018-96";#N/A,#N/A,FALSE,"027-96";#N/A,#N/A,FALSE,"059-96";#N/A,#N/A,FALSE,"076-96";#N/A,#N/A,FALSE,"019-97";#N/A,#N/A,FALSE,"021-97";#N/A,#N/A,FALSE,"022-97";#N/A,#N/A,FALSE,"028-97"}</definedName>
    <definedName name="sdf" localSheetId="4" hidden="1">{#N/A,#N/A,FALSE,"GERAL";#N/A,#N/A,FALSE,"012-96";#N/A,#N/A,FALSE,"018-96";#N/A,#N/A,FALSE,"027-96";#N/A,#N/A,FALSE,"059-96";#N/A,#N/A,FALSE,"076-96";#N/A,#N/A,FALSE,"019-97";#N/A,#N/A,FALSE,"021-97";#N/A,#N/A,FALSE,"022-97";#N/A,#N/A,FALSE,"028-97"}</definedName>
    <definedName name="sdf" localSheetId="5" hidden="1">{#N/A,#N/A,FALSE,"GERAL";#N/A,#N/A,FALSE,"012-96";#N/A,#N/A,FALSE,"018-96";#N/A,#N/A,FALSE,"027-96";#N/A,#N/A,FALSE,"059-96";#N/A,#N/A,FALSE,"076-96";#N/A,#N/A,FALSE,"019-97";#N/A,#N/A,FALSE,"021-97";#N/A,#N/A,FALSE,"022-97";#N/A,#N/A,FALSE,"028-97"}</definedName>
    <definedName name="sdf" localSheetId="10" hidden="1">{#N/A,#N/A,FALSE,"GERAL";#N/A,#N/A,FALSE,"012-96";#N/A,#N/A,FALSE,"018-96";#N/A,#N/A,FALSE,"027-96";#N/A,#N/A,FALSE,"059-96";#N/A,#N/A,FALSE,"076-96";#N/A,#N/A,FALSE,"019-97";#N/A,#N/A,FALSE,"021-97";#N/A,#N/A,FALSE,"022-97";#N/A,#N/A,FALSE,"028-97"}</definedName>
    <definedName name="sdf" hidden="1">{#N/A,#N/A,FALSE,"GERAL";#N/A,#N/A,FALSE,"012-96";#N/A,#N/A,FALSE,"018-96";#N/A,#N/A,FALSE,"027-96";#N/A,#N/A,FALSE,"059-96";#N/A,#N/A,FALSE,"076-96";#N/A,#N/A,FALSE,"019-97";#N/A,#N/A,FALSE,"021-97";#N/A,#N/A,FALSE,"022-97";#N/A,#N/A,FALSE,"028-97"}</definedName>
    <definedName name="Seguro_Internacional" localSheetId="11">#REF!</definedName>
    <definedName name="Seguro_Internacional" localSheetId="12">#REF!</definedName>
    <definedName name="Seguro_Internacional" localSheetId="13">#REF!</definedName>
    <definedName name="Seguro_Internacional" localSheetId="14">#REF!</definedName>
    <definedName name="Seguro_Internacional" localSheetId="3">#REF!</definedName>
    <definedName name="Seguro_Internacional" localSheetId="4">#REF!</definedName>
    <definedName name="Seguro_Internacional" localSheetId="6">#REF!</definedName>
    <definedName name="Seguro_Internacional" localSheetId="7">#REF!</definedName>
    <definedName name="Seguro_Internacional" localSheetId="8">#REF!</definedName>
    <definedName name="Seguro_Internacional" localSheetId="9">#REF!</definedName>
    <definedName name="Seguro_Internacional" localSheetId="10">#REF!</definedName>
    <definedName name="Seguro_Internacional">#REF!</definedName>
    <definedName name="Serralheiro" localSheetId="11">#REF!</definedName>
    <definedName name="Serralheiro" localSheetId="12">#REF!</definedName>
    <definedName name="Serralheiro" localSheetId="13">#REF!</definedName>
    <definedName name="Serralheiro" localSheetId="14">#REF!</definedName>
    <definedName name="Serralheiro" localSheetId="3">#REF!</definedName>
    <definedName name="Serralheiro" localSheetId="4">#REF!</definedName>
    <definedName name="Serralheiro" localSheetId="6">#REF!</definedName>
    <definedName name="Serralheiro" localSheetId="7">#REF!</definedName>
    <definedName name="Serralheiro" localSheetId="8">#REF!</definedName>
    <definedName name="Serralheiro" localSheetId="9">#REF!</definedName>
    <definedName name="Serralheiro" localSheetId="10">#REF!</definedName>
    <definedName name="Serralheiro">#REF!</definedName>
    <definedName name="SixA" localSheetId="11">[10]Estimate!#REF!</definedName>
    <definedName name="SixA" localSheetId="12">[10]Estimate!#REF!</definedName>
    <definedName name="SixA" localSheetId="13">[10]Estimate!#REF!</definedName>
    <definedName name="SixA" localSheetId="14">[10]Estimate!#REF!</definedName>
    <definedName name="SixA" localSheetId="3">[10]Estimate!#REF!</definedName>
    <definedName name="SixA" localSheetId="4">[10]Estimate!#REF!</definedName>
    <definedName name="SixA" localSheetId="6">[10]Estimate!#REF!</definedName>
    <definedName name="SixA" localSheetId="7">[10]Estimate!#REF!</definedName>
    <definedName name="SixA" localSheetId="8">[10]Estimate!#REF!</definedName>
    <definedName name="SixA" localSheetId="9">[10]Estimate!#REF!</definedName>
    <definedName name="SixA" localSheetId="10">[10]Estimate!#REF!</definedName>
    <definedName name="SixA">[10]Estimate!#REF!</definedName>
    <definedName name="SixB" localSheetId="11">[10]Estimate!#REF!</definedName>
    <definedName name="SixB" localSheetId="12">[10]Estimate!#REF!</definedName>
    <definedName name="SixB" localSheetId="13">[10]Estimate!#REF!</definedName>
    <definedName name="SixB" localSheetId="14">[10]Estimate!#REF!</definedName>
    <definedName name="SixB" localSheetId="3">[10]Estimate!#REF!</definedName>
    <definedName name="SixB" localSheetId="4">[10]Estimate!#REF!</definedName>
    <definedName name="SixB" localSheetId="6">[10]Estimate!#REF!</definedName>
    <definedName name="SixB" localSheetId="7">[10]Estimate!#REF!</definedName>
    <definedName name="SixB" localSheetId="8">[10]Estimate!#REF!</definedName>
    <definedName name="SixB" localSheetId="9">[10]Estimate!#REF!</definedName>
    <definedName name="SixB" localSheetId="10">[10]Estimate!#REF!</definedName>
    <definedName name="SixB">[10]Estimate!#REF!</definedName>
    <definedName name="SixC" localSheetId="11">[10]Estimate!#REF!</definedName>
    <definedName name="SixC" localSheetId="12">[10]Estimate!#REF!</definedName>
    <definedName name="SixC" localSheetId="13">[10]Estimate!#REF!</definedName>
    <definedName name="SixC" localSheetId="14">[10]Estimate!#REF!</definedName>
    <definedName name="SixC" localSheetId="3">[10]Estimate!#REF!</definedName>
    <definedName name="SixC" localSheetId="4">[10]Estimate!#REF!</definedName>
    <definedName name="SixC" localSheetId="6">[10]Estimate!#REF!</definedName>
    <definedName name="SixC" localSheetId="7">[10]Estimate!#REF!</definedName>
    <definedName name="SixC" localSheetId="8">[10]Estimate!#REF!</definedName>
    <definedName name="SixC" localSheetId="9">[10]Estimate!#REF!</definedName>
    <definedName name="SixC" localSheetId="10">[10]Estimate!#REF!</definedName>
    <definedName name="SixC">[10]Estimate!#REF!</definedName>
    <definedName name="SixD" localSheetId="11">[10]Estimate!#REF!</definedName>
    <definedName name="SixD" localSheetId="12">[10]Estimate!#REF!</definedName>
    <definedName name="SixD" localSheetId="13">[10]Estimate!#REF!</definedName>
    <definedName name="SixD" localSheetId="14">[10]Estimate!#REF!</definedName>
    <definedName name="SixD" localSheetId="3">[10]Estimate!#REF!</definedName>
    <definedName name="SixD" localSheetId="4">[10]Estimate!#REF!</definedName>
    <definedName name="SixD" localSheetId="6">[10]Estimate!#REF!</definedName>
    <definedName name="SixD" localSheetId="7">[10]Estimate!#REF!</definedName>
    <definedName name="SixD" localSheetId="8">[10]Estimate!#REF!</definedName>
    <definedName name="SixD" localSheetId="9">[10]Estimate!#REF!</definedName>
    <definedName name="SixD" localSheetId="10">[10]Estimate!#REF!</definedName>
    <definedName name="SixD">[10]Estimate!#REF!</definedName>
    <definedName name="SixE" localSheetId="11">[10]Estimate!#REF!</definedName>
    <definedName name="SixE" localSheetId="12">[10]Estimate!#REF!</definedName>
    <definedName name="SixE" localSheetId="14">[10]Estimate!#REF!</definedName>
    <definedName name="SixE" localSheetId="3">[10]Estimate!#REF!</definedName>
    <definedName name="SixE" localSheetId="4">[10]Estimate!#REF!</definedName>
    <definedName name="SixE" localSheetId="6">[10]Estimate!#REF!</definedName>
    <definedName name="SixE" localSheetId="7">[10]Estimate!#REF!</definedName>
    <definedName name="SixE" localSheetId="8">[10]Estimate!#REF!</definedName>
    <definedName name="SixE" localSheetId="9">[10]Estimate!#REF!</definedName>
    <definedName name="SixE">[10]Estimate!#REF!</definedName>
    <definedName name="SixF" localSheetId="11">[10]Estimate!#REF!</definedName>
    <definedName name="SixF" localSheetId="12">[10]Estimate!#REF!</definedName>
    <definedName name="SixF" localSheetId="14">[10]Estimate!#REF!</definedName>
    <definedName name="SixF" localSheetId="3">[10]Estimate!#REF!</definedName>
    <definedName name="SixF" localSheetId="4">[10]Estimate!#REF!</definedName>
    <definedName name="SixF" localSheetId="6">[10]Estimate!#REF!</definedName>
    <definedName name="SixF" localSheetId="7">[10]Estimate!#REF!</definedName>
    <definedName name="SixF" localSheetId="8">[10]Estimate!#REF!</definedName>
    <definedName name="SixF" localSheetId="9">[10]Estimate!#REF!</definedName>
    <definedName name="SixF">[10]Estimate!#REF!</definedName>
    <definedName name="SixG" localSheetId="11">[10]Estimate!#REF!</definedName>
    <definedName name="SixG" localSheetId="12">[10]Estimate!#REF!</definedName>
    <definedName name="SixG" localSheetId="14">[10]Estimate!#REF!</definedName>
    <definedName name="SixG" localSheetId="3">[10]Estimate!#REF!</definedName>
    <definedName name="SixG" localSheetId="4">[10]Estimate!#REF!</definedName>
    <definedName name="SixG" localSheetId="6">[10]Estimate!#REF!</definedName>
    <definedName name="SixG" localSheetId="7">[10]Estimate!#REF!</definedName>
    <definedName name="SixG" localSheetId="8">[10]Estimate!#REF!</definedName>
    <definedName name="SixG" localSheetId="9">[10]Estimate!#REF!</definedName>
    <definedName name="SixG">[10]Estimate!#REF!</definedName>
    <definedName name="SixH" localSheetId="11">[10]Estimate!#REF!</definedName>
    <definedName name="SixH" localSheetId="12">[10]Estimate!#REF!</definedName>
    <definedName name="SixH" localSheetId="14">[10]Estimate!#REF!</definedName>
    <definedName name="SixH" localSheetId="3">[10]Estimate!#REF!</definedName>
    <definedName name="SixH" localSheetId="4">[10]Estimate!#REF!</definedName>
    <definedName name="SixH" localSheetId="6">[10]Estimate!#REF!</definedName>
    <definedName name="SixH" localSheetId="7">[10]Estimate!#REF!</definedName>
    <definedName name="SixH" localSheetId="8">[10]Estimate!#REF!</definedName>
    <definedName name="SixH" localSheetId="9">[10]Estimate!#REF!</definedName>
    <definedName name="SixH">[10]Estimate!#REF!</definedName>
    <definedName name="SixI" localSheetId="11">[10]Estimate!#REF!</definedName>
    <definedName name="SixI" localSheetId="12">[10]Estimate!#REF!</definedName>
    <definedName name="SixI" localSheetId="14">[10]Estimate!#REF!</definedName>
    <definedName name="SixI" localSheetId="3">[10]Estimate!#REF!</definedName>
    <definedName name="SixI" localSheetId="4">[10]Estimate!#REF!</definedName>
    <definedName name="SixI" localSheetId="6">[10]Estimate!#REF!</definedName>
    <definedName name="SixI" localSheetId="7">[10]Estimate!#REF!</definedName>
    <definedName name="SixI" localSheetId="8">[10]Estimate!#REF!</definedName>
    <definedName name="SixI" localSheetId="9">[10]Estimate!#REF!</definedName>
    <definedName name="SixI">[10]Estimate!#REF!</definedName>
    <definedName name="SixJ" localSheetId="11">[10]Estimate!#REF!</definedName>
    <definedName name="SixJ" localSheetId="12">[10]Estimate!#REF!</definedName>
    <definedName name="SixJ" localSheetId="14">[10]Estimate!#REF!</definedName>
    <definedName name="SixJ" localSheetId="3">[10]Estimate!#REF!</definedName>
    <definedName name="SixJ" localSheetId="4">[10]Estimate!#REF!</definedName>
    <definedName name="SixJ" localSheetId="6">[10]Estimate!#REF!</definedName>
    <definedName name="SixJ" localSheetId="7">[10]Estimate!#REF!</definedName>
    <definedName name="SixJ" localSheetId="8">[10]Estimate!#REF!</definedName>
    <definedName name="SixJ" localSheetId="9">[10]Estimate!#REF!</definedName>
    <definedName name="SixJ">[10]Estimate!#REF!</definedName>
    <definedName name="SixK" localSheetId="11">[10]Estimate!#REF!</definedName>
    <definedName name="SixK" localSheetId="12">[10]Estimate!#REF!</definedName>
    <definedName name="SixK" localSheetId="14">[10]Estimate!#REF!</definedName>
    <definedName name="SixK" localSheetId="3">[10]Estimate!#REF!</definedName>
    <definedName name="SixK" localSheetId="4">[10]Estimate!#REF!</definedName>
    <definedName name="SixK" localSheetId="6">[10]Estimate!#REF!</definedName>
    <definedName name="SixK" localSheetId="7">[10]Estimate!#REF!</definedName>
    <definedName name="SixK" localSheetId="8">[10]Estimate!#REF!</definedName>
    <definedName name="SixK" localSheetId="9">[10]Estimate!#REF!</definedName>
    <definedName name="SixK">[10]Estimate!#REF!</definedName>
    <definedName name="SixL" localSheetId="11">[10]Estimate!#REF!</definedName>
    <definedName name="SixL" localSheetId="12">[10]Estimate!#REF!</definedName>
    <definedName name="SixL" localSheetId="14">[10]Estimate!#REF!</definedName>
    <definedName name="SixL" localSheetId="3">[10]Estimate!#REF!</definedName>
    <definedName name="SixL" localSheetId="4">[10]Estimate!#REF!</definedName>
    <definedName name="SixL" localSheetId="6">[10]Estimate!#REF!</definedName>
    <definedName name="SixL" localSheetId="7">[10]Estimate!#REF!</definedName>
    <definedName name="SixL" localSheetId="8">[10]Estimate!#REF!</definedName>
    <definedName name="SixL" localSheetId="9">[10]Estimate!#REF!</definedName>
    <definedName name="SixL">[10]Estimate!#REF!</definedName>
    <definedName name="SixM" localSheetId="11">[10]Estimate!#REF!</definedName>
    <definedName name="SixM" localSheetId="12">[10]Estimate!#REF!</definedName>
    <definedName name="SixM" localSheetId="14">[10]Estimate!#REF!</definedName>
    <definedName name="SixM" localSheetId="3">[10]Estimate!#REF!</definedName>
    <definedName name="SixM" localSheetId="4">[10]Estimate!#REF!</definedName>
    <definedName name="SixM" localSheetId="6">[10]Estimate!#REF!</definedName>
    <definedName name="SixM" localSheetId="7">[10]Estimate!#REF!</definedName>
    <definedName name="SixM" localSheetId="8">[10]Estimate!#REF!</definedName>
    <definedName name="SixM" localSheetId="9">[10]Estimate!#REF!</definedName>
    <definedName name="SixM">[10]Estimate!#REF!</definedName>
    <definedName name="Soldador_AC" localSheetId="11">#REF!</definedName>
    <definedName name="Soldador_AC" localSheetId="12">#REF!</definedName>
    <definedName name="Soldador_AC" localSheetId="13">#REF!</definedName>
    <definedName name="Soldador_AC" localSheetId="14">#REF!</definedName>
    <definedName name="Soldador_AC" localSheetId="3">#REF!</definedName>
    <definedName name="Soldador_AC" localSheetId="4">#REF!</definedName>
    <definedName name="Soldador_AC" localSheetId="6">#REF!</definedName>
    <definedName name="Soldador_AC" localSheetId="7">#REF!</definedName>
    <definedName name="Soldador_AC" localSheetId="8">#REF!</definedName>
    <definedName name="Soldador_AC" localSheetId="9">#REF!</definedName>
    <definedName name="Soldador_AC" localSheetId="10">#REF!</definedName>
    <definedName name="Soldador_AC">#REF!</definedName>
    <definedName name="Soldador_AC_TIG" localSheetId="11">#REF!</definedName>
    <definedName name="Soldador_AC_TIG" localSheetId="12">#REF!</definedName>
    <definedName name="Soldador_AC_TIG" localSheetId="13">#REF!</definedName>
    <definedName name="Soldador_AC_TIG" localSheetId="14">#REF!</definedName>
    <definedName name="Soldador_AC_TIG" localSheetId="3">#REF!</definedName>
    <definedName name="Soldador_AC_TIG" localSheetId="4">#REF!</definedName>
    <definedName name="Soldador_AC_TIG" localSheetId="6">#REF!</definedName>
    <definedName name="Soldador_AC_TIG" localSheetId="7">#REF!</definedName>
    <definedName name="Soldador_AC_TIG" localSheetId="8">#REF!</definedName>
    <definedName name="Soldador_AC_TIG" localSheetId="9">#REF!</definedName>
    <definedName name="Soldador_AC_TIG" localSheetId="10">#REF!</definedName>
    <definedName name="Soldador_AC_TIG">#REF!</definedName>
    <definedName name="Soldador_ACarb" localSheetId="11">#REF!</definedName>
    <definedName name="Soldador_ACarb" localSheetId="12">#REF!</definedName>
    <definedName name="Soldador_ACarb" localSheetId="13">#REF!</definedName>
    <definedName name="Soldador_ACarb" localSheetId="14">#REF!</definedName>
    <definedName name="Soldador_ACarb" localSheetId="3">#REF!</definedName>
    <definedName name="Soldador_ACarb" localSheetId="4">#REF!</definedName>
    <definedName name="Soldador_ACarb" localSheetId="6">#REF!</definedName>
    <definedName name="Soldador_ACarb" localSheetId="7">#REF!</definedName>
    <definedName name="Soldador_ACarb" localSheetId="8">#REF!</definedName>
    <definedName name="Soldador_ACarb" localSheetId="9">#REF!</definedName>
    <definedName name="Soldador_ACarb" localSheetId="10">#REF!</definedName>
    <definedName name="Soldador_ACarb">#REF!</definedName>
    <definedName name="Soldador_AI" localSheetId="11">#REF!</definedName>
    <definedName name="Soldador_AI" localSheetId="12">#REF!</definedName>
    <definedName name="Soldador_AI" localSheetId="14">#REF!</definedName>
    <definedName name="Soldador_AI" localSheetId="3">#REF!</definedName>
    <definedName name="Soldador_AI" localSheetId="4">#REF!</definedName>
    <definedName name="Soldador_AI" localSheetId="6">#REF!</definedName>
    <definedName name="Soldador_AI" localSheetId="7">#REF!</definedName>
    <definedName name="Soldador_AI" localSheetId="8">#REF!</definedName>
    <definedName name="Soldador_AI" localSheetId="9">#REF!</definedName>
    <definedName name="Soldador_AI">#REF!</definedName>
    <definedName name="Soldador_AI_TIG" localSheetId="11">#REF!</definedName>
    <definedName name="Soldador_AI_TIG" localSheetId="12">#REF!</definedName>
    <definedName name="Soldador_AI_TIG" localSheetId="14">#REF!</definedName>
    <definedName name="Soldador_AI_TIG" localSheetId="3">#REF!</definedName>
    <definedName name="Soldador_AI_TIG" localSheetId="4">#REF!</definedName>
    <definedName name="Soldador_AI_TIG" localSheetId="6">#REF!</definedName>
    <definedName name="Soldador_AI_TIG" localSheetId="7">#REF!</definedName>
    <definedName name="Soldador_AI_TIG" localSheetId="8">#REF!</definedName>
    <definedName name="Soldador_AI_TIG" localSheetId="9">#REF!</definedName>
    <definedName name="Soldador_AI_TIG">#REF!</definedName>
    <definedName name="Soldador_AInox" localSheetId="11">#REF!</definedName>
    <definedName name="Soldador_AInox" localSheetId="12">#REF!</definedName>
    <definedName name="Soldador_AInox" localSheetId="14">#REF!</definedName>
    <definedName name="Soldador_AInox" localSheetId="3">#REF!</definedName>
    <definedName name="Soldador_AInox" localSheetId="4">#REF!</definedName>
    <definedName name="Soldador_AInox" localSheetId="6">#REF!</definedName>
    <definedName name="Soldador_AInox" localSheetId="7">#REF!</definedName>
    <definedName name="Soldador_AInox" localSheetId="8">#REF!</definedName>
    <definedName name="Soldador_AInox" localSheetId="9">#REF!</definedName>
    <definedName name="Soldador_AInox">#REF!</definedName>
    <definedName name="Soldador_AL" localSheetId="11">#REF!</definedName>
    <definedName name="Soldador_AL" localSheetId="12">#REF!</definedName>
    <definedName name="Soldador_AL" localSheetId="14">#REF!</definedName>
    <definedName name="Soldador_AL" localSheetId="3">#REF!</definedName>
    <definedName name="Soldador_AL" localSheetId="4">#REF!</definedName>
    <definedName name="Soldador_AL" localSheetId="6">#REF!</definedName>
    <definedName name="Soldador_AL" localSheetId="7">#REF!</definedName>
    <definedName name="Soldador_AL" localSheetId="8">#REF!</definedName>
    <definedName name="Soldador_AL" localSheetId="9">#REF!</definedName>
    <definedName name="Soldador_AL">#REF!</definedName>
    <definedName name="Soldador_AL_TIG" localSheetId="11">#REF!</definedName>
    <definedName name="Soldador_AL_TIG" localSheetId="12">#REF!</definedName>
    <definedName name="Soldador_AL_TIG" localSheetId="14">#REF!</definedName>
    <definedName name="Soldador_AL_TIG" localSheetId="3">#REF!</definedName>
    <definedName name="Soldador_AL_TIG" localSheetId="4">#REF!</definedName>
    <definedName name="Soldador_AL_TIG" localSheetId="6">#REF!</definedName>
    <definedName name="Soldador_AL_TIG" localSheetId="7">#REF!</definedName>
    <definedName name="Soldador_AL_TIG" localSheetId="8">#REF!</definedName>
    <definedName name="Soldador_AL_TIG" localSheetId="9">#REF!</definedName>
    <definedName name="Soldador_AL_TIG">#REF!</definedName>
    <definedName name="Soldador_ALiga" localSheetId="11">#REF!</definedName>
    <definedName name="Soldador_ALiga" localSheetId="12">#REF!</definedName>
    <definedName name="Soldador_ALiga" localSheetId="14">#REF!</definedName>
    <definedName name="Soldador_ALiga" localSheetId="3">#REF!</definedName>
    <definedName name="Soldador_ALiga" localSheetId="4">#REF!</definedName>
    <definedName name="Soldador_ALiga" localSheetId="6">#REF!</definedName>
    <definedName name="Soldador_ALiga" localSheetId="7">#REF!</definedName>
    <definedName name="Soldador_ALiga" localSheetId="8">#REF!</definedName>
    <definedName name="Soldador_ALiga" localSheetId="9">#REF!</definedName>
    <definedName name="Soldador_ALiga">#REF!</definedName>
    <definedName name="Soldador_Alum" localSheetId="11">#REF!</definedName>
    <definedName name="Soldador_Alum" localSheetId="12">#REF!</definedName>
    <definedName name="Soldador_Alum" localSheetId="14">#REF!</definedName>
    <definedName name="Soldador_Alum" localSheetId="3">#REF!</definedName>
    <definedName name="Soldador_Alum" localSheetId="4">#REF!</definedName>
    <definedName name="Soldador_Alum" localSheetId="6">#REF!</definedName>
    <definedName name="Soldador_Alum" localSheetId="7">#REF!</definedName>
    <definedName name="Soldador_Alum" localSheetId="8">#REF!</definedName>
    <definedName name="Soldador_Alum" localSheetId="9">#REF!</definedName>
    <definedName name="Soldador_Alum">#REF!</definedName>
    <definedName name="Soldador_Alumínio" localSheetId="11">#REF!</definedName>
    <definedName name="Soldador_Alumínio" localSheetId="12">#REF!</definedName>
    <definedName name="Soldador_Alumínio" localSheetId="14">#REF!</definedName>
    <definedName name="Soldador_Alumínio" localSheetId="3">#REF!</definedName>
    <definedName name="Soldador_Alumínio" localSheetId="4">#REF!</definedName>
    <definedName name="Soldador_Alumínio" localSheetId="6">#REF!</definedName>
    <definedName name="Soldador_Alumínio" localSheetId="7">#REF!</definedName>
    <definedName name="Soldador_Alumínio" localSheetId="8">#REF!</definedName>
    <definedName name="Soldador_Alumínio" localSheetId="9">#REF!</definedName>
    <definedName name="Soldador_Alumínio">#REF!</definedName>
    <definedName name="Soldador_Cob" localSheetId="11">#REF!</definedName>
    <definedName name="Soldador_Cob" localSheetId="12">#REF!</definedName>
    <definedName name="Soldador_Cob" localSheetId="14">#REF!</definedName>
    <definedName name="Soldador_Cob" localSheetId="3">#REF!</definedName>
    <definedName name="Soldador_Cob" localSheetId="4">#REF!</definedName>
    <definedName name="Soldador_Cob" localSheetId="6">#REF!</definedName>
    <definedName name="Soldador_Cob" localSheetId="7">#REF!</definedName>
    <definedName name="Soldador_Cob" localSheetId="8">#REF!</definedName>
    <definedName name="Soldador_Cob" localSheetId="9">#REF!</definedName>
    <definedName name="Soldador_Cob">#REF!</definedName>
    <definedName name="Soldador_Cobre" localSheetId="11">#REF!</definedName>
    <definedName name="Soldador_Cobre" localSheetId="12">#REF!</definedName>
    <definedName name="Soldador_Cobre" localSheetId="14">#REF!</definedName>
    <definedName name="Soldador_Cobre" localSheetId="3">#REF!</definedName>
    <definedName name="Soldador_Cobre" localSheetId="4">#REF!</definedName>
    <definedName name="Soldador_Cobre" localSheetId="6">#REF!</definedName>
    <definedName name="Soldador_Cobre" localSheetId="7">#REF!</definedName>
    <definedName name="Soldador_Cobre" localSheetId="8">#REF!</definedName>
    <definedName name="Soldador_Cobre" localSheetId="9">#REF!</definedName>
    <definedName name="Soldador_Cobre">#REF!</definedName>
    <definedName name="Soldador_Est" localSheetId="11">#REF!</definedName>
    <definedName name="Soldador_Est" localSheetId="12">#REF!</definedName>
    <definedName name="Soldador_Est" localSheetId="14">#REF!</definedName>
    <definedName name="Soldador_Est" localSheetId="3">#REF!</definedName>
    <definedName name="Soldador_Est" localSheetId="4">#REF!</definedName>
    <definedName name="Soldador_Est" localSheetId="6">#REF!</definedName>
    <definedName name="Soldador_Est" localSheetId="7">#REF!</definedName>
    <definedName name="Soldador_Est" localSheetId="8">#REF!</definedName>
    <definedName name="Soldador_Est" localSheetId="9">#REF!</definedName>
    <definedName name="Soldador_Est">#REF!</definedName>
    <definedName name="Soldador_Estrut" localSheetId="11">#REF!</definedName>
    <definedName name="Soldador_Estrut" localSheetId="12">#REF!</definedName>
    <definedName name="Soldador_Estrut" localSheetId="14">#REF!</definedName>
    <definedName name="Soldador_Estrut" localSheetId="3">#REF!</definedName>
    <definedName name="Soldador_Estrut" localSheetId="4">#REF!</definedName>
    <definedName name="Soldador_Estrut" localSheetId="6">#REF!</definedName>
    <definedName name="Soldador_Estrut" localSheetId="7">#REF!</definedName>
    <definedName name="Soldador_Estrut" localSheetId="8">#REF!</definedName>
    <definedName name="Soldador_Estrut" localSheetId="9">#REF!</definedName>
    <definedName name="Soldador_Estrut">#REF!</definedName>
    <definedName name="Soldador_TIG_AC" localSheetId="11">#REF!</definedName>
    <definedName name="Soldador_TIG_AC" localSheetId="12">#REF!</definedName>
    <definedName name="Soldador_TIG_AC" localSheetId="14">#REF!</definedName>
    <definedName name="Soldador_TIG_AC" localSheetId="3">#REF!</definedName>
    <definedName name="Soldador_TIG_AC" localSheetId="4">#REF!</definedName>
    <definedName name="Soldador_TIG_AC" localSheetId="6">#REF!</definedName>
    <definedName name="Soldador_TIG_AC" localSheetId="7">#REF!</definedName>
    <definedName name="Soldador_TIG_AC" localSheetId="8">#REF!</definedName>
    <definedName name="Soldador_TIG_AC" localSheetId="9">#REF!</definedName>
    <definedName name="Soldador_TIG_AC">#REF!</definedName>
    <definedName name="Soldador_TIG_AI" localSheetId="11">#REF!</definedName>
    <definedName name="Soldador_TIG_AI" localSheetId="12">#REF!</definedName>
    <definedName name="Soldador_TIG_AI" localSheetId="14">#REF!</definedName>
    <definedName name="Soldador_TIG_AI" localSheetId="3">#REF!</definedName>
    <definedName name="Soldador_TIG_AI" localSheetId="4">#REF!</definedName>
    <definedName name="Soldador_TIG_AI" localSheetId="6">#REF!</definedName>
    <definedName name="Soldador_TIG_AI" localSheetId="7">#REF!</definedName>
    <definedName name="Soldador_TIG_AI" localSheetId="8">#REF!</definedName>
    <definedName name="Soldador_TIG_AI" localSheetId="9">#REF!</definedName>
    <definedName name="Soldador_TIG_AI">#REF!</definedName>
    <definedName name="Soldador_TIG_AL" localSheetId="11">#REF!</definedName>
    <definedName name="Soldador_TIG_AL" localSheetId="12">#REF!</definedName>
    <definedName name="Soldador_TIG_AL" localSheetId="14">#REF!</definedName>
    <definedName name="Soldador_TIG_AL" localSheetId="3">#REF!</definedName>
    <definedName name="Soldador_TIG_AL" localSheetId="4">#REF!</definedName>
    <definedName name="Soldador_TIG_AL" localSheetId="6">#REF!</definedName>
    <definedName name="Soldador_TIG_AL" localSheetId="7">#REF!</definedName>
    <definedName name="Soldador_TIG_AL" localSheetId="8">#REF!</definedName>
    <definedName name="Soldador_TIG_AL" localSheetId="9">#REF!</definedName>
    <definedName name="Soldador_TIG_AL">#REF!</definedName>
    <definedName name="SS" localSheetId="11" hidden="1">[30]Plan4!#REF!</definedName>
    <definedName name="SS" localSheetId="12" hidden="1">[30]Plan4!#REF!</definedName>
    <definedName name="SS" localSheetId="14" hidden="1">[30]Plan4!#REF!</definedName>
    <definedName name="SS" localSheetId="3" hidden="1">[30]Plan4!#REF!</definedName>
    <definedName name="SS" localSheetId="4" hidden="1">[30]Plan4!#REF!</definedName>
    <definedName name="SS" localSheetId="6" hidden="1">[30]Plan4!#REF!</definedName>
    <definedName name="SS" localSheetId="7" hidden="1">[30]Plan4!#REF!</definedName>
    <definedName name="SS" localSheetId="8" hidden="1">[30]Plan4!#REF!</definedName>
    <definedName name="SS" localSheetId="9" hidden="1">[30]Plan4!#REF!</definedName>
    <definedName name="SS" hidden="1">[30]Plan4!#REF!</definedName>
    <definedName name="SSSSSSSS" localSheetId="11">[17]Cap7!#REF!</definedName>
    <definedName name="SSSSSSSS" localSheetId="12">[17]Cap7!#REF!</definedName>
    <definedName name="SSSSSSSS" localSheetId="14">[17]Cap7!#REF!</definedName>
    <definedName name="SSSSSSSS" localSheetId="3">[17]Cap7!#REF!</definedName>
    <definedName name="SSSSSSSS" localSheetId="4">[17]Cap7!#REF!</definedName>
    <definedName name="SSSSSSSS" localSheetId="6">[17]Cap7!#REF!</definedName>
    <definedName name="SSSSSSSS" localSheetId="7">[17]Cap7!#REF!</definedName>
    <definedName name="SSSSSSSS" localSheetId="8">[17]Cap7!#REF!</definedName>
    <definedName name="SSSSSSSS" localSheetId="9">[17]Cap7!#REF!</definedName>
    <definedName name="SSSSSSSS">[17]Cap7!#REF!</definedName>
    <definedName name="Subestação" localSheetId="11">#REF!</definedName>
    <definedName name="Subestação" localSheetId="12">#REF!</definedName>
    <definedName name="Subestação" localSheetId="13">#REF!</definedName>
    <definedName name="Subestação" localSheetId="14">#REF!</definedName>
    <definedName name="Subestação" localSheetId="3">#REF!</definedName>
    <definedName name="Subestação" localSheetId="4">#REF!</definedName>
    <definedName name="Subestação" localSheetId="6">#REF!</definedName>
    <definedName name="Subestação" localSheetId="7">#REF!</definedName>
    <definedName name="Subestação" localSheetId="8">#REF!</definedName>
    <definedName name="Subestação" localSheetId="9">#REF!</definedName>
    <definedName name="Subestação" localSheetId="10">#REF!</definedName>
    <definedName name="Subestação">#REF!</definedName>
    <definedName name="SYOKI_GAMEN">#N/A</definedName>
    <definedName name="tabelaDenominação" localSheetId="11">#REF!</definedName>
    <definedName name="tabelaDenominação" localSheetId="12">#REF!</definedName>
    <definedName name="tabelaDenominação" localSheetId="13">#REF!</definedName>
    <definedName name="tabelaDenominação" localSheetId="14">#REF!</definedName>
    <definedName name="tabelaDenominação" localSheetId="3">#REF!</definedName>
    <definedName name="tabelaDenominação" localSheetId="4">#REF!</definedName>
    <definedName name="tabelaDenominação" localSheetId="6">#REF!</definedName>
    <definedName name="tabelaDenominação" localSheetId="7">#REF!</definedName>
    <definedName name="tabelaDenominação" localSheetId="8">#REF!</definedName>
    <definedName name="tabelaDenominação" localSheetId="9">#REF!</definedName>
    <definedName name="tabelaDenominação" localSheetId="10">#REF!</definedName>
    <definedName name="tabelaDenominação">#REF!</definedName>
    <definedName name="Tag_Carga" localSheetId="11">#REF!</definedName>
    <definedName name="Tag_Carga" localSheetId="12">#REF!</definedName>
    <definedName name="Tag_Carga" localSheetId="13">#REF!</definedName>
    <definedName name="Tag_Carga" localSheetId="14">#REF!</definedName>
    <definedName name="Tag_Carga" localSheetId="3">#REF!</definedName>
    <definedName name="Tag_Carga" localSheetId="4">#REF!</definedName>
    <definedName name="Tag_Carga" localSheetId="6">#REF!</definedName>
    <definedName name="Tag_Carga" localSheetId="7">#REF!</definedName>
    <definedName name="Tag_Carga" localSheetId="8">#REF!</definedName>
    <definedName name="Tag_Carga" localSheetId="9">#REF!</definedName>
    <definedName name="Tag_Carga" localSheetId="10">#REF!</definedName>
    <definedName name="Tag_Carga">#REF!</definedName>
    <definedName name="Tag_CCM" localSheetId="11">#REF!</definedName>
    <definedName name="Tag_CCM" localSheetId="12">#REF!</definedName>
    <definedName name="Tag_CCM" localSheetId="13">#REF!</definedName>
    <definedName name="Tag_CCM" localSheetId="14">#REF!</definedName>
    <definedName name="Tag_CCM" localSheetId="3">#REF!</definedName>
    <definedName name="Tag_CCM" localSheetId="4">#REF!</definedName>
    <definedName name="Tag_CCM" localSheetId="6">#REF!</definedName>
    <definedName name="Tag_CCM" localSheetId="7">#REF!</definedName>
    <definedName name="Tag_CCM" localSheetId="8">#REF!</definedName>
    <definedName name="Tag_CCM" localSheetId="9">#REF!</definedName>
    <definedName name="Tag_CCM" localSheetId="10">#REF!</definedName>
    <definedName name="Tag_CCM">#REF!</definedName>
    <definedName name="TEC" localSheetId="13">[15]FCAC!$H$5</definedName>
    <definedName name="TEC" localSheetId="10">[15]FCAC!$H$5</definedName>
    <definedName name="TEC">[16]FCAC!$H$5</definedName>
    <definedName name="TEC." localSheetId="11">#REF!</definedName>
    <definedName name="TEC." localSheetId="12">#REF!</definedName>
    <definedName name="TEC." localSheetId="13">#REF!</definedName>
    <definedName name="TEC." localSheetId="14">#REF!</definedName>
    <definedName name="TEC." localSheetId="3">#REF!</definedName>
    <definedName name="TEC." localSheetId="4">#REF!</definedName>
    <definedName name="TEC." localSheetId="6">#REF!</definedName>
    <definedName name="TEC." localSheetId="7">#REF!</definedName>
    <definedName name="TEC." localSheetId="8">#REF!</definedName>
    <definedName name="TEC." localSheetId="9">#REF!</definedName>
    <definedName name="TEC." localSheetId="10">#REF!</definedName>
    <definedName name="TEC.">#REF!</definedName>
    <definedName name="TESTE" localSheetId="11">[10]Estimate!#REF!</definedName>
    <definedName name="TESTE" localSheetId="12">[10]Estimate!#REF!</definedName>
    <definedName name="TESTE" localSheetId="13">[10]Estimate!#REF!</definedName>
    <definedName name="TESTE" localSheetId="14">[10]Estimate!#REF!</definedName>
    <definedName name="TESTE" localSheetId="3">[10]Estimate!#REF!</definedName>
    <definedName name="TESTE" localSheetId="4">[10]Estimate!#REF!</definedName>
    <definedName name="TESTE" localSheetId="6">[10]Estimate!#REF!</definedName>
    <definedName name="TESTE" localSheetId="7">[10]Estimate!#REF!</definedName>
    <definedName name="TESTE" localSheetId="8">[10]Estimate!#REF!</definedName>
    <definedName name="TESTE" localSheetId="9">[10]Estimate!#REF!</definedName>
    <definedName name="TESTE" localSheetId="10">[10]Estimate!#REF!</definedName>
    <definedName name="TESTE">[10]Estimate!#REF!</definedName>
    <definedName name="TESTE2" localSheetId="11">[10]Estimate!#REF!</definedName>
    <definedName name="TESTE2" localSheetId="12">[10]Estimate!#REF!</definedName>
    <definedName name="TESTE2" localSheetId="13">[10]Estimate!#REF!</definedName>
    <definedName name="TESTE2" localSheetId="14">[10]Estimate!#REF!</definedName>
    <definedName name="TESTE2" localSheetId="3">[10]Estimate!#REF!</definedName>
    <definedName name="TESTE2" localSheetId="4">[10]Estimate!#REF!</definedName>
    <definedName name="TESTE2" localSheetId="6">[10]Estimate!#REF!</definedName>
    <definedName name="TESTE2" localSheetId="7">[10]Estimate!#REF!</definedName>
    <definedName name="TESTE2" localSheetId="8">[10]Estimate!#REF!</definedName>
    <definedName name="TESTE2" localSheetId="9">[10]Estimate!#REF!</definedName>
    <definedName name="TESTE2" localSheetId="10">[10]Estimate!#REF!</definedName>
    <definedName name="TESTE2">[10]Estimate!#REF!</definedName>
    <definedName name="thmed">[11]Ingles!$E$7:$E$202</definedName>
    <definedName name="thmin">[11]Ingles!$F$7:$F$202</definedName>
    <definedName name="ThreeA" localSheetId="11">[10]Estimate!#REF!</definedName>
    <definedName name="ThreeA" localSheetId="12">[10]Estimate!#REF!</definedName>
    <definedName name="ThreeA" localSheetId="13">[10]Estimate!#REF!</definedName>
    <definedName name="ThreeA" localSheetId="14">[10]Estimate!#REF!</definedName>
    <definedName name="ThreeA" localSheetId="3">[10]Estimate!#REF!</definedName>
    <definedName name="ThreeA" localSheetId="4">[10]Estimate!#REF!</definedName>
    <definedName name="ThreeA" localSheetId="6">[10]Estimate!#REF!</definedName>
    <definedName name="ThreeA" localSheetId="7">[10]Estimate!#REF!</definedName>
    <definedName name="ThreeA" localSheetId="8">[10]Estimate!#REF!</definedName>
    <definedName name="ThreeA" localSheetId="9">[10]Estimate!#REF!</definedName>
    <definedName name="ThreeA" localSheetId="10">[10]Estimate!#REF!</definedName>
    <definedName name="ThreeA">[10]Estimate!#REF!</definedName>
    <definedName name="ThreeB" localSheetId="11">[10]Estimate!#REF!</definedName>
    <definedName name="ThreeB" localSheetId="12">[10]Estimate!#REF!</definedName>
    <definedName name="ThreeB" localSheetId="13">[10]Estimate!#REF!</definedName>
    <definedName name="ThreeB" localSheetId="14">[10]Estimate!#REF!</definedName>
    <definedName name="ThreeB" localSheetId="3">[10]Estimate!#REF!</definedName>
    <definedName name="ThreeB" localSheetId="4">[10]Estimate!#REF!</definedName>
    <definedName name="ThreeB" localSheetId="6">[10]Estimate!#REF!</definedName>
    <definedName name="ThreeB" localSheetId="7">[10]Estimate!#REF!</definedName>
    <definedName name="ThreeB" localSheetId="8">[10]Estimate!#REF!</definedName>
    <definedName name="ThreeB" localSheetId="9">[10]Estimate!#REF!</definedName>
    <definedName name="ThreeB" localSheetId="10">[10]Estimate!#REF!</definedName>
    <definedName name="ThreeB">[10]Estimate!#REF!</definedName>
    <definedName name="ThreeC" localSheetId="11">[10]Estimate!#REF!</definedName>
    <definedName name="ThreeC" localSheetId="12">[10]Estimate!#REF!</definedName>
    <definedName name="ThreeC" localSheetId="13">[10]Estimate!#REF!</definedName>
    <definedName name="ThreeC" localSheetId="14">[10]Estimate!#REF!</definedName>
    <definedName name="ThreeC" localSheetId="3">[10]Estimate!#REF!</definedName>
    <definedName name="ThreeC" localSheetId="4">[10]Estimate!#REF!</definedName>
    <definedName name="ThreeC" localSheetId="6">[10]Estimate!#REF!</definedName>
    <definedName name="ThreeC" localSheetId="7">[10]Estimate!#REF!</definedName>
    <definedName name="ThreeC" localSheetId="8">[10]Estimate!#REF!</definedName>
    <definedName name="ThreeC" localSheetId="9">[10]Estimate!#REF!</definedName>
    <definedName name="ThreeC" localSheetId="10">[10]Estimate!#REF!</definedName>
    <definedName name="ThreeC">[10]Estimate!#REF!</definedName>
    <definedName name="ThreeD" localSheetId="11">[10]Estimate!#REF!</definedName>
    <definedName name="ThreeD" localSheetId="12">[10]Estimate!#REF!</definedName>
    <definedName name="ThreeD" localSheetId="13">[10]Estimate!#REF!</definedName>
    <definedName name="ThreeD" localSheetId="14">[10]Estimate!#REF!</definedName>
    <definedName name="ThreeD" localSheetId="3">[10]Estimate!#REF!</definedName>
    <definedName name="ThreeD" localSheetId="4">[10]Estimate!#REF!</definedName>
    <definedName name="ThreeD" localSheetId="6">[10]Estimate!#REF!</definedName>
    <definedName name="ThreeD" localSheetId="7">[10]Estimate!#REF!</definedName>
    <definedName name="ThreeD" localSheetId="8">[10]Estimate!#REF!</definedName>
    <definedName name="ThreeD" localSheetId="9">[10]Estimate!#REF!</definedName>
    <definedName name="ThreeD" localSheetId="10">[10]Estimate!#REF!</definedName>
    <definedName name="ThreeD">[10]Estimate!#REF!</definedName>
    <definedName name="ThreeE" localSheetId="11">[10]Estimate!#REF!</definedName>
    <definedName name="ThreeE" localSheetId="12">[10]Estimate!#REF!</definedName>
    <definedName name="ThreeE" localSheetId="14">[10]Estimate!#REF!</definedName>
    <definedName name="ThreeE" localSheetId="3">[10]Estimate!#REF!</definedName>
    <definedName name="ThreeE" localSheetId="4">[10]Estimate!#REF!</definedName>
    <definedName name="ThreeE" localSheetId="6">[10]Estimate!#REF!</definedName>
    <definedName name="ThreeE" localSheetId="7">[10]Estimate!#REF!</definedName>
    <definedName name="ThreeE" localSheetId="8">[10]Estimate!#REF!</definedName>
    <definedName name="ThreeE" localSheetId="9">[10]Estimate!#REF!</definedName>
    <definedName name="ThreeE">[10]Estimate!#REF!</definedName>
    <definedName name="ThreeF" localSheetId="11">[10]Estimate!#REF!</definedName>
    <definedName name="ThreeF" localSheetId="12">[10]Estimate!#REF!</definedName>
    <definedName name="ThreeF" localSheetId="14">[10]Estimate!#REF!</definedName>
    <definedName name="ThreeF" localSheetId="3">[10]Estimate!#REF!</definedName>
    <definedName name="ThreeF" localSheetId="4">[10]Estimate!#REF!</definedName>
    <definedName name="ThreeF" localSheetId="6">[10]Estimate!#REF!</definedName>
    <definedName name="ThreeF" localSheetId="7">[10]Estimate!#REF!</definedName>
    <definedName name="ThreeF" localSheetId="8">[10]Estimate!#REF!</definedName>
    <definedName name="ThreeF" localSheetId="9">[10]Estimate!#REF!</definedName>
    <definedName name="ThreeF">[10]Estimate!#REF!</definedName>
    <definedName name="ThreeG" localSheetId="11">[10]Estimate!#REF!</definedName>
    <definedName name="ThreeG" localSheetId="12">[10]Estimate!#REF!</definedName>
    <definedName name="ThreeG" localSheetId="14">[10]Estimate!#REF!</definedName>
    <definedName name="ThreeG" localSheetId="3">[10]Estimate!#REF!</definedName>
    <definedName name="ThreeG" localSheetId="4">[10]Estimate!#REF!</definedName>
    <definedName name="ThreeG" localSheetId="6">[10]Estimate!#REF!</definedName>
    <definedName name="ThreeG" localSheetId="7">[10]Estimate!#REF!</definedName>
    <definedName name="ThreeG" localSheetId="8">[10]Estimate!#REF!</definedName>
    <definedName name="ThreeG" localSheetId="9">[10]Estimate!#REF!</definedName>
    <definedName name="ThreeG">[10]Estimate!#REF!</definedName>
    <definedName name="ThreeH" localSheetId="11">[10]Estimate!#REF!</definedName>
    <definedName name="ThreeH" localSheetId="12">[10]Estimate!#REF!</definedName>
    <definedName name="ThreeH" localSheetId="14">[10]Estimate!#REF!</definedName>
    <definedName name="ThreeH" localSheetId="3">[10]Estimate!#REF!</definedName>
    <definedName name="ThreeH" localSheetId="4">[10]Estimate!#REF!</definedName>
    <definedName name="ThreeH" localSheetId="6">[10]Estimate!#REF!</definedName>
    <definedName name="ThreeH" localSheetId="7">[10]Estimate!#REF!</definedName>
    <definedName name="ThreeH" localSheetId="8">[10]Estimate!#REF!</definedName>
    <definedName name="ThreeH" localSheetId="9">[10]Estimate!#REF!</definedName>
    <definedName name="ThreeH">[10]Estimate!#REF!</definedName>
    <definedName name="ThreeI" localSheetId="11">[10]Estimate!#REF!</definedName>
    <definedName name="ThreeI" localSheetId="12">[10]Estimate!#REF!</definedName>
    <definedName name="ThreeI" localSheetId="14">[10]Estimate!#REF!</definedName>
    <definedName name="ThreeI" localSheetId="3">[10]Estimate!#REF!</definedName>
    <definedName name="ThreeI" localSheetId="4">[10]Estimate!#REF!</definedName>
    <definedName name="ThreeI" localSheetId="6">[10]Estimate!#REF!</definedName>
    <definedName name="ThreeI" localSheetId="7">[10]Estimate!#REF!</definedName>
    <definedName name="ThreeI" localSheetId="8">[10]Estimate!#REF!</definedName>
    <definedName name="ThreeI" localSheetId="9">[10]Estimate!#REF!</definedName>
    <definedName name="ThreeI">[10]Estimate!#REF!</definedName>
    <definedName name="ThreeJ" localSheetId="11">[10]Estimate!#REF!</definedName>
    <definedName name="ThreeJ" localSheetId="12">[10]Estimate!#REF!</definedName>
    <definedName name="ThreeJ" localSheetId="14">[10]Estimate!#REF!</definedName>
    <definedName name="ThreeJ" localSheetId="3">[10]Estimate!#REF!</definedName>
    <definedName name="ThreeJ" localSheetId="4">[10]Estimate!#REF!</definedName>
    <definedName name="ThreeJ" localSheetId="6">[10]Estimate!#REF!</definedName>
    <definedName name="ThreeJ" localSheetId="7">[10]Estimate!#REF!</definedName>
    <definedName name="ThreeJ" localSheetId="8">[10]Estimate!#REF!</definedName>
    <definedName name="ThreeJ" localSheetId="9">[10]Estimate!#REF!</definedName>
    <definedName name="ThreeJ">[10]Estimate!#REF!</definedName>
    <definedName name="ThreeK" localSheetId="11">[10]Estimate!#REF!</definedName>
    <definedName name="ThreeK" localSheetId="12">[10]Estimate!#REF!</definedName>
    <definedName name="ThreeK" localSheetId="14">[10]Estimate!#REF!</definedName>
    <definedName name="ThreeK" localSheetId="3">[10]Estimate!#REF!</definedName>
    <definedName name="ThreeK" localSheetId="4">[10]Estimate!#REF!</definedName>
    <definedName name="ThreeK" localSheetId="6">[10]Estimate!#REF!</definedName>
    <definedName name="ThreeK" localSheetId="7">[10]Estimate!#REF!</definedName>
    <definedName name="ThreeK" localSheetId="8">[10]Estimate!#REF!</definedName>
    <definedName name="ThreeK" localSheetId="9">[10]Estimate!#REF!</definedName>
    <definedName name="ThreeK">[10]Estimate!#REF!</definedName>
    <definedName name="ThreeL" localSheetId="11">[10]Estimate!#REF!</definedName>
    <definedName name="ThreeL" localSheetId="12">[10]Estimate!#REF!</definedName>
    <definedName name="ThreeL" localSheetId="14">[10]Estimate!#REF!</definedName>
    <definedName name="ThreeL" localSheetId="3">[10]Estimate!#REF!</definedName>
    <definedName name="ThreeL" localSheetId="4">[10]Estimate!#REF!</definedName>
    <definedName name="ThreeL" localSheetId="6">[10]Estimate!#REF!</definedName>
    <definedName name="ThreeL" localSheetId="7">[10]Estimate!#REF!</definedName>
    <definedName name="ThreeL" localSheetId="8">[10]Estimate!#REF!</definedName>
    <definedName name="ThreeL" localSheetId="9">[10]Estimate!#REF!</definedName>
    <definedName name="ThreeL">[10]Estimate!#REF!</definedName>
    <definedName name="ThreeM" localSheetId="11">[10]Estimate!#REF!</definedName>
    <definedName name="ThreeM" localSheetId="12">[10]Estimate!#REF!</definedName>
    <definedName name="ThreeM" localSheetId="14">[10]Estimate!#REF!</definedName>
    <definedName name="ThreeM" localSheetId="3">[10]Estimate!#REF!</definedName>
    <definedName name="ThreeM" localSheetId="4">[10]Estimate!#REF!</definedName>
    <definedName name="ThreeM" localSheetId="6">[10]Estimate!#REF!</definedName>
    <definedName name="ThreeM" localSheetId="7">[10]Estimate!#REF!</definedName>
    <definedName name="ThreeM" localSheetId="8">[10]Estimate!#REF!</definedName>
    <definedName name="ThreeM" localSheetId="9">[10]Estimate!#REF!</definedName>
    <definedName name="ThreeM">[10]Estimate!#REF!</definedName>
    <definedName name="TIPO_DE_INSTRUMENTO" localSheetId="11">#REF!</definedName>
    <definedName name="TIPO_DE_INSTRUMENTO" localSheetId="12">#REF!</definedName>
    <definedName name="TIPO_DE_INSTRUMENTO" localSheetId="13">#REF!</definedName>
    <definedName name="TIPO_DE_INSTRUMENTO" localSheetId="14">#REF!</definedName>
    <definedName name="TIPO_DE_INSTRUMENTO" localSheetId="3">#REF!</definedName>
    <definedName name="TIPO_DE_INSTRUMENTO" localSheetId="4">#REF!</definedName>
    <definedName name="TIPO_DE_INSTRUMENTO" localSheetId="6">#REF!</definedName>
    <definedName name="TIPO_DE_INSTRUMENTO" localSheetId="7">#REF!</definedName>
    <definedName name="TIPO_DE_INSTRUMENTO" localSheetId="8">#REF!</definedName>
    <definedName name="TIPO_DE_INSTRUMENTO" localSheetId="9">#REF!</definedName>
    <definedName name="TIPO_DE_INSTRUMENTO" localSheetId="10">#REF!</definedName>
    <definedName name="TIPO_DE_INSTRUMENTO">#REF!</definedName>
    <definedName name="tit" localSheetId="13">[12]Custos!$F$1</definedName>
    <definedName name="tit" localSheetId="10">[12]Custos!$F$1</definedName>
    <definedName name="tit">[13]Custos!$F$1</definedName>
    <definedName name="TIT_FIS" localSheetId="11">#REF!</definedName>
    <definedName name="TIT_FIS" localSheetId="12">#REF!</definedName>
    <definedName name="TIT_FIS" localSheetId="13">#REF!</definedName>
    <definedName name="TIT_FIS" localSheetId="14">#REF!</definedName>
    <definedName name="TIT_FIS" localSheetId="3">#REF!</definedName>
    <definedName name="TIT_FIS" localSheetId="4">#REF!</definedName>
    <definedName name="TIT_FIS" localSheetId="6">#REF!</definedName>
    <definedName name="TIT_FIS" localSheetId="7">#REF!</definedName>
    <definedName name="TIT_FIS" localSheetId="8">#REF!</definedName>
    <definedName name="TIT_FIS" localSheetId="9">#REF!</definedName>
    <definedName name="TIT_FIS" localSheetId="10">#REF!</definedName>
    <definedName name="TIT_FIS">#REF!</definedName>
    <definedName name="_xlnm.Print_Titles" localSheetId="2">'1. SERVIÇOS PRELIMINARES'!$1:$11</definedName>
    <definedName name="_xlnm.Print_Titles" localSheetId="11">'10. CABINE ELÉTRICA'!$1:$11</definedName>
    <definedName name="_xlnm.Print_Titles" localSheetId="12">'11. ABRIGO DE COMPRESSOR'!$1:$11</definedName>
    <definedName name="_xlnm.Print_Titles" localSheetId="13">'12. UTILIDADES'!$1:$11</definedName>
    <definedName name="_xlnm.Print_Titles" localSheetId="14">'13. MOBILIÁRIO'!$1:$11</definedName>
    <definedName name="_xlnm.Print_Titles" localSheetId="3">'2. ESTRUTURA E FECHAMENTOS'!$1:$11</definedName>
    <definedName name="_xlnm.Print_Titles" localSheetId="4">'3. HIDRÁULICA'!$1:$11</definedName>
    <definedName name="_xlnm.Print_Titles" localSheetId="5">'4. ELÉTRICA'!$1:$12</definedName>
    <definedName name="_xlnm.Print_Titles" localSheetId="6">'5. INSTALAÇÕES DE SPCI'!$1:$11</definedName>
    <definedName name="_xlnm.Print_Titles" localSheetId="7">'6. ARQUITETURA'!$1:$11</definedName>
    <definedName name="_xlnm.Print_Titles" localSheetId="8">'7. CLIMATIZAÇÃO'!$1:$11</definedName>
    <definedName name="_xlnm.Print_Titles" localSheetId="9">'8. ESQUADRIAS'!$1:$11</definedName>
    <definedName name="_xlnm.Print_Titles" localSheetId="10">'9. TELECOM (TI)'!$1:$11</definedName>
    <definedName name="_xlnm.Print_Titles">#N/A</definedName>
    <definedName name="Títulos_impressão_IM" localSheetId="11">[31]MCBR!#REF!</definedName>
    <definedName name="Títulos_impressão_IM" localSheetId="12">[31]MCBR!#REF!</definedName>
    <definedName name="Títulos_impressão_IM" localSheetId="13">[31]MCBR!#REF!</definedName>
    <definedName name="Títulos_impressão_IM" localSheetId="14">[31]MCBR!#REF!</definedName>
    <definedName name="Títulos_impressão_IM" localSheetId="3">[31]MCBR!#REF!</definedName>
    <definedName name="Títulos_impressão_IM" localSheetId="4">[31]MCBR!#REF!</definedName>
    <definedName name="Títulos_impressão_IM" localSheetId="6">[31]MCBR!#REF!</definedName>
    <definedName name="Títulos_impressão_IM" localSheetId="7">[31]MCBR!#REF!</definedName>
    <definedName name="Títulos_impressão_IM" localSheetId="8">[31]MCBR!#REF!</definedName>
    <definedName name="Títulos_impressão_IM" localSheetId="9">[31]MCBR!#REF!</definedName>
    <definedName name="Títulos_impressão_IM" localSheetId="10">[31]MCBR!#REF!</definedName>
    <definedName name="Títulos_impressão_IM">[31]MCBR!#REF!</definedName>
    <definedName name="TOTAL">[1]Plan2!$I$253</definedName>
    <definedName name="TPREVMC" localSheetId="11">[17]Cap7!#REF!</definedName>
    <definedName name="TPREVMC" localSheetId="12">[17]Cap7!#REF!</definedName>
    <definedName name="TPREVMC" localSheetId="13">[17]Cap7!#REF!</definedName>
    <definedName name="TPREVMC" localSheetId="14">[17]Cap7!#REF!</definedName>
    <definedName name="TPREVMC" localSheetId="3">[17]Cap7!#REF!</definedName>
    <definedName name="TPREVMC" localSheetId="4">[17]Cap7!#REF!</definedName>
    <definedName name="TPREVMC" localSheetId="6">[17]Cap7!#REF!</definedName>
    <definedName name="TPREVMC" localSheetId="7">[17]Cap7!#REF!</definedName>
    <definedName name="TPREVMC" localSheetId="8">[17]Cap7!#REF!</definedName>
    <definedName name="TPREVMC" localSheetId="9">[17]Cap7!#REF!</definedName>
    <definedName name="TPREVMC" localSheetId="10">[17]Cap7!#REF!</definedName>
    <definedName name="TPREVMC">[17]Cap7!#REF!</definedName>
    <definedName name="TPREVTC" localSheetId="11">[17]Cap7!#REF!</definedName>
    <definedName name="TPREVTC" localSheetId="12">[17]Cap7!#REF!</definedName>
    <definedName name="TPREVTC" localSheetId="13">[17]Cap7!#REF!</definedName>
    <definedName name="TPREVTC" localSheetId="14">[17]Cap7!#REF!</definedName>
    <definedName name="TPREVTC" localSheetId="3">[17]Cap7!#REF!</definedName>
    <definedName name="TPREVTC" localSheetId="4">[17]Cap7!#REF!</definedName>
    <definedName name="TPREVTC" localSheetId="6">[17]Cap7!#REF!</definedName>
    <definedName name="TPREVTC" localSheetId="7">[17]Cap7!#REF!</definedName>
    <definedName name="TPREVTC" localSheetId="8">[17]Cap7!#REF!</definedName>
    <definedName name="TPREVTC" localSheetId="9">[17]Cap7!#REF!</definedName>
    <definedName name="TPREVTC" localSheetId="10">[17]Cap7!#REF!</definedName>
    <definedName name="TPREVTC">[17]Cap7!#REF!</definedName>
    <definedName name="TPREVTG" localSheetId="11">[17]Cap7!#REF!</definedName>
    <definedName name="TPREVTG" localSheetId="12">[17]Cap7!#REF!</definedName>
    <definedName name="TPREVTG" localSheetId="13">[17]Cap7!#REF!</definedName>
    <definedName name="TPREVTG" localSheetId="14">[17]Cap7!#REF!</definedName>
    <definedName name="TPREVTG" localSheetId="3">[17]Cap7!#REF!</definedName>
    <definedName name="TPREVTG" localSheetId="4">[17]Cap7!#REF!</definedName>
    <definedName name="TPREVTG" localSheetId="6">[17]Cap7!#REF!</definedName>
    <definedName name="TPREVTG" localSheetId="7">[17]Cap7!#REF!</definedName>
    <definedName name="TPREVTG" localSheetId="8">[17]Cap7!#REF!</definedName>
    <definedName name="TPREVTG" localSheetId="9">[17]Cap7!#REF!</definedName>
    <definedName name="TPREVTG" localSheetId="10">[17]Cap7!#REF!</definedName>
    <definedName name="TPREVTG">[17]Cap7!#REF!</definedName>
    <definedName name="TwoA" localSheetId="11">[10]Estimate!#REF!</definedName>
    <definedName name="TwoA" localSheetId="12">[10]Estimate!#REF!</definedName>
    <definedName name="TwoA" localSheetId="13">[10]Estimate!#REF!</definedName>
    <definedName name="TwoA" localSheetId="14">[10]Estimate!#REF!</definedName>
    <definedName name="TwoA" localSheetId="3">[10]Estimate!#REF!</definedName>
    <definedName name="TwoA" localSheetId="4">[10]Estimate!#REF!</definedName>
    <definedName name="TwoA" localSheetId="6">[10]Estimate!#REF!</definedName>
    <definedName name="TwoA" localSheetId="7">[10]Estimate!#REF!</definedName>
    <definedName name="TwoA" localSheetId="8">[10]Estimate!#REF!</definedName>
    <definedName name="TwoA" localSheetId="9">[10]Estimate!#REF!</definedName>
    <definedName name="TwoA" localSheetId="10">[10]Estimate!#REF!</definedName>
    <definedName name="TwoA">[10]Estimate!#REF!</definedName>
    <definedName name="TwoB" localSheetId="11">[10]Estimate!#REF!</definedName>
    <definedName name="TwoB" localSheetId="12">[10]Estimate!#REF!</definedName>
    <definedName name="TwoB" localSheetId="14">[10]Estimate!#REF!</definedName>
    <definedName name="TwoB" localSheetId="3">[10]Estimate!#REF!</definedName>
    <definedName name="TwoB" localSheetId="4">[10]Estimate!#REF!</definedName>
    <definedName name="TwoB" localSheetId="6">[10]Estimate!#REF!</definedName>
    <definedName name="TwoB" localSheetId="7">[10]Estimate!#REF!</definedName>
    <definedName name="TwoB" localSheetId="8">[10]Estimate!#REF!</definedName>
    <definedName name="TwoB" localSheetId="9">[10]Estimate!#REF!</definedName>
    <definedName name="TwoB">[10]Estimate!#REF!</definedName>
    <definedName name="TwoC" localSheetId="11">[10]Estimate!#REF!</definedName>
    <definedName name="TwoC" localSheetId="12">[10]Estimate!#REF!</definedName>
    <definedName name="TwoC" localSheetId="14">[10]Estimate!#REF!</definedName>
    <definedName name="TwoC" localSheetId="3">[10]Estimate!#REF!</definedName>
    <definedName name="TwoC" localSheetId="4">[10]Estimate!#REF!</definedName>
    <definedName name="TwoC" localSheetId="6">[10]Estimate!#REF!</definedName>
    <definedName name="TwoC" localSheetId="7">[10]Estimate!#REF!</definedName>
    <definedName name="TwoC" localSheetId="8">[10]Estimate!#REF!</definedName>
    <definedName name="TwoC" localSheetId="9">[10]Estimate!#REF!</definedName>
    <definedName name="TwoC">[10]Estimate!#REF!</definedName>
    <definedName name="TwoD" localSheetId="11">[10]Estimate!#REF!</definedName>
    <definedName name="TwoD" localSheetId="12">[10]Estimate!#REF!</definedName>
    <definedName name="TwoD" localSheetId="14">[10]Estimate!#REF!</definedName>
    <definedName name="TwoD" localSheetId="3">[10]Estimate!#REF!</definedName>
    <definedName name="TwoD" localSheetId="4">[10]Estimate!#REF!</definedName>
    <definedName name="TwoD" localSheetId="6">[10]Estimate!#REF!</definedName>
    <definedName name="TwoD" localSheetId="7">[10]Estimate!#REF!</definedName>
    <definedName name="TwoD" localSheetId="8">[10]Estimate!#REF!</definedName>
    <definedName name="TwoD" localSheetId="9">[10]Estimate!#REF!</definedName>
    <definedName name="TwoD">[10]Estimate!#REF!</definedName>
    <definedName name="TwoE" localSheetId="11">[10]Estimate!#REF!</definedName>
    <definedName name="TwoE" localSheetId="12">[10]Estimate!#REF!</definedName>
    <definedName name="TwoE" localSheetId="14">[10]Estimate!#REF!</definedName>
    <definedName name="TwoE" localSheetId="3">[10]Estimate!#REF!</definedName>
    <definedName name="TwoE" localSheetId="4">[10]Estimate!#REF!</definedName>
    <definedName name="TwoE" localSheetId="6">[10]Estimate!#REF!</definedName>
    <definedName name="TwoE" localSheetId="7">[10]Estimate!#REF!</definedName>
    <definedName name="TwoE" localSheetId="8">[10]Estimate!#REF!</definedName>
    <definedName name="TwoE" localSheetId="9">[10]Estimate!#REF!</definedName>
    <definedName name="TwoE">[10]Estimate!#REF!</definedName>
    <definedName name="TwoF" localSheetId="11">[10]Estimate!#REF!</definedName>
    <definedName name="TwoF" localSheetId="12">[10]Estimate!#REF!</definedName>
    <definedName name="TwoF" localSheetId="14">[10]Estimate!#REF!</definedName>
    <definedName name="TwoF" localSheetId="3">[10]Estimate!#REF!</definedName>
    <definedName name="TwoF" localSheetId="4">[10]Estimate!#REF!</definedName>
    <definedName name="TwoF" localSheetId="6">[10]Estimate!#REF!</definedName>
    <definedName name="TwoF" localSheetId="7">[10]Estimate!#REF!</definedName>
    <definedName name="TwoF" localSheetId="8">[10]Estimate!#REF!</definedName>
    <definedName name="TwoF" localSheetId="9">[10]Estimate!#REF!</definedName>
    <definedName name="TwoF">[10]Estimate!#REF!</definedName>
    <definedName name="TwoG" localSheetId="11">[10]Estimate!#REF!</definedName>
    <definedName name="TwoG" localSheetId="12">[10]Estimate!#REF!</definedName>
    <definedName name="TwoG" localSheetId="14">[10]Estimate!#REF!</definedName>
    <definedName name="TwoG" localSheetId="3">[10]Estimate!#REF!</definedName>
    <definedName name="TwoG" localSheetId="4">[10]Estimate!#REF!</definedName>
    <definedName name="TwoG" localSheetId="6">[10]Estimate!#REF!</definedName>
    <definedName name="TwoG" localSheetId="7">[10]Estimate!#REF!</definedName>
    <definedName name="TwoG" localSheetId="8">[10]Estimate!#REF!</definedName>
    <definedName name="TwoG" localSheetId="9">[10]Estimate!#REF!</definedName>
    <definedName name="TwoG">[10]Estimate!#REF!</definedName>
    <definedName name="TwoH" localSheetId="11">[10]Estimate!#REF!</definedName>
    <definedName name="TwoH" localSheetId="12">[10]Estimate!#REF!</definedName>
    <definedName name="TwoH" localSheetId="14">[10]Estimate!#REF!</definedName>
    <definedName name="TwoH" localSheetId="3">[10]Estimate!#REF!</definedName>
    <definedName name="TwoH" localSheetId="4">[10]Estimate!#REF!</definedName>
    <definedName name="TwoH" localSheetId="6">[10]Estimate!#REF!</definedName>
    <definedName name="TwoH" localSheetId="7">[10]Estimate!#REF!</definedName>
    <definedName name="TwoH" localSheetId="8">[10]Estimate!#REF!</definedName>
    <definedName name="TwoH" localSheetId="9">[10]Estimate!#REF!</definedName>
    <definedName name="TwoH">[10]Estimate!#REF!</definedName>
    <definedName name="TwoI" localSheetId="11">[10]Estimate!#REF!</definedName>
    <definedName name="TwoI" localSheetId="12">[10]Estimate!#REF!</definedName>
    <definedName name="TwoI" localSheetId="14">[10]Estimate!#REF!</definedName>
    <definedName name="TwoI" localSheetId="3">[10]Estimate!#REF!</definedName>
    <definedName name="TwoI" localSheetId="4">[10]Estimate!#REF!</definedName>
    <definedName name="TwoI" localSheetId="6">[10]Estimate!#REF!</definedName>
    <definedName name="TwoI" localSheetId="7">[10]Estimate!#REF!</definedName>
    <definedName name="TwoI" localSheetId="8">[10]Estimate!#REF!</definedName>
    <definedName name="TwoI" localSheetId="9">[10]Estimate!#REF!</definedName>
    <definedName name="TwoI">[10]Estimate!#REF!</definedName>
    <definedName name="TwoJ" localSheetId="11">[10]Estimate!#REF!</definedName>
    <definedName name="TwoJ" localSheetId="12">[10]Estimate!#REF!</definedName>
    <definedName name="TwoJ" localSheetId="14">[10]Estimate!#REF!</definedName>
    <definedName name="TwoJ" localSheetId="3">[10]Estimate!#REF!</definedName>
    <definedName name="TwoJ" localSheetId="4">[10]Estimate!#REF!</definedName>
    <definedName name="TwoJ" localSheetId="6">[10]Estimate!#REF!</definedName>
    <definedName name="TwoJ" localSheetId="7">[10]Estimate!#REF!</definedName>
    <definedName name="TwoJ" localSheetId="8">[10]Estimate!#REF!</definedName>
    <definedName name="TwoJ" localSheetId="9">[10]Estimate!#REF!</definedName>
    <definedName name="TwoJ">[10]Estimate!#REF!</definedName>
    <definedName name="TwoK" localSheetId="11">[10]Estimate!#REF!</definedName>
    <definedName name="TwoK" localSheetId="12">[10]Estimate!#REF!</definedName>
    <definedName name="TwoK" localSheetId="14">[10]Estimate!#REF!</definedName>
    <definedName name="TwoK" localSheetId="3">[10]Estimate!#REF!</definedName>
    <definedName name="TwoK" localSheetId="4">[10]Estimate!#REF!</definedName>
    <definedName name="TwoK" localSheetId="6">[10]Estimate!#REF!</definedName>
    <definedName name="TwoK" localSheetId="7">[10]Estimate!#REF!</definedName>
    <definedName name="TwoK" localSheetId="8">[10]Estimate!#REF!</definedName>
    <definedName name="TwoK" localSheetId="9">[10]Estimate!#REF!</definedName>
    <definedName name="TwoK">[10]Estimate!#REF!</definedName>
    <definedName name="TwoL" localSheetId="11">[10]Estimate!#REF!</definedName>
    <definedName name="TwoL" localSheetId="12">[10]Estimate!#REF!</definedName>
    <definedName name="TwoL" localSheetId="14">[10]Estimate!#REF!</definedName>
    <definedName name="TwoL" localSheetId="3">[10]Estimate!#REF!</definedName>
    <definedName name="TwoL" localSheetId="4">[10]Estimate!#REF!</definedName>
    <definedName name="TwoL" localSheetId="6">[10]Estimate!#REF!</definedName>
    <definedName name="TwoL" localSheetId="7">[10]Estimate!#REF!</definedName>
    <definedName name="TwoL" localSheetId="8">[10]Estimate!#REF!</definedName>
    <definedName name="TwoL" localSheetId="9">[10]Estimate!#REF!</definedName>
    <definedName name="TwoL">[10]Estimate!#REF!</definedName>
    <definedName name="TwoM" localSheetId="11">[10]Estimate!#REF!</definedName>
    <definedName name="TwoM" localSheetId="12">[10]Estimate!#REF!</definedName>
    <definedName name="TwoM" localSheetId="14">[10]Estimate!#REF!</definedName>
    <definedName name="TwoM" localSheetId="3">[10]Estimate!#REF!</definedName>
    <definedName name="TwoM" localSheetId="4">[10]Estimate!#REF!</definedName>
    <definedName name="TwoM" localSheetId="6">[10]Estimate!#REF!</definedName>
    <definedName name="TwoM" localSheetId="7">[10]Estimate!#REF!</definedName>
    <definedName name="TwoM" localSheetId="8">[10]Estimate!#REF!</definedName>
    <definedName name="TwoM" localSheetId="9">[10]Estimate!#REF!</definedName>
    <definedName name="TwoM">[10]Estimate!#REF!</definedName>
    <definedName name="UN" localSheetId="11">#REF!</definedName>
    <definedName name="UN" localSheetId="12">#REF!</definedName>
    <definedName name="UN" localSheetId="13">#REF!</definedName>
    <definedName name="UN" localSheetId="14">#REF!</definedName>
    <definedName name="UN" localSheetId="3">#REF!</definedName>
    <definedName name="UN" localSheetId="4">#REF!</definedName>
    <definedName name="UN" localSheetId="6">#REF!</definedName>
    <definedName name="UN" localSheetId="7">#REF!</definedName>
    <definedName name="UN" localSheetId="8">#REF!</definedName>
    <definedName name="UN" localSheetId="9">#REF!</definedName>
    <definedName name="UN" localSheetId="10">#REF!</definedName>
    <definedName name="UN">#REF!</definedName>
    <definedName name="Unidade" localSheetId="11">#REF!</definedName>
    <definedName name="Unidade" localSheetId="12">#REF!</definedName>
    <definedName name="Unidade" localSheetId="13">#REF!</definedName>
    <definedName name="Unidade" localSheetId="14">#REF!</definedName>
    <definedName name="Unidade" localSheetId="3">#REF!</definedName>
    <definedName name="Unidade" localSheetId="4">#REF!</definedName>
    <definedName name="Unidade" localSheetId="6">#REF!</definedName>
    <definedName name="Unidade" localSheetId="7">#REF!</definedName>
    <definedName name="Unidade" localSheetId="8">#REF!</definedName>
    <definedName name="Unidade" localSheetId="9">#REF!</definedName>
    <definedName name="Unidade" localSheetId="10">#REF!</definedName>
    <definedName name="Unidade">#REF!</definedName>
    <definedName name="VI" localSheetId="11" hidden="1">{#N/A,#N/A,FALSE,"GERAL";#N/A,#N/A,FALSE,"012-96";#N/A,#N/A,FALSE,"018-96";#N/A,#N/A,FALSE,"027-96";#N/A,#N/A,FALSE,"059-96";#N/A,#N/A,FALSE,"076-96";#N/A,#N/A,FALSE,"019-97";#N/A,#N/A,FALSE,"021-97";#N/A,#N/A,FALSE,"022-97";#N/A,#N/A,FALSE,"028-97"}</definedName>
    <definedName name="VI" localSheetId="12" hidden="1">{#N/A,#N/A,FALSE,"GERAL";#N/A,#N/A,FALSE,"012-96";#N/A,#N/A,FALSE,"018-96";#N/A,#N/A,FALSE,"027-96";#N/A,#N/A,FALSE,"059-96";#N/A,#N/A,FALSE,"076-96";#N/A,#N/A,FALSE,"019-97";#N/A,#N/A,FALSE,"021-97";#N/A,#N/A,FALSE,"022-97";#N/A,#N/A,FALSE,"028-97"}</definedName>
    <definedName name="VI" localSheetId="13" hidden="1">{#N/A,#N/A,FALSE,"GERAL";#N/A,#N/A,FALSE,"012-96";#N/A,#N/A,FALSE,"018-96";#N/A,#N/A,FALSE,"027-96";#N/A,#N/A,FALSE,"059-96";#N/A,#N/A,FALSE,"076-96";#N/A,#N/A,FALSE,"019-97";#N/A,#N/A,FALSE,"021-97";#N/A,#N/A,FALSE,"022-97";#N/A,#N/A,FALSE,"028-97"}</definedName>
    <definedName name="VI" localSheetId="3" hidden="1">{#N/A,#N/A,FALSE,"GERAL";#N/A,#N/A,FALSE,"012-96";#N/A,#N/A,FALSE,"018-96";#N/A,#N/A,FALSE,"027-96";#N/A,#N/A,FALSE,"059-96";#N/A,#N/A,FALSE,"076-96";#N/A,#N/A,FALSE,"019-97";#N/A,#N/A,FALSE,"021-97";#N/A,#N/A,FALSE,"022-97";#N/A,#N/A,FALSE,"028-97"}</definedName>
    <definedName name="VI" localSheetId="4" hidden="1">{#N/A,#N/A,FALSE,"GERAL";#N/A,#N/A,FALSE,"012-96";#N/A,#N/A,FALSE,"018-96";#N/A,#N/A,FALSE,"027-96";#N/A,#N/A,FALSE,"059-96";#N/A,#N/A,FALSE,"076-96";#N/A,#N/A,FALSE,"019-97";#N/A,#N/A,FALSE,"021-97";#N/A,#N/A,FALSE,"022-97";#N/A,#N/A,FALSE,"028-97"}</definedName>
    <definedName name="VI" localSheetId="5" hidden="1">{#N/A,#N/A,FALSE,"GERAL";#N/A,#N/A,FALSE,"012-96";#N/A,#N/A,FALSE,"018-96";#N/A,#N/A,FALSE,"027-96";#N/A,#N/A,FALSE,"059-96";#N/A,#N/A,FALSE,"076-96";#N/A,#N/A,FALSE,"019-97";#N/A,#N/A,FALSE,"021-97";#N/A,#N/A,FALSE,"022-97";#N/A,#N/A,FALSE,"028-97"}</definedName>
    <definedName name="VI" localSheetId="10" hidden="1">{#N/A,#N/A,FALSE,"GERAL";#N/A,#N/A,FALSE,"012-96";#N/A,#N/A,FALSE,"018-96";#N/A,#N/A,FALSE,"027-96";#N/A,#N/A,FALSE,"059-96";#N/A,#N/A,FALSE,"076-96";#N/A,#N/A,FALSE,"019-97";#N/A,#N/A,FALSE,"021-97";#N/A,#N/A,FALSE,"022-97";#N/A,#N/A,FALSE,"028-97"}</definedName>
    <definedName name="VI" hidden="1">{#N/A,#N/A,FALSE,"GERAL";#N/A,#N/A,FALSE,"012-96";#N/A,#N/A,FALSE,"018-96";#N/A,#N/A,FALSE,"027-96";#N/A,#N/A,FALSE,"059-96";#N/A,#N/A,FALSE,"076-96";#N/A,#N/A,FALSE,"019-97";#N/A,#N/A,FALSE,"021-97";#N/A,#N/A,FALSE,"022-97";#N/A,#N/A,FALSE,"028-97"}</definedName>
    <definedName name="w" localSheetId="11" hidden="1">{#N/A,#N/A,FALSE,"GERAL";#N/A,#N/A,FALSE,"012-96";#N/A,#N/A,FALSE,"018-96";#N/A,#N/A,FALSE,"027-96";#N/A,#N/A,FALSE,"059-96";#N/A,#N/A,FALSE,"076-96";#N/A,#N/A,FALSE,"019-97";#N/A,#N/A,FALSE,"021-97";#N/A,#N/A,FALSE,"022-97";#N/A,#N/A,FALSE,"028-97"}</definedName>
    <definedName name="w" localSheetId="12" hidden="1">{#N/A,#N/A,FALSE,"GERAL";#N/A,#N/A,FALSE,"012-96";#N/A,#N/A,FALSE,"018-96";#N/A,#N/A,FALSE,"027-96";#N/A,#N/A,FALSE,"059-96";#N/A,#N/A,FALSE,"076-96";#N/A,#N/A,FALSE,"019-97";#N/A,#N/A,FALSE,"021-97";#N/A,#N/A,FALSE,"022-97";#N/A,#N/A,FALSE,"028-97"}</definedName>
    <definedName name="w" localSheetId="13" hidden="1">{#N/A,#N/A,FALSE,"GERAL";#N/A,#N/A,FALSE,"012-96";#N/A,#N/A,FALSE,"018-96";#N/A,#N/A,FALSE,"027-96";#N/A,#N/A,FALSE,"059-96";#N/A,#N/A,FALSE,"076-96";#N/A,#N/A,FALSE,"019-97";#N/A,#N/A,FALSE,"021-97";#N/A,#N/A,FALSE,"022-97";#N/A,#N/A,FALSE,"028-97"}</definedName>
    <definedName name="w" localSheetId="3" hidden="1">{#N/A,#N/A,FALSE,"GERAL";#N/A,#N/A,FALSE,"012-96";#N/A,#N/A,FALSE,"018-96";#N/A,#N/A,FALSE,"027-96";#N/A,#N/A,FALSE,"059-96";#N/A,#N/A,FALSE,"076-96";#N/A,#N/A,FALSE,"019-97";#N/A,#N/A,FALSE,"021-97";#N/A,#N/A,FALSE,"022-97";#N/A,#N/A,FALSE,"028-97"}</definedName>
    <definedName name="w" localSheetId="4" hidden="1">{#N/A,#N/A,FALSE,"GERAL";#N/A,#N/A,FALSE,"012-96";#N/A,#N/A,FALSE,"018-96";#N/A,#N/A,FALSE,"027-96";#N/A,#N/A,FALSE,"059-96";#N/A,#N/A,FALSE,"076-96";#N/A,#N/A,FALSE,"019-97";#N/A,#N/A,FALSE,"021-97";#N/A,#N/A,FALSE,"022-97";#N/A,#N/A,FALSE,"028-97"}</definedName>
    <definedName name="w" localSheetId="5" hidden="1">{#N/A,#N/A,FALSE,"GERAL";#N/A,#N/A,FALSE,"012-96";#N/A,#N/A,FALSE,"018-96";#N/A,#N/A,FALSE,"027-96";#N/A,#N/A,FALSE,"059-96";#N/A,#N/A,FALSE,"076-96";#N/A,#N/A,FALSE,"019-97";#N/A,#N/A,FALSE,"021-97";#N/A,#N/A,FALSE,"022-97";#N/A,#N/A,FALSE,"028-97"}</definedName>
    <definedName name="w" localSheetId="10" hidden="1">{#N/A,#N/A,FALSE,"GERAL";#N/A,#N/A,FALSE,"012-96";#N/A,#N/A,FALSE,"018-96";#N/A,#N/A,FALSE,"027-96";#N/A,#N/A,FALSE,"059-96";#N/A,#N/A,FALSE,"076-96";#N/A,#N/A,FALSE,"019-97";#N/A,#N/A,FALSE,"021-97";#N/A,#N/A,FALSE,"022-97";#N/A,#N/A,FALSE,"028-97"}</definedName>
    <definedName name="w" hidden="1">{#N/A,#N/A,FALSE,"GERAL";#N/A,#N/A,FALSE,"012-96";#N/A,#N/A,FALSE,"018-96";#N/A,#N/A,FALSE,"027-96";#N/A,#N/A,FALSE,"059-96";#N/A,#N/A,FALSE,"076-96";#N/A,#N/A,FALSE,"019-97";#N/A,#N/A,FALSE,"021-97";#N/A,#N/A,FALSE,"022-97";#N/A,#N/A,FALSE,"028-97"}</definedName>
    <definedName name="Wagua">[11]Ingles!$M$7:$M$202</definedName>
    <definedName name="WD" localSheetId="11">#REF!</definedName>
    <definedName name="WD" localSheetId="12">#REF!</definedName>
    <definedName name="WD" localSheetId="14">#REF!</definedName>
    <definedName name="WD" localSheetId="6">#REF!</definedName>
    <definedName name="WD" localSheetId="7">#REF!</definedName>
    <definedName name="WD" localSheetId="8">#REF!</definedName>
    <definedName name="WD" localSheetId="9">#REF!</definedName>
    <definedName name="WD">#REF!</definedName>
    <definedName name="wnr" localSheetId="11" hidden="1">{#N/A,#N/A,FALSE,"GERAL";#N/A,#N/A,FALSE,"012-96";#N/A,#N/A,FALSE,"018-96";#N/A,#N/A,FALSE,"027-96";#N/A,#N/A,FALSE,"059-96";#N/A,#N/A,FALSE,"076-96";#N/A,#N/A,FALSE,"019-97";#N/A,#N/A,FALSE,"021-97";#N/A,#N/A,FALSE,"022-97";#N/A,#N/A,FALSE,"028-97"}</definedName>
    <definedName name="wnr" localSheetId="12" hidden="1">{#N/A,#N/A,FALSE,"GERAL";#N/A,#N/A,FALSE,"012-96";#N/A,#N/A,FALSE,"018-96";#N/A,#N/A,FALSE,"027-96";#N/A,#N/A,FALSE,"059-96";#N/A,#N/A,FALSE,"076-96";#N/A,#N/A,FALSE,"019-97";#N/A,#N/A,FALSE,"021-97";#N/A,#N/A,FALSE,"022-97";#N/A,#N/A,FALSE,"028-97"}</definedName>
    <definedName name="wnr" localSheetId="13" hidden="1">{#N/A,#N/A,FALSE,"GERAL";#N/A,#N/A,FALSE,"012-96";#N/A,#N/A,FALSE,"018-96";#N/A,#N/A,FALSE,"027-96";#N/A,#N/A,FALSE,"059-96";#N/A,#N/A,FALSE,"076-96";#N/A,#N/A,FALSE,"019-97";#N/A,#N/A,FALSE,"021-97";#N/A,#N/A,FALSE,"022-97";#N/A,#N/A,FALSE,"028-97"}</definedName>
    <definedName name="wnr" localSheetId="3" hidden="1">{#N/A,#N/A,FALSE,"GERAL";#N/A,#N/A,FALSE,"012-96";#N/A,#N/A,FALSE,"018-96";#N/A,#N/A,FALSE,"027-96";#N/A,#N/A,FALSE,"059-96";#N/A,#N/A,FALSE,"076-96";#N/A,#N/A,FALSE,"019-97";#N/A,#N/A,FALSE,"021-97";#N/A,#N/A,FALSE,"022-97";#N/A,#N/A,FALSE,"028-97"}</definedName>
    <definedName name="wnr" localSheetId="4" hidden="1">{#N/A,#N/A,FALSE,"GERAL";#N/A,#N/A,FALSE,"012-96";#N/A,#N/A,FALSE,"018-96";#N/A,#N/A,FALSE,"027-96";#N/A,#N/A,FALSE,"059-96";#N/A,#N/A,FALSE,"076-96";#N/A,#N/A,FALSE,"019-97";#N/A,#N/A,FALSE,"021-97";#N/A,#N/A,FALSE,"022-97";#N/A,#N/A,FALSE,"028-97"}</definedName>
    <definedName name="wnr" localSheetId="5" hidden="1">{#N/A,#N/A,FALSE,"GERAL";#N/A,#N/A,FALSE,"012-96";#N/A,#N/A,FALSE,"018-96";#N/A,#N/A,FALSE,"027-96";#N/A,#N/A,FALSE,"059-96";#N/A,#N/A,FALSE,"076-96";#N/A,#N/A,FALSE,"019-97";#N/A,#N/A,FALSE,"021-97";#N/A,#N/A,FALSE,"022-97";#N/A,#N/A,FALSE,"028-97"}</definedName>
    <definedName name="wnr" localSheetId="10" hidden="1">{#N/A,#N/A,FALSE,"GERAL";#N/A,#N/A,FALSE,"012-96";#N/A,#N/A,FALSE,"018-96";#N/A,#N/A,FALSE,"027-96";#N/A,#N/A,FALSE,"059-96";#N/A,#N/A,FALSE,"076-96";#N/A,#N/A,FALSE,"019-97";#N/A,#N/A,FALSE,"021-97";#N/A,#N/A,FALSE,"022-97";#N/A,#N/A,FALSE,"028-97"}</definedName>
    <definedName name="wnr" hidden="1">{#N/A,#N/A,FALSE,"GERAL";#N/A,#N/A,FALSE,"012-96";#N/A,#N/A,FALSE,"018-96";#N/A,#N/A,FALSE,"027-96";#N/A,#N/A,FALSE,"059-96";#N/A,#N/A,FALSE,"076-96";#N/A,#N/A,FALSE,"019-97";#N/A,#N/A,FALSE,"021-97";#N/A,#N/A,FALSE,"022-97";#N/A,#N/A,FALSE,"028-97"}</definedName>
    <definedName name="Wpipe">[11]Ingles!$L$7:$L$202</definedName>
    <definedName name="wrn.Caixa._.de._.Ferramentas." localSheetId="11"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12"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13"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3"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4"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5"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10"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_.Individuais." localSheetId="11"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12"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13"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3"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4"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5"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10"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ronograma." localSheetId="11" hidden="1">{#N/A,#N/A,FALSE,"Cronograma";#N/A,#N/A,FALSE,"Cronogr. 2"}</definedName>
    <definedName name="wrn.Cronograma." localSheetId="12" hidden="1">{#N/A,#N/A,FALSE,"Cronograma";#N/A,#N/A,FALSE,"Cronogr. 2"}</definedName>
    <definedName name="wrn.Cronograma." localSheetId="13" hidden="1">{#N/A,#N/A,FALSE,"Cronograma";#N/A,#N/A,FALSE,"Cronogr. 2"}</definedName>
    <definedName name="wrn.Cronograma." localSheetId="3" hidden="1">{#N/A,#N/A,FALSE,"Cronograma";#N/A,#N/A,FALSE,"Cronogr. 2"}</definedName>
    <definedName name="wrn.Cronograma." localSheetId="4" hidden="1">{#N/A,#N/A,FALSE,"Cronograma";#N/A,#N/A,FALSE,"Cronogr. 2"}</definedName>
    <definedName name="wrn.Cronograma." localSheetId="5" hidden="1">{#N/A,#N/A,FALSE,"Cronograma";#N/A,#N/A,FALSE,"Cronogr. 2"}</definedName>
    <definedName name="wrn.Cronograma." localSheetId="10" hidden="1">{#N/A,#N/A,FALSE,"Cronograma";#N/A,#N/A,FALSE,"Cronogr. 2"}</definedName>
    <definedName name="wrn.Cronograma." hidden="1">{#N/A,#N/A,FALSE,"Cronograma";#N/A,#N/A,FALSE,"Cronogr. 2"}</definedName>
    <definedName name="wrn.ESTIMAT." localSheetId="11"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ESTIMAT." localSheetId="12"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ESTIMAT." localSheetId="13"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ESTIMAT." localSheetId="3"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ESTIMAT." localSheetId="4"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ESTIMAT." localSheetId="5"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ESTIMAT." localSheetId="10"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ESTIMAT."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impressao." localSheetId="11"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localSheetId="12"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localSheetId="13"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localSheetId="3"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localSheetId="4"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localSheetId="5"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localSheetId="10"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hidden="1">{#N/A,#N/A,FALSE,"FASE1";#N/A,#N/A,FALSE,"FASE2";#N/A,#N/A,FALSE,"FASE3";#N/A,#N/A,FALSE,"FASE4";#N/A,#N/A,FALSE,"FASE5";#N/A,#N/A,FALSE,"FASE6";#N/A,#N/A,FALSE,"FASE7";#N/A,#N/A,FALSE,"FASE8";#N/A,#N/A,FALSE,"FASE9";#N/A,#N/A,FALSE,"FASE10";#N/A,#N/A,FALSE,"EQUIPAMENTOS";#N/A,#N/A,FALSE,"MOI";#N/A,#N/A,FALSE,"CANTEIRO";#N/A,#N/A,FALSE,"TERCEIROS";#N/A,#N/A,FALSE,"DCO";#N/A,#N/A,FALSE,"RESUMO"}</definedName>
    <definedName name="WRN.PEND" localSheetId="11" hidden="1">{#N/A,#N/A,FALSE,"GERAL";#N/A,#N/A,FALSE,"012-96";#N/A,#N/A,FALSE,"018-96";#N/A,#N/A,FALSE,"027-96";#N/A,#N/A,FALSE,"059-96";#N/A,#N/A,FALSE,"076-96";#N/A,#N/A,FALSE,"019-97";#N/A,#N/A,FALSE,"021-97";#N/A,#N/A,FALSE,"022-97";#N/A,#N/A,FALSE,"028-97"}</definedName>
    <definedName name="WRN.PEND" localSheetId="12" hidden="1">{#N/A,#N/A,FALSE,"GERAL";#N/A,#N/A,FALSE,"012-96";#N/A,#N/A,FALSE,"018-96";#N/A,#N/A,FALSE,"027-96";#N/A,#N/A,FALSE,"059-96";#N/A,#N/A,FALSE,"076-96";#N/A,#N/A,FALSE,"019-97";#N/A,#N/A,FALSE,"021-97";#N/A,#N/A,FALSE,"022-97";#N/A,#N/A,FALSE,"028-97"}</definedName>
    <definedName name="WRN.PEND" localSheetId="13" hidden="1">{#N/A,#N/A,FALSE,"GERAL";#N/A,#N/A,FALSE,"012-96";#N/A,#N/A,FALSE,"018-96";#N/A,#N/A,FALSE,"027-96";#N/A,#N/A,FALSE,"059-96";#N/A,#N/A,FALSE,"076-96";#N/A,#N/A,FALSE,"019-97";#N/A,#N/A,FALSE,"021-97";#N/A,#N/A,FALSE,"022-97";#N/A,#N/A,FALSE,"028-97"}</definedName>
    <definedName name="WRN.PEND" localSheetId="3" hidden="1">{#N/A,#N/A,FALSE,"GERAL";#N/A,#N/A,FALSE,"012-96";#N/A,#N/A,FALSE,"018-96";#N/A,#N/A,FALSE,"027-96";#N/A,#N/A,FALSE,"059-96";#N/A,#N/A,FALSE,"076-96";#N/A,#N/A,FALSE,"019-97";#N/A,#N/A,FALSE,"021-97";#N/A,#N/A,FALSE,"022-97";#N/A,#N/A,FALSE,"028-97"}</definedName>
    <definedName name="WRN.PEND" localSheetId="4" hidden="1">{#N/A,#N/A,FALSE,"GERAL";#N/A,#N/A,FALSE,"012-96";#N/A,#N/A,FALSE,"018-96";#N/A,#N/A,FALSE,"027-96";#N/A,#N/A,FALSE,"059-96";#N/A,#N/A,FALSE,"076-96";#N/A,#N/A,FALSE,"019-97";#N/A,#N/A,FALSE,"021-97";#N/A,#N/A,FALSE,"022-97";#N/A,#N/A,FALSE,"028-97"}</definedName>
    <definedName name="WRN.PEND" localSheetId="5" hidden="1">{#N/A,#N/A,FALSE,"GERAL";#N/A,#N/A,FALSE,"012-96";#N/A,#N/A,FALSE,"018-96";#N/A,#N/A,FALSE,"027-96";#N/A,#N/A,FALSE,"059-96";#N/A,#N/A,FALSE,"076-96";#N/A,#N/A,FALSE,"019-97";#N/A,#N/A,FALSE,"021-97";#N/A,#N/A,FALSE,"022-97";#N/A,#N/A,FALSE,"028-97"}</definedName>
    <definedName name="WRN.PEND" localSheetId="10" hidden="1">{#N/A,#N/A,FALSE,"GERAL";#N/A,#N/A,FALSE,"012-96";#N/A,#N/A,FALSE,"018-96";#N/A,#N/A,FALSE,"027-96";#N/A,#N/A,FALSE,"059-96";#N/A,#N/A,FALSE,"076-96";#N/A,#N/A,FALSE,"019-97";#N/A,#N/A,FALSE,"021-97";#N/A,#N/A,FALSE,"022-97";#N/A,#N/A,FALSE,"028-97"}</definedName>
    <definedName name="WRN.PEND" hidden="1">{#N/A,#N/A,FALSE,"GERAL";#N/A,#N/A,FALSE,"012-96";#N/A,#N/A,FALSE,"018-96";#N/A,#N/A,FALSE,"027-96";#N/A,#N/A,FALSE,"059-96";#N/A,#N/A,FALSE,"076-96";#N/A,#N/A,FALSE,"019-97";#N/A,#N/A,FALSE,"021-97";#N/A,#N/A,FALSE,"022-97";#N/A,#N/A,FALSE,"028-97"}</definedName>
    <definedName name="WRN.PEND2" localSheetId="11" hidden="1">{#N/A,#N/A,FALSE,"GERAL";#N/A,#N/A,FALSE,"012-96";#N/A,#N/A,FALSE,"018-96";#N/A,#N/A,FALSE,"027-96";#N/A,#N/A,FALSE,"059-96";#N/A,#N/A,FALSE,"076-96";#N/A,#N/A,FALSE,"019-97";#N/A,#N/A,FALSE,"021-97";#N/A,#N/A,FALSE,"022-97";#N/A,#N/A,FALSE,"028-97"}</definedName>
    <definedName name="WRN.PEND2" localSheetId="12" hidden="1">{#N/A,#N/A,FALSE,"GERAL";#N/A,#N/A,FALSE,"012-96";#N/A,#N/A,FALSE,"018-96";#N/A,#N/A,FALSE,"027-96";#N/A,#N/A,FALSE,"059-96";#N/A,#N/A,FALSE,"076-96";#N/A,#N/A,FALSE,"019-97";#N/A,#N/A,FALSE,"021-97";#N/A,#N/A,FALSE,"022-97";#N/A,#N/A,FALSE,"028-97"}</definedName>
    <definedName name="WRN.PEND2" localSheetId="13" hidden="1">{#N/A,#N/A,FALSE,"GERAL";#N/A,#N/A,FALSE,"012-96";#N/A,#N/A,FALSE,"018-96";#N/A,#N/A,FALSE,"027-96";#N/A,#N/A,FALSE,"059-96";#N/A,#N/A,FALSE,"076-96";#N/A,#N/A,FALSE,"019-97";#N/A,#N/A,FALSE,"021-97";#N/A,#N/A,FALSE,"022-97";#N/A,#N/A,FALSE,"028-97"}</definedName>
    <definedName name="WRN.PEND2" localSheetId="3" hidden="1">{#N/A,#N/A,FALSE,"GERAL";#N/A,#N/A,FALSE,"012-96";#N/A,#N/A,FALSE,"018-96";#N/A,#N/A,FALSE,"027-96";#N/A,#N/A,FALSE,"059-96";#N/A,#N/A,FALSE,"076-96";#N/A,#N/A,FALSE,"019-97";#N/A,#N/A,FALSE,"021-97";#N/A,#N/A,FALSE,"022-97";#N/A,#N/A,FALSE,"028-97"}</definedName>
    <definedName name="WRN.PEND2" localSheetId="4" hidden="1">{#N/A,#N/A,FALSE,"GERAL";#N/A,#N/A,FALSE,"012-96";#N/A,#N/A,FALSE,"018-96";#N/A,#N/A,FALSE,"027-96";#N/A,#N/A,FALSE,"059-96";#N/A,#N/A,FALSE,"076-96";#N/A,#N/A,FALSE,"019-97";#N/A,#N/A,FALSE,"021-97";#N/A,#N/A,FALSE,"022-97";#N/A,#N/A,FALSE,"028-97"}</definedName>
    <definedName name="WRN.PEND2" localSheetId="5" hidden="1">{#N/A,#N/A,FALSE,"GERAL";#N/A,#N/A,FALSE,"012-96";#N/A,#N/A,FALSE,"018-96";#N/A,#N/A,FALSE,"027-96";#N/A,#N/A,FALSE,"059-96";#N/A,#N/A,FALSE,"076-96";#N/A,#N/A,FALSE,"019-97";#N/A,#N/A,FALSE,"021-97";#N/A,#N/A,FALSE,"022-97";#N/A,#N/A,FALSE,"028-97"}</definedName>
    <definedName name="WRN.PEND2" localSheetId="10" hidden="1">{#N/A,#N/A,FALSE,"GERAL";#N/A,#N/A,FALSE,"012-96";#N/A,#N/A,FALSE,"018-96";#N/A,#N/A,FALSE,"027-96";#N/A,#N/A,FALSE,"059-96";#N/A,#N/A,FALSE,"076-96";#N/A,#N/A,FALSE,"019-97";#N/A,#N/A,FALSE,"021-97";#N/A,#N/A,FALSE,"022-97";#N/A,#N/A,FALSE,"028-97"}</definedName>
    <definedName name="WRN.PEND2" hidden="1">{#N/A,#N/A,FALSE,"GERAL";#N/A,#N/A,FALSE,"012-96";#N/A,#N/A,FALSE,"018-96";#N/A,#N/A,FALSE,"027-96";#N/A,#N/A,FALSE,"059-96";#N/A,#N/A,FALSE,"076-96";#N/A,#N/A,FALSE,"019-97";#N/A,#N/A,FALSE,"021-97";#N/A,#N/A,FALSE,"022-97";#N/A,#N/A,FALSE,"028-97"}</definedName>
    <definedName name="WRN.PEND3" localSheetId="11" hidden="1">{#N/A,#N/A,FALSE,"GERAL";#N/A,#N/A,FALSE,"012-96";#N/A,#N/A,FALSE,"018-96";#N/A,#N/A,FALSE,"027-96";#N/A,#N/A,FALSE,"059-96";#N/A,#N/A,FALSE,"076-96";#N/A,#N/A,FALSE,"019-97";#N/A,#N/A,FALSE,"021-97";#N/A,#N/A,FALSE,"022-97";#N/A,#N/A,FALSE,"028-97"}</definedName>
    <definedName name="WRN.PEND3" localSheetId="12" hidden="1">{#N/A,#N/A,FALSE,"GERAL";#N/A,#N/A,FALSE,"012-96";#N/A,#N/A,FALSE,"018-96";#N/A,#N/A,FALSE,"027-96";#N/A,#N/A,FALSE,"059-96";#N/A,#N/A,FALSE,"076-96";#N/A,#N/A,FALSE,"019-97";#N/A,#N/A,FALSE,"021-97";#N/A,#N/A,FALSE,"022-97";#N/A,#N/A,FALSE,"028-97"}</definedName>
    <definedName name="WRN.PEND3" localSheetId="13" hidden="1">{#N/A,#N/A,FALSE,"GERAL";#N/A,#N/A,FALSE,"012-96";#N/A,#N/A,FALSE,"018-96";#N/A,#N/A,FALSE,"027-96";#N/A,#N/A,FALSE,"059-96";#N/A,#N/A,FALSE,"076-96";#N/A,#N/A,FALSE,"019-97";#N/A,#N/A,FALSE,"021-97";#N/A,#N/A,FALSE,"022-97";#N/A,#N/A,FALSE,"028-97"}</definedName>
    <definedName name="WRN.PEND3" localSheetId="3" hidden="1">{#N/A,#N/A,FALSE,"GERAL";#N/A,#N/A,FALSE,"012-96";#N/A,#N/A,FALSE,"018-96";#N/A,#N/A,FALSE,"027-96";#N/A,#N/A,FALSE,"059-96";#N/A,#N/A,FALSE,"076-96";#N/A,#N/A,FALSE,"019-97";#N/A,#N/A,FALSE,"021-97";#N/A,#N/A,FALSE,"022-97";#N/A,#N/A,FALSE,"028-97"}</definedName>
    <definedName name="WRN.PEND3" localSheetId="4" hidden="1">{#N/A,#N/A,FALSE,"GERAL";#N/A,#N/A,FALSE,"012-96";#N/A,#N/A,FALSE,"018-96";#N/A,#N/A,FALSE,"027-96";#N/A,#N/A,FALSE,"059-96";#N/A,#N/A,FALSE,"076-96";#N/A,#N/A,FALSE,"019-97";#N/A,#N/A,FALSE,"021-97";#N/A,#N/A,FALSE,"022-97";#N/A,#N/A,FALSE,"028-97"}</definedName>
    <definedName name="WRN.PEND3" localSheetId="5" hidden="1">{#N/A,#N/A,FALSE,"GERAL";#N/A,#N/A,FALSE,"012-96";#N/A,#N/A,FALSE,"018-96";#N/A,#N/A,FALSE,"027-96";#N/A,#N/A,FALSE,"059-96";#N/A,#N/A,FALSE,"076-96";#N/A,#N/A,FALSE,"019-97";#N/A,#N/A,FALSE,"021-97";#N/A,#N/A,FALSE,"022-97";#N/A,#N/A,FALSE,"028-97"}</definedName>
    <definedName name="WRN.PEND3" localSheetId="10" hidden="1">{#N/A,#N/A,FALSE,"GERAL";#N/A,#N/A,FALSE,"012-96";#N/A,#N/A,FALSE,"018-96";#N/A,#N/A,FALSE,"027-96";#N/A,#N/A,FALSE,"059-96";#N/A,#N/A,FALSE,"076-96";#N/A,#N/A,FALSE,"019-97";#N/A,#N/A,FALSE,"021-97";#N/A,#N/A,FALSE,"022-97";#N/A,#N/A,FALSE,"028-97"}</definedName>
    <definedName name="WRN.PEND3" hidden="1">{#N/A,#N/A,FALSE,"GERAL";#N/A,#N/A,FALSE,"012-96";#N/A,#N/A,FALSE,"018-96";#N/A,#N/A,FALSE,"027-96";#N/A,#N/A,FALSE,"059-96";#N/A,#N/A,FALSE,"076-96";#N/A,#N/A,FALSE,"019-97";#N/A,#N/A,FALSE,"021-97";#N/A,#N/A,FALSE,"022-97";#N/A,#N/A,FALSE,"028-97"}</definedName>
    <definedName name="WRN.PEND4" localSheetId="11" hidden="1">{#N/A,#N/A,FALSE,"GERAL";#N/A,#N/A,FALSE,"012-96";#N/A,#N/A,FALSE,"018-96";#N/A,#N/A,FALSE,"027-96";#N/A,#N/A,FALSE,"059-96";#N/A,#N/A,FALSE,"076-96";#N/A,#N/A,FALSE,"019-97";#N/A,#N/A,FALSE,"021-97";#N/A,#N/A,FALSE,"022-97";#N/A,#N/A,FALSE,"028-97"}</definedName>
    <definedName name="WRN.PEND4" localSheetId="12" hidden="1">{#N/A,#N/A,FALSE,"GERAL";#N/A,#N/A,FALSE,"012-96";#N/A,#N/A,FALSE,"018-96";#N/A,#N/A,FALSE,"027-96";#N/A,#N/A,FALSE,"059-96";#N/A,#N/A,FALSE,"076-96";#N/A,#N/A,FALSE,"019-97";#N/A,#N/A,FALSE,"021-97";#N/A,#N/A,FALSE,"022-97";#N/A,#N/A,FALSE,"028-97"}</definedName>
    <definedName name="WRN.PEND4" localSheetId="13" hidden="1">{#N/A,#N/A,FALSE,"GERAL";#N/A,#N/A,FALSE,"012-96";#N/A,#N/A,FALSE,"018-96";#N/A,#N/A,FALSE,"027-96";#N/A,#N/A,FALSE,"059-96";#N/A,#N/A,FALSE,"076-96";#N/A,#N/A,FALSE,"019-97";#N/A,#N/A,FALSE,"021-97";#N/A,#N/A,FALSE,"022-97";#N/A,#N/A,FALSE,"028-97"}</definedName>
    <definedName name="WRN.PEND4" localSheetId="3" hidden="1">{#N/A,#N/A,FALSE,"GERAL";#N/A,#N/A,FALSE,"012-96";#N/A,#N/A,FALSE,"018-96";#N/A,#N/A,FALSE,"027-96";#N/A,#N/A,FALSE,"059-96";#N/A,#N/A,FALSE,"076-96";#N/A,#N/A,FALSE,"019-97";#N/A,#N/A,FALSE,"021-97";#N/A,#N/A,FALSE,"022-97";#N/A,#N/A,FALSE,"028-97"}</definedName>
    <definedName name="WRN.PEND4" localSheetId="4" hidden="1">{#N/A,#N/A,FALSE,"GERAL";#N/A,#N/A,FALSE,"012-96";#N/A,#N/A,FALSE,"018-96";#N/A,#N/A,FALSE,"027-96";#N/A,#N/A,FALSE,"059-96";#N/A,#N/A,FALSE,"076-96";#N/A,#N/A,FALSE,"019-97";#N/A,#N/A,FALSE,"021-97";#N/A,#N/A,FALSE,"022-97";#N/A,#N/A,FALSE,"028-97"}</definedName>
    <definedName name="WRN.PEND4" localSheetId="5" hidden="1">{#N/A,#N/A,FALSE,"GERAL";#N/A,#N/A,FALSE,"012-96";#N/A,#N/A,FALSE,"018-96";#N/A,#N/A,FALSE,"027-96";#N/A,#N/A,FALSE,"059-96";#N/A,#N/A,FALSE,"076-96";#N/A,#N/A,FALSE,"019-97";#N/A,#N/A,FALSE,"021-97";#N/A,#N/A,FALSE,"022-97";#N/A,#N/A,FALSE,"028-97"}</definedName>
    <definedName name="WRN.PEND4" localSheetId="10" hidden="1">{#N/A,#N/A,FALSE,"GERAL";#N/A,#N/A,FALSE,"012-96";#N/A,#N/A,FALSE,"018-96";#N/A,#N/A,FALSE,"027-96";#N/A,#N/A,FALSE,"059-96";#N/A,#N/A,FALSE,"076-96";#N/A,#N/A,FALSE,"019-97";#N/A,#N/A,FALSE,"021-97";#N/A,#N/A,FALSE,"022-97";#N/A,#N/A,FALSE,"028-97"}</definedName>
    <definedName name="WRN.PEND4" hidden="1">{#N/A,#N/A,FALSE,"GERAL";#N/A,#N/A,FALSE,"012-96";#N/A,#N/A,FALSE,"018-96";#N/A,#N/A,FALSE,"027-96";#N/A,#N/A,FALSE,"059-96";#N/A,#N/A,FALSE,"076-96";#N/A,#N/A,FALSE,"019-97";#N/A,#N/A,FALSE,"021-97";#N/A,#N/A,FALSE,"022-97";#N/A,#N/A,FALSE,"028-97"}</definedName>
    <definedName name="wrn.PENDENCIAS." localSheetId="11" hidden="1">{#N/A,#N/A,FALSE,"GERAL";#N/A,#N/A,FALSE,"012-96";#N/A,#N/A,FALSE,"018-96";#N/A,#N/A,FALSE,"027-96";#N/A,#N/A,FALSE,"059-96";#N/A,#N/A,FALSE,"076-96";#N/A,#N/A,FALSE,"019-97";#N/A,#N/A,FALSE,"021-97";#N/A,#N/A,FALSE,"022-97";#N/A,#N/A,FALSE,"028-97"}</definedName>
    <definedName name="wrn.PENDENCIAS." localSheetId="12" hidden="1">{#N/A,#N/A,FALSE,"GERAL";#N/A,#N/A,FALSE,"012-96";#N/A,#N/A,FALSE,"018-96";#N/A,#N/A,FALSE,"027-96";#N/A,#N/A,FALSE,"059-96";#N/A,#N/A,FALSE,"076-96";#N/A,#N/A,FALSE,"019-97";#N/A,#N/A,FALSE,"021-97";#N/A,#N/A,FALSE,"022-97";#N/A,#N/A,FALSE,"028-97"}</definedName>
    <definedName name="wrn.PENDENCIAS." localSheetId="13" hidden="1">{#N/A,#N/A,FALSE,"GERAL";#N/A,#N/A,FALSE,"012-96";#N/A,#N/A,FALSE,"018-96";#N/A,#N/A,FALSE,"027-96";#N/A,#N/A,FALSE,"059-96";#N/A,#N/A,FALSE,"076-96";#N/A,#N/A,FALSE,"019-97";#N/A,#N/A,FALSE,"021-97";#N/A,#N/A,FALSE,"022-97";#N/A,#N/A,FALSE,"028-97"}</definedName>
    <definedName name="wrn.PENDENCIAS." localSheetId="3" hidden="1">{#N/A,#N/A,FALSE,"GERAL";#N/A,#N/A,FALSE,"012-96";#N/A,#N/A,FALSE,"018-96";#N/A,#N/A,FALSE,"027-96";#N/A,#N/A,FALSE,"059-96";#N/A,#N/A,FALSE,"076-96";#N/A,#N/A,FALSE,"019-97";#N/A,#N/A,FALSE,"021-97";#N/A,#N/A,FALSE,"022-97";#N/A,#N/A,FALSE,"028-97"}</definedName>
    <definedName name="wrn.PENDENCIAS." localSheetId="4" hidden="1">{#N/A,#N/A,FALSE,"GERAL";#N/A,#N/A,FALSE,"012-96";#N/A,#N/A,FALSE,"018-96";#N/A,#N/A,FALSE,"027-96";#N/A,#N/A,FALSE,"059-96";#N/A,#N/A,FALSE,"076-96";#N/A,#N/A,FALSE,"019-97";#N/A,#N/A,FALSE,"021-97";#N/A,#N/A,FALSE,"022-97";#N/A,#N/A,FALSE,"028-97"}</definedName>
    <definedName name="wrn.PENDENCIAS." localSheetId="5" hidden="1">{#N/A,#N/A,FALSE,"GERAL";#N/A,#N/A,FALSE,"012-96";#N/A,#N/A,FALSE,"018-96";#N/A,#N/A,FALSE,"027-96";#N/A,#N/A,FALSE,"059-96";#N/A,#N/A,FALSE,"076-96";#N/A,#N/A,FALSE,"019-97";#N/A,#N/A,FALSE,"021-97";#N/A,#N/A,FALSE,"022-97";#N/A,#N/A,FALSE,"028-97"}</definedName>
    <definedName name="wrn.PENDENCIAS." localSheetId="1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subs." localSheetId="11" hidden="1">{#N/A,#N/A,FALSE,"SUBS"}</definedName>
    <definedName name="wrn.subs." localSheetId="12" hidden="1">{#N/A,#N/A,FALSE,"SUBS"}</definedName>
    <definedName name="wrn.subs." localSheetId="3" hidden="1">{#N/A,#N/A,FALSE,"SUBS"}</definedName>
    <definedName name="wrn.subs." localSheetId="4" hidden="1">{#N/A,#N/A,FALSE,"SUBS"}</definedName>
    <definedName name="wrn.subs." localSheetId="5" hidden="1">{#N/A,#N/A,FALSE,"SUBS"}</definedName>
    <definedName name="wrn.subs." localSheetId="16" hidden="1">{#N/A,#N/A,FALSE,"SUBS"}</definedName>
    <definedName name="wrn.subs." localSheetId="17" hidden="1">{#N/A,#N/A,FALSE,"SUBS"}</definedName>
    <definedName name="wrn.subs." localSheetId="18" hidden="1">{#N/A,#N/A,FALSE,"SUBS"}</definedName>
    <definedName name="wrn.subs." hidden="1">{#N/A,#N/A,FALSE,"SUBS"}</definedName>
    <definedName name="wrn2.subs." localSheetId="11" hidden="1">{#N/A,#N/A,FALSE,"SUBS"}</definedName>
    <definedName name="wrn2.subs." localSheetId="12" hidden="1">{#N/A,#N/A,FALSE,"SUBS"}</definedName>
    <definedName name="wrn2.subs." localSheetId="3" hidden="1">{#N/A,#N/A,FALSE,"SUBS"}</definedName>
    <definedName name="wrn2.subs." localSheetId="4" hidden="1">{#N/A,#N/A,FALSE,"SUBS"}</definedName>
    <definedName name="wrn2.subs." localSheetId="5" hidden="1">{#N/A,#N/A,FALSE,"SUBS"}</definedName>
    <definedName name="wrn2.subs." localSheetId="16" hidden="1">{#N/A,#N/A,FALSE,"SUBS"}</definedName>
    <definedName name="wrn2.subs." localSheetId="17" hidden="1">{#N/A,#N/A,FALSE,"SUBS"}</definedName>
    <definedName name="wrn2.subs." localSheetId="18" hidden="1">{#N/A,#N/A,FALSE,"SUBS"}</definedName>
    <definedName name="wrn2.subs." hidden="1">{#N/A,#N/A,FALSE,"SUBS"}</definedName>
    <definedName name="Wtotal">[11]Ingles!$N$7:$N$202</definedName>
    <definedName name="X" localSheetId="11">#REF!</definedName>
    <definedName name="X" localSheetId="12">#REF!</definedName>
    <definedName name="X" localSheetId="13">#REF!</definedName>
    <definedName name="X" localSheetId="14">#REF!</definedName>
    <definedName name="X" localSheetId="3">#REF!</definedName>
    <definedName name="X" localSheetId="4">#REF!</definedName>
    <definedName name="X" localSheetId="6">#REF!</definedName>
    <definedName name="X" localSheetId="7">#REF!</definedName>
    <definedName name="X" localSheetId="8">#REF!</definedName>
    <definedName name="X" localSheetId="9">#REF!</definedName>
    <definedName name="X" localSheetId="10">#REF!</definedName>
    <definedName name="X">#REF!</definedName>
    <definedName name="xxx" localSheetId="11" hidden="1">{#N/A,#N/A,FALSE,"GERAL";#N/A,#N/A,FALSE,"012-96";#N/A,#N/A,FALSE,"018-96";#N/A,#N/A,FALSE,"027-96";#N/A,#N/A,FALSE,"059-96";#N/A,#N/A,FALSE,"076-96";#N/A,#N/A,FALSE,"019-97";#N/A,#N/A,FALSE,"021-97";#N/A,#N/A,FALSE,"022-97";#N/A,#N/A,FALSE,"028-97"}</definedName>
    <definedName name="xxx" localSheetId="12" hidden="1">{#N/A,#N/A,FALSE,"GERAL";#N/A,#N/A,FALSE,"012-96";#N/A,#N/A,FALSE,"018-96";#N/A,#N/A,FALSE,"027-96";#N/A,#N/A,FALSE,"059-96";#N/A,#N/A,FALSE,"076-96";#N/A,#N/A,FALSE,"019-97";#N/A,#N/A,FALSE,"021-97";#N/A,#N/A,FALSE,"022-97";#N/A,#N/A,FALSE,"028-97"}</definedName>
    <definedName name="xxx" localSheetId="13" hidden="1">{#N/A,#N/A,FALSE,"GERAL";#N/A,#N/A,FALSE,"012-96";#N/A,#N/A,FALSE,"018-96";#N/A,#N/A,FALSE,"027-96";#N/A,#N/A,FALSE,"059-96";#N/A,#N/A,FALSE,"076-96";#N/A,#N/A,FALSE,"019-97";#N/A,#N/A,FALSE,"021-97";#N/A,#N/A,FALSE,"022-97";#N/A,#N/A,FALSE,"028-97"}</definedName>
    <definedName name="xxx" localSheetId="3" hidden="1">{#N/A,#N/A,FALSE,"GERAL";#N/A,#N/A,FALSE,"012-96";#N/A,#N/A,FALSE,"018-96";#N/A,#N/A,FALSE,"027-96";#N/A,#N/A,FALSE,"059-96";#N/A,#N/A,FALSE,"076-96";#N/A,#N/A,FALSE,"019-97";#N/A,#N/A,FALSE,"021-97";#N/A,#N/A,FALSE,"022-97";#N/A,#N/A,FALSE,"028-97"}</definedName>
    <definedName name="xxx" localSheetId="4" hidden="1">{#N/A,#N/A,FALSE,"GERAL";#N/A,#N/A,FALSE,"012-96";#N/A,#N/A,FALSE,"018-96";#N/A,#N/A,FALSE,"027-96";#N/A,#N/A,FALSE,"059-96";#N/A,#N/A,FALSE,"076-96";#N/A,#N/A,FALSE,"019-97";#N/A,#N/A,FALSE,"021-97";#N/A,#N/A,FALSE,"022-97";#N/A,#N/A,FALSE,"028-97"}</definedName>
    <definedName name="xxx" localSheetId="5" hidden="1">{#N/A,#N/A,FALSE,"GERAL";#N/A,#N/A,FALSE,"012-96";#N/A,#N/A,FALSE,"018-96";#N/A,#N/A,FALSE,"027-96";#N/A,#N/A,FALSE,"059-96";#N/A,#N/A,FALSE,"076-96";#N/A,#N/A,FALSE,"019-97";#N/A,#N/A,FALSE,"021-97";#N/A,#N/A,FALSE,"022-97";#N/A,#N/A,FALSE,"028-97"}</definedName>
    <definedName name="xxx" localSheetId="10" hidden="1">{#N/A,#N/A,FALSE,"GERAL";#N/A,#N/A,FALSE,"012-96";#N/A,#N/A,FALSE,"018-96";#N/A,#N/A,FALSE,"027-96";#N/A,#N/A,FALSE,"059-96";#N/A,#N/A,FALSE,"076-96";#N/A,#N/A,FALSE,"019-97";#N/A,#N/A,FALSE,"021-97";#N/A,#N/A,FALSE,"022-97";#N/A,#N/A,FALSE,"028-97"}</definedName>
    <definedName name="xxx" hidden="1">{#N/A,#N/A,FALSE,"GERAL";#N/A,#N/A,FALSE,"012-96";#N/A,#N/A,FALSE,"018-96";#N/A,#N/A,FALSE,"027-96";#N/A,#N/A,FALSE,"059-96";#N/A,#N/A,FALSE,"076-96";#N/A,#N/A,FALSE,"019-97";#N/A,#N/A,FALSE,"021-97";#N/A,#N/A,FALSE,"022-97";#N/A,#N/A,FALSE,"028-97"}</definedName>
    <definedName name="xxxx" localSheetId="11" hidden="1">{#N/A,#N/A,FALSE,"GERAL";#N/A,#N/A,FALSE,"012-96";#N/A,#N/A,FALSE,"018-96";#N/A,#N/A,FALSE,"027-96";#N/A,#N/A,FALSE,"059-96";#N/A,#N/A,FALSE,"076-96";#N/A,#N/A,FALSE,"019-97";#N/A,#N/A,FALSE,"021-97";#N/A,#N/A,FALSE,"022-97";#N/A,#N/A,FALSE,"028-97"}</definedName>
    <definedName name="xxxx" localSheetId="12" hidden="1">{#N/A,#N/A,FALSE,"GERAL";#N/A,#N/A,FALSE,"012-96";#N/A,#N/A,FALSE,"018-96";#N/A,#N/A,FALSE,"027-96";#N/A,#N/A,FALSE,"059-96";#N/A,#N/A,FALSE,"076-96";#N/A,#N/A,FALSE,"019-97";#N/A,#N/A,FALSE,"021-97";#N/A,#N/A,FALSE,"022-97";#N/A,#N/A,FALSE,"028-97"}</definedName>
    <definedName name="xxxx" localSheetId="13" hidden="1">{#N/A,#N/A,FALSE,"GERAL";#N/A,#N/A,FALSE,"012-96";#N/A,#N/A,FALSE,"018-96";#N/A,#N/A,FALSE,"027-96";#N/A,#N/A,FALSE,"059-96";#N/A,#N/A,FALSE,"076-96";#N/A,#N/A,FALSE,"019-97";#N/A,#N/A,FALSE,"021-97";#N/A,#N/A,FALSE,"022-97";#N/A,#N/A,FALSE,"028-97"}</definedName>
    <definedName name="xxxx" localSheetId="3" hidden="1">{#N/A,#N/A,FALSE,"GERAL";#N/A,#N/A,FALSE,"012-96";#N/A,#N/A,FALSE,"018-96";#N/A,#N/A,FALSE,"027-96";#N/A,#N/A,FALSE,"059-96";#N/A,#N/A,FALSE,"076-96";#N/A,#N/A,FALSE,"019-97";#N/A,#N/A,FALSE,"021-97";#N/A,#N/A,FALSE,"022-97";#N/A,#N/A,FALSE,"028-97"}</definedName>
    <definedName name="xxxx" localSheetId="4" hidden="1">{#N/A,#N/A,FALSE,"GERAL";#N/A,#N/A,FALSE,"012-96";#N/A,#N/A,FALSE,"018-96";#N/A,#N/A,FALSE,"027-96";#N/A,#N/A,FALSE,"059-96";#N/A,#N/A,FALSE,"076-96";#N/A,#N/A,FALSE,"019-97";#N/A,#N/A,FALSE,"021-97";#N/A,#N/A,FALSE,"022-97";#N/A,#N/A,FALSE,"028-97"}</definedName>
    <definedName name="xxxx" localSheetId="5" hidden="1">{#N/A,#N/A,FALSE,"GERAL";#N/A,#N/A,FALSE,"012-96";#N/A,#N/A,FALSE,"018-96";#N/A,#N/A,FALSE,"027-96";#N/A,#N/A,FALSE,"059-96";#N/A,#N/A,FALSE,"076-96";#N/A,#N/A,FALSE,"019-97";#N/A,#N/A,FALSE,"021-97";#N/A,#N/A,FALSE,"022-97";#N/A,#N/A,FALSE,"028-97"}</definedName>
    <definedName name="xxxx" localSheetId="10" hidden="1">{#N/A,#N/A,FALSE,"GERAL";#N/A,#N/A,FALSE,"012-96";#N/A,#N/A,FALSE,"018-96";#N/A,#N/A,FALSE,"027-96";#N/A,#N/A,FALSE,"059-96";#N/A,#N/A,FALSE,"076-96";#N/A,#N/A,FALSE,"019-97";#N/A,#N/A,FALSE,"021-97";#N/A,#N/A,FALSE,"022-97";#N/A,#N/A,FALSE,"028-97"}</definedName>
    <definedName name="xxxx" hidden="1">{#N/A,#N/A,FALSE,"GERAL";#N/A,#N/A,FALSE,"012-96";#N/A,#N/A,FALSE,"018-96";#N/A,#N/A,FALSE,"027-96";#N/A,#N/A,FALSE,"059-96";#N/A,#N/A,FALSE,"076-96";#N/A,#N/A,FALSE,"019-97";#N/A,#N/A,FALSE,"021-97";#N/A,#N/A,FALSE,"022-97";#N/A,#N/A,FALSE,"028-97"}</definedName>
    <definedName name="XXXXX" localSheetId="11">#REF!</definedName>
    <definedName name="XXXXX" localSheetId="12">#REF!</definedName>
    <definedName name="XXXXX" localSheetId="13">#REF!</definedName>
    <definedName name="XXXXX" localSheetId="14">#REF!</definedName>
    <definedName name="XXXXX" localSheetId="3">#REF!</definedName>
    <definedName name="XXXXX" localSheetId="4">#REF!</definedName>
    <definedName name="XXXXX" localSheetId="6">#REF!</definedName>
    <definedName name="XXXXX" localSheetId="7">#REF!</definedName>
    <definedName name="XXXXX" localSheetId="8">#REF!</definedName>
    <definedName name="XXXXX" localSheetId="9">#REF!</definedName>
    <definedName name="XXXXX" localSheetId="10">#REF!</definedName>
    <definedName name="XXXXX">#REF!</definedName>
    <definedName name="XXXXXX" localSheetId="11">#REF!</definedName>
    <definedName name="XXXXXX" localSheetId="12">#REF!</definedName>
    <definedName name="XXXXXX" localSheetId="13">#REF!</definedName>
    <definedName name="XXXXXX" localSheetId="14">#REF!</definedName>
    <definedName name="XXXXXX" localSheetId="3">#REF!</definedName>
    <definedName name="XXXXXX" localSheetId="4">#REF!</definedName>
    <definedName name="XXXXXX" localSheetId="6">#REF!</definedName>
    <definedName name="XXXXXX" localSheetId="7">#REF!</definedName>
    <definedName name="XXXXXX" localSheetId="8">#REF!</definedName>
    <definedName name="XXXXXX" localSheetId="9">#REF!</definedName>
    <definedName name="XXXXXX" localSheetId="10">#REF!</definedName>
    <definedName name="XXXXXX">#REF!</definedName>
    <definedName name="XXXXXXX" localSheetId="11">[17]Cap7!#REF!</definedName>
    <definedName name="XXXXXXX" localSheetId="12">[17]Cap7!#REF!</definedName>
    <definedName name="XXXXXXX" localSheetId="13">[17]Cap7!#REF!</definedName>
    <definedName name="XXXXXXX" localSheetId="14">[17]Cap7!#REF!</definedName>
    <definedName name="XXXXXXX" localSheetId="3">[17]Cap7!#REF!</definedName>
    <definedName name="XXXXXXX" localSheetId="4">[17]Cap7!#REF!</definedName>
    <definedName name="XXXXXXX" localSheetId="6">[17]Cap7!#REF!</definedName>
    <definedName name="XXXXXXX" localSheetId="7">[17]Cap7!#REF!</definedName>
    <definedName name="XXXXXXX" localSheetId="8">[17]Cap7!#REF!</definedName>
    <definedName name="XXXXXXX" localSheetId="9">[17]Cap7!#REF!</definedName>
    <definedName name="XXXXXXX" localSheetId="10">[17]Cap7!#REF!</definedName>
    <definedName name="XXXXXXX">[17]Cap7!#REF!</definedName>
    <definedName name="XYZZXZXXZXZ" localSheetId="11">#REF!</definedName>
    <definedName name="XYZZXZXXZXZ" localSheetId="12">#REF!</definedName>
    <definedName name="XYZZXZXXZXZ" localSheetId="13">#REF!</definedName>
    <definedName name="XYZZXZXXZXZ" localSheetId="14">#REF!</definedName>
    <definedName name="XYZZXZXXZXZ" localSheetId="3">#REF!</definedName>
    <definedName name="XYZZXZXXZXZ" localSheetId="4">#REF!</definedName>
    <definedName name="XYZZXZXXZXZ" localSheetId="6">#REF!</definedName>
    <definedName name="XYZZXZXXZXZ" localSheetId="7">#REF!</definedName>
    <definedName name="XYZZXZXXZXZ" localSheetId="8">#REF!</definedName>
    <definedName name="XYZZXZXXZXZ" localSheetId="9">#REF!</definedName>
    <definedName name="XYZZXZXXZXZ" localSheetId="10">#REF!</definedName>
    <definedName name="XYZZXZXXZXZ">#REF!</definedName>
    <definedName name="Z">[11]Ingles!$J$7:$J$202</definedName>
    <definedName name="Z_0CCF26D2_015A_48BB_A932_E67ED632CE05_.wvu.FilterData" localSheetId="2" hidden="1">'1. SERVIÇOS PRELIMINARES'!$A$11:$H$11</definedName>
    <definedName name="Z_0CCF26D2_015A_48BB_A932_E67ED632CE05_.wvu.FilterData" localSheetId="11" hidden="1">'10. CABINE ELÉTRICA'!$A$11:$H$11</definedName>
    <definedName name="Z_0CCF26D2_015A_48BB_A932_E67ED632CE05_.wvu.FilterData" localSheetId="12" hidden="1">'11. ABRIGO DE COMPRESSOR'!$A$11:$H$11</definedName>
    <definedName name="Z_0CCF26D2_015A_48BB_A932_E67ED632CE05_.wvu.FilterData" localSheetId="13" hidden="1">'12. UTILIDADES'!$A$11:$H$11</definedName>
    <definedName name="Z_0CCF26D2_015A_48BB_A932_E67ED632CE05_.wvu.FilterData" localSheetId="14" hidden="1">'13. MOBILIÁRIO'!$A$11:$H$11</definedName>
    <definedName name="Z_0CCF26D2_015A_48BB_A932_E67ED632CE05_.wvu.FilterData" localSheetId="3" hidden="1">'2. ESTRUTURA E FECHAMENTOS'!$A$11:$H$11</definedName>
    <definedName name="Z_0CCF26D2_015A_48BB_A932_E67ED632CE05_.wvu.FilterData" localSheetId="4" hidden="1">'3. HIDRÁULICA'!$A$11:$H$11</definedName>
    <definedName name="Z_0CCF26D2_015A_48BB_A932_E67ED632CE05_.wvu.FilterData" localSheetId="6" hidden="1">'5. INSTALAÇÕES DE SPCI'!$A$11:$H$11</definedName>
    <definedName name="Z_0CCF26D2_015A_48BB_A932_E67ED632CE05_.wvu.FilterData" localSheetId="7" hidden="1">'6. ARQUITETURA'!$A$11:$H$11</definedName>
    <definedName name="Z_0CCF26D2_015A_48BB_A932_E67ED632CE05_.wvu.FilterData" localSheetId="8" hidden="1">'7. CLIMATIZAÇÃO'!$A$11:$H$11</definedName>
    <definedName name="Z_0CCF26D2_015A_48BB_A932_E67ED632CE05_.wvu.FilterData" localSheetId="9" hidden="1">'8. ESQUADRIAS'!$A$11:$H$11</definedName>
    <definedName name="Z_0CCF26D2_015A_48BB_A932_E67ED632CE05_.wvu.FilterData" localSheetId="10" hidden="1">'9. TELECOM (TI)'!$A$11:$H$11</definedName>
    <definedName name="Z_0CCF26D2_015A_48BB_A932_E67ED632CE05_.wvu.PrintArea" localSheetId="2" hidden="1">'1. SERVIÇOS PRELIMINARES'!$A$1:$N$50</definedName>
    <definedName name="Z_0CCF26D2_015A_48BB_A932_E67ED632CE05_.wvu.PrintArea" localSheetId="11" hidden="1">'10. CABINE ELÉTRICA'!$A$1:$O$97</definedName>
    <definedName name="Z_0CCF26D2_015A_48BB_A932_E67ED632CE05_.wvu.PrintArea" localSheetId="12" hidden="1">'11. ABRIGO DE COMPRESSOR'!$A$1:$O$90</definedName>
    <definedName name="Z_0CCF26D2_015A_48BB_A932_E67ED632CE05_.wvu.PrintArea" localSheetId="13" hidden="1">'12. UTILIDADES'!$A$1:$N$91</definedName>
    <definedName name="Z_0CCF26D2_015A_48BB_A932_E67ED632CE05_.wvu.PrintArea" localSheetId="14" hidden="1">'13. MOBILIÁRIO'!$A$1:$N$65</definedName>
    <definedName name="Z_0CCF26D2_015A_48BB_A932_E67ED632CE05_.wvu.PrintArea" localSheetId="3" hidden="1">'2. ESTRUTURA E FECHAMENTOS'!$A$1:$O$119</definedName>
    <definedName name="Z_0CCF26D2_015A_48BB_A932_E67ED632CE05_.wvu.PrintArea" localSheetId="4" hidden="1">'3. HIDRÁULICA'!$A$1:$O$116</definedName>
    <definedName name="Z_0CCF26D2_015A_48BB_A932_E67ED632CE05_.wvu.PrintArea" localSheetId="6" hidden="1">'5. INSTALAÇÕES DE SPCI'!$A$1:$O$40</definedName>
    <definedName name="Z_0CCF26D2_015A_48BB_A932_E67ED632CE05_.wvu.PrintArea" localSheetId="7" hidden="1">'6. ARQUITETURA'!$A$1:$O$65</definedName>
    <definedName name="Z_0CCF26D2_015A_48BB_A932_E67ED632CE05_.wvu.PrintArea" localSheetId="8" hidden="1">'7. CLIMATIZAÇÃO'!$A$1:$O$226</definedName>
    <definedName name="Z_0CCF26D2_015A_48BB_A932_E67ED632CE05_.wvu.PrintArea" localSheetId="9" hidden="1">'8. ESQUADRIAS'!$A$1:$O$38</definedName>
    <definedName name="Z_0CCF26D2_015A_48BB_A932_E67ED632CE05_.wvu.PrintArea" localSheetId="10" hidden="1">'9. TELECOM (TI)'!$A$1:$O$122</definedName>
    <definedName name="Z_0CCF26D2_015A_48BB_A932_E67ED632CE05_.wvu.PrintArea" localSheetId="21" hidden="1">BDI!$A$1:$G$36</definedName>
    <definedName name="Z_0CCF26D2_015A_48BB_A932_E67ED632CE05_.wvu.PrintTitles" localSheetId="2" hidden="1">'1. SERVIÇOS PRELIMINARES'!$1:$11</definedName>
    <definedName name="Z_0CCF26D2_015A_48BB_A932_E67ED632CE05_.wvu.PrintTitles" localSheetId="11" hidden="1">'10. CABINE ELÉTRICA'!$1:$11</definedName>
    <definedName name="Z_0CCF26D2_015A_48BB_A932_E67ED632CE05_.wvu.PrintTitles" localSheetId="12" hidden="1">'11. ABRIGO DE COMPRESSOR'!$1:$11</definedName>
    <definedName name="Z_0CCF26D2_015A_48BB_A932_E67ED632CE05_.wvu.PrintTitles" localSheetId="13" hidden="1">'12. UTILIDADES'!$1:$11</definedName>
    <definedName name="Z_0CCF26D2_015A_48BB_A932_E67ED632CE05_.wvu.PrintTitles" localSheetId="14" hidden="1">'13. MOBILIÁRIO'!$1:$11</definedName>
    <definedName name="Z_0CCF26D2_015A_48BB_A932_E67ED632CE05_.wvu.PrintTitles" localSheetId="3" hidden="1">'2. ESTRUTURA E FECHAMENTOS'!$1:$11</definedName>
    <definedName name="Z_0CCF26D2_015A_48BB_A932_E67ED632CE05_.wvu.PrintTitles" localSheetId="4" hidden="1">'3. HIDRÁULICA'!$1:$11</definedName>
    <definedName name="Z_0CCF26D2_015A_48BB_A932_E67ED632CE05_.wvu.PrintTitles" localSheetId="6" hidden="1">'5. INSTALAÇÕES DE SPCI'!$1:$11</definedName>
    <definedName name="Z_0CCF26D2_015A_48BB_A932_E67ED632CE05_.wvu.PrintTitles" localSheetId="7" hidden="1">'6. ARQUITETURA'!$1:$11</definedName>
    <definedName name="Z_0CCF26D2_015A_48BB_A932_E67ED632CE05_.wvu.PrintTitles" localSheetId="8" hidden="1">'7. CLIMATIZAÇÃO'!$1:$11</definedName>
    <definedName name="Z_0CCF26D2_015A_48BB_A932_E67ED632CE05_.wvu.PrintTitles" localSheetId="9" hidden="1">'8. ESQUADRIAS'!$1:$11</definedName>
    <definedName name="Z_0CCF26D2_015A_48BB_A932_E67ED632CE05_.wvu.PrintTitles" localSheetId="10" hidden="1">'9. TELECOM (TI)'!$1:$11</definedName>
    <definedName name="Z_139CDC34_A2AE_4FB8_A6BF_3FCAEDE2A712_.wvu.FilterData" localSheetId="2" hidden="1">'1. SERVIÇOS PRELIMINARES'!$A$11:$H$11</definedName>
    <definedName name="Z_139CDC34_A2AE_4FB8_A6BF_3FCAEDE2A712_.wvu.FilterData" localSheetId="11" hidden="1">'10. CABINE ELÉTRICA'!$A$11:$H$11</definedName>
    <definedName name="Z_139CDC34_A2AE_4FB8_A6BF_3FCAEDE2A712_.wvu.FilterData" localSheetId="12" hidden="1">'11. ABRIGO DE COMPRESSOR'!$A$11:$H$11</definedName>
    <definedName name="Z_139CDC34_A2AE_4FB8_A6BF_3FCAEDE2A712_.wvu.FilterData" localSheetId="13" hidden="1">'12. UTILIDADES'!$A$11:$H$11</definedName>
    <definedName name="Z_139CDC34_A2AE_4FB8_A6BF_3FCAEDE2A712_.wvu.FilterData" localSheetId="14" hidden="1">'13. MOBILIÁRIO'!$A$11:$H$11</definedName>
    <definedName name="Z_139CDC34_A2AE_4FB8_A6BF_3FCAEDE2A712_.wvu.FilterData" localSheetId="3" hidden="1">'2. ESTRUTURA E FECHAMENTOS'!$A$11:$H$11</definedName>
    <definedName name="Z_139CDC34_A2AE_4FB8_A6BF_3FCAEDE2A712_.wvu.FilterData" localSheetId="4" hidden="1">'3. HIDRÁULICA'!$A$11:$H$11</definedName>
    <definedName name="Z_139CDC34_A2AE_4FB8_A6BF_3FCAEDE2A712_.wvu.FilterData" localSheetId="6" hidden="1">'5. INSTALAÇÕES DE SPCI'!$A$11:$H$11</definedName>
    <definedName name="Z_139CDC34_A2AE_4FB8_A6BF_3FCAEDE2A712_.wvu.FilterData" localSheetId="7" hidden="1">'6. ARQUITETURA'!$A$11:$H$11</definedName>
    <definedName name="Z_139CDC34_A2AE_4FB8_A6BF_3FCAEDE2A712_.wvu.FilterData" localSheetId="8" hidden="1">'7. CLIMATIZAÇÃO'!$A$11:$H$11</definedName>
    <definedName name="Z_139CDC34_A2AE_4FB8_A6BF_3FCAEDE2A712_.wvu.FilterData" localSheetId="9" hidden="1">'8. ESQUADRIAS'!$A$11:$H$11</definedName>
    <definedName name="Z_139CDC34_A2AE_4FB8_A6BF_3FCAEDE2A712_.wvu.FilterData" localSheetId="10" hidden="1">'9. TELECOM (TI)'!$A$11:$H$11</definedName>
    <definedName name="Z_139CDC34_A2AE_4FB8_A6BF_3FCAEDE2A712_.wvu.PrintArea" localSheetId="2" hidden="1">'1. SERVIÇOS PRELIMINARES'!$A$1:$N$50</definedName>
    <definedName name="Z_139CDC34_A2AE_4FB8_A6BF_3FCAEDE2A712_.wvu.PrintArea" localSheetId="11" hidden="1">'10. CABINE ELÉTRICA'!$A$1:$O$97</definedName>
    <definedName name="Z_139CDC34_A2AE_4FB8_A6BF_3FCAEDE2A712_.wvu.PrintArea" localSheetId="12" hidden="1">'11. ABRIGO DE COMPRESSOR'!$A$1:$O$90</definedName>
    <definedName name="Z_139CDC34_A2AE_4FB8_A6BF_3FCAEDE2A712_.wvu.PrintArea" localSheetId="13" hidden="1">'12. UTILIDADES'!$A$1:$N$91</definedName>
    <definedName name="Z_139CDC34_A2AE_4FB8_A6BF_3FCAEDE2A712_.wvu.PrintArea" localSheetId="14" hidden="1">'13. MOBILIÁRIO'!$A$1:$N$65</definedName>
    <definedName name="Z_139CDC34_A2AE_4FB8_A6BF_3FCAEDE2A712_.wvu.PrintArea" localSheetId="3" hidden="1">'2. ESTRUTURA E FECHAMENTOS'!$A$1:$O$119</definedName>
    <definedName name="Z_139CDC34_A2AE_4FB8_A6BF_3FCAEDE2A712_.wvu.PrintArea" localSheetId="4" hidden="1">'3. HIDRÁULICA'!$A$1:$O$116</definedName>
    <definedName name="Z_139CDC34_A2AE_4FB8_A6BF_3FCAEDE2A712_.wvu.PrintArea" localSheetId="6" hidden="1">'5. INSTALAÇÕES DE SPCI'!$A$1:$O$40</definedName>
    <definedName name="Z_139CDC34_A2AE_4FB8_A6BF_3FCAEDE2A712_.wvu.PrintArea" localSheetId="7" hidden="1">'6. ARQUITETURA'!$A$1:$O$65</definedName>
    <definedName name="Z_139CDC34_A2AE_4FB8_A6BF_3FCAEDE2A712_.wvu.PrintArea" localSheetId="8" hidden="1">'7. CLIMATIZAÇÃO'!$A$1:$O$226</definedName>
    <definedName name="Z_139CDC34_A2AE_4FB8_A6BF_3FCAEDE2A712_.wvu.PrintArea" localSheetId="9" hidden="1">'8. ESQUADRIAS'!$A$1:$O$38</definedName>
    <definedName name="Z_139CDC34_A2AE_4FB8_A6BF_3FCAEDE2A712_.wvu.PrintArea" localSheetId="10" hidden="1">'9. TELECOM (TI)'!$A$1:$O$122</definedName>
    <definedName name="Z_139CDC34_A2AE_4FB8_A6BF_3FCAEDE2A712_.wvu.PrintArea" localSheetId="21" hidden="1">BDI!$A$1:$G$36</definedName>
    <definedName name="Z_139CDC34_A2AE_4FB8_A6BF_3FCAEDE2A712_.wvu.PrintTitles" localSheetId="2" hidden="1">'1. SERVIÇOS PRELIMINARES'!$1:$11</definedName>
    <definedName name="Z_139CDC34_A2AE_4FB8_A6BF_3FCAEDE2A712_.wvu.PrintTitles" localSheetId="11" hidden="1">'10. CABINE ELÉTRICA'!$1:$11</definedName>
    <definedName name="Z_139CDC34_A2AE_4FB8_A6BF_3FCAEDE2A712_.wvu.PrintTitles" localSheetId="12" hidden="1">'11. ABRIGO DE COMPRESSOR'!$1:$11</definedName>
    <definedName name="Z_139CDC34_A2AE_4FB8_A6BF_3FCAEDE2A712_.wvu.PrintTitles" localSheetId="13" hidden="1">'12. UTILIDADES'!$1:$11</definedName>
    <definedName name="Z_139CDC34_A2AE_4FB8_A6BF_3FCAEDE2A712_.wvu.PrintTitles" localSheetId="14" hidden="1">'13. MOBILIÁRIO'!$1:$11</definedName>
    <definedName name="Z_139CDC34_A2AE_4FB8_A6BF_3FCAEDE2A712_.wvu.PrintTitles" localSheetId="3" hidden="1">'2. ESTRUTURA E FECHAMENTOS'!$1:$11</definedName>
    <definedName name="Z_139CDC34_A2AE_4FB8_A6BF_3FCAEDE2A712_.wvu.PrintTitles" localSheetId="4" hidden="1">'3. HIDRÁULICA'!$1:$11</definedName>
    <definedName name="Z_139CDC34_A2AE_4FB8_A6BF_3FCAEDE2A712_.wvu.PrintTitles" localSheetId="6" hidden="1">'5. INSTALAÇÕES DE SPCI'!$1:$11</definedName>
    <definedName name="Z_139CDC34_A2AE_4FB8_A6BF_3FCAEDE2A712_.wvu.PrintTitles" localSheetId="7" hidden="1">'6. ARQUITETURA'!$1:$11</definedName>
    <definedName name="Z_139CDC34_A2AE_4FB8_A6BF_3FCAEDE2A712_.wvu.PrintTitles" localSheetId="8" hidden="1">'7. CLIMATIZAÇÃO'!$1:$11</definedName>
    <definedName name="Z_139CDC34_A2AE_4FB8_A6BF_3FCAEDE2A712_.wvu.PrintTitles" localSheetId="9" hidden="1">'8. ESQUADRIAS'!$1:$11</definedName>
    <definedName name="Z_139CDC34_A2AE_4FB8_A6BF_3FCAEDE2A712_.wvu.PrintTitles" localSheetId="10" hidden="1">'9. TELECOM (TI)'!$1:$11</definedName>
    <definedName name="Z_EC1863A0_3B45_43E6_81CD_D9608D52C52A_.wvu.FilterData" localSheetId="2" hidden="1">'1. SERVIÇOS PRELIMINARES'!$A$11:$H$11</definedName>
    <definedName name="Z_EC1863A0_3B45_43E6_81CD_D9608D52C52A_.wvu.FilterData" localSheetId="11" hidden="1">'10. CABINE ELÉTRICA'!$A$11:$H$11</definedName>
    <definedName name="Z_EC1863A0_3B45_43E6_81CD_D9608D52C52A_.wvu.FilterData" localSheetId="12" hidden="1">'11. ABRIGO DE COMPRESSOR'!$A$11:$H$11</definedName>
    <definedName name="Z_EC1863A0_3B45_43E6_81CD_D9608D52C52A_.wvu.FilterData" localSheetId="13" hidden="1">'12. UTILIDADES'!$A$11:$H$11</definedName>
    <definedName name="Z_EC1863A0_3B45_43E6_81CD_D9608D52C52A_.wvu.FilterData" localSheetId="14" hidden="1">'13. MOBILIÁRIO'!$A$11:$H$11</definedName>
    <definedName name="Z_EC1863A0_3B45_43E6_81CD_D9608D52C52A_.wvu.FilterData" localSheetId="3" hidden="1">'2. ESTRUTURA E FECHAMENTOS'!$A$11:$H$11</definedName>
    <definedName name="Z_EC1863A0_3B45_43E6_81CD_D9608D52C52A_.wvu.FilterData" localSheetId="4" hidden="1">'3. HIDRÁULICA'!$A$11:$H$11</definedName>
    <definedName name="Z_EC1863A0_3B45_43E6_81CD_D9608D52C52A_.wvu.FilterData" localSheetId="6" hidden="1">'5. INSTALAÇÕES DE SPCI'!$A$11:$H$11</definedName>
    <definedName name="Z_EC1863A0_3B45_43E6_81CD_D9608D52C52A_.wvu.FilterData" localSheetId="7" hidden="1">'6. ARQUITETURA'!$A$11:$H$11</definedName>
    <definedName name="Z_EC1863A0_3B45_43E6_81CD_D9608D52C52A_.wvu.FilterData" localSheetId="8" hidden="1">'7. CLIMATIZAÇÃO'!$A$11:$H$11</definedName>
    <definedName name="Z_EC1863A0_3B45_43E6_81CD_D9608D52C52A_.wvu.FilterData" localSheetId="9" hidden="1">'8. ESQUADRIAS'!$A$11:$H$11</definedName>
    <definedName name="Z_EC1863A0_3B45_43E6_81CD_D9608D52C52A_.wvu.FilterData" localSheetId="10" hidden="1">'9. TELECOM (TI)'!$A$11:$H$11</definedName>
    <definedName name="Z_EC1863A0_3B45_43E6_81CD_D9608D52C52A_.wvu.PrintArea" localSheetId="2" hidden="1">'1. SERVIÇOS PRELIMINARES'!$A$1:$N$50</definedName>
    <definedName name="Z_EC1863A0_3B45_43E6_81CD_D9608D52C52A_.wvu.PrintArea" localSheetId="11" hidden="1">'10. CABINE ELÉTRICA'!$A$1:$O$97</definedName>
    <definedName name="Z_EC1863A0_3B45_43E6_81CD_D9608D52C52A_.wvu.PrintArea" localSheetId="12" hidden="1">'11. ABRIGO DE COMPRESSOR'!$A$1:$O$90</definedName>
    <definedName name="Z_EC1863A0_3B45_43E6_81CD_D9608D52C52A_.wvu.PrintArea" localSheetId="13" hidden="1">'12. UTILIDADES'!$A$1:$N$91</definedName>
    <definedName name="Z_EC1863A0_3B45_43E6_81CD_D9608D52C52A_.wvu.PrintArea" localSheetId="14" hidden="1">'13. MOBILIÁRIO'!$A$1:$N$65</definedName>
    <definedName name="Z_EC1863A0_3B45_43E6_81CD_D9608D52C52A_.wvu.PrintArea" localSheetId="3" hidden="1">'2. ESTRUTURA E FECHAMENTOS'!$A$1:$O$119</definedName>
    <definedName name="Z_EC1863A0_3B45_43E6_81CD_D9608D52C52A_.wvu.PrintArea" localSheetId="4" hidden="1">'3. HIDRÁULICA'!$A$1:$O$116</definedName>
    <definedName name="Z_EC1863A0_3B45_43E6_81CD_D9608D52C52A_.wvu.PrintArea" localSheetId="6" hidden="1">'5. INSTALAÇÕES DE SPCI'!$A$1:$O$40</definedName>
    <definedName name="Z_EC1863A0_3B45_43E6_81CD_D9608D52C52A_.wvu.PrintArea" localSheetId="7" hidden="1">'6. ARQUITETURA'!$A$1:$O$65</definedName>
    <definedName name="Z_EC1863A0_3B45_43E6_81CD_D9608D52C52A_.wvu.PrintArea" localSheetId="8" hidden="1">'7. CLIMATIZAÇÃO'!$A$1:$O$226</definedName>
    <definedName name="Z_EC1863A0_3B45_43E6_81CD_D9608D52C52A_.wvu.PrintArea" localSheetId="9" hidden="1">'8. ESQUADRIAS'!$A$1:$O$38</definedName>
    <definedName name="Z_EC1863A0_3B45_43E6_81CD_D9608D52C52A_.wvu.PrintArea" localSheetId="10" hidden="1">'9. TELECOM (TI)'!$A$1:$O$122</definedName>
    <definedName name="Z_EC1863A0_3B45_43E6_81CD_D9608D52C52A_.wvu.PrintArea" localSheetId="21" hidden="1">BDI!$A$1:$G$36</definedName>
    <definedName name="Z_EC1863A0_3B45_43E6_81CD_D9608D52C52A_.wvu.PrintTitles" localSheetId="2" hidden="1">'1. SERVIÇOS PRELIMINARES'!$1:$11</definedName>
    <definedName name="Z_EC1863A0_3B45_43E6_81CD_D9608D52C52A_.wvu.PrintTitles" localSheetId="11" hidden="1">'10. CABINE ELÉTRICA'!$1:$11</definedName>
    <definedName name="Z_EC1863A0_3B45_43E6_81CD_D9608D52C52A_.wvu.PrintTitles" localSheetId="12" hidden="1">'11. ABRIGO DE COMPRESSOR'!$1:$11</definedName>
    <definedName name="Z_EC1863A0_3B45_43E6_81CD_D9608D52C52A_.wvu.PrintTitles" localSheetId="13" hidden="1">'12. UTILIDADES'!$1:$11</definedName>
    <definedName name="Z_EC1863A0_3B45_43E6_81CD_D9608D52C52A_.wvu.PrintTitles" localSheetId="14" hidden="1">'13. MOBILIÁRIO'!$1:$11</definedName>
    <definedName name="Z_EC1863A0_3B45_43E6_81CD_D9608D52C52A_.wvu.PrintTitles" localSheetId="3" hidden="1">'2. ESTRUTURA E FECHAMENTOS'!$1:$11</definedName>
    <definedName name="Z_EC1863A0_3B45_43E6_81CD_D9608D52C52A_.wvu.PrintTitles" localSheetId="4" hidden="1">'3. HIDRÁULICA'!$1:$11</definedName>
    <definedName name="Z_EC1863A0_3B45_43E6_81CD_D9608D52C52A_.wvu.PrintTitles" localSheetId="6" hidden="1">'5. INSTALAÇÕES DE SPCI'!$1:$11</definedName>
    <definedName name="Z_EC1863A0_3B45_43E6_81CD_D9608D52C52A_.wvu.PrintTitles" localSheetId="7" hidden="1">'6. ARQUITETURA'!$1:$11</definedName>
    <definedName name="Z_EC1863A0_3B45_43E6_81CD_D9608D52C52A_.wvu.PrintTitles" localSheetId="8" hidden="1">'7. CLIMATIZAÇÃO'!$1:$11</definedName>
    <definedName name="Z_EC1863A0_3B45_43E6_81CD_D9608D52C52A_.wvu.PrintTitles" localSheetId="9" hidden="1">'8. ESQUADRIAS'!$1:$11</definedName>
    <definedName name="Z_EC1863A0_3B45_43E6_81CD_D9608D52C52A_.wvu.PrintTitles" localSheetId="10" hidden="1">'9. TELECOM (TI)'!$1:$11</definedName>
  </definedNames>
  <calcPr calcId="191029" iterate="1"/>
  <customWorkbookViews>
    <customWorkbookView name="Rubia Fernanda Grigoletto - Modo de exibição pessoal" guid="{139CDC34-A2AE-4FB8-A6BF-3FCAEDE2A712}" mergeInterval="0" personalView="1" maximized="1" xWindow="-8" yWindow="-8" windowWidth="1382" windowHeight="744" tabRatio="646" activeSheetId="2"/>
    <customWorkbookView name="Paula Mantovanelli - Modo de exibição pessoal" guid="{EC1863A0-3B45-43E6-81CD-D9608D52C52A}" mergeInterval="0" personalView="1" maximized="1" xWindow="-8" yWindow="-8" windowWidth="1382" windowHeight="744" tabRatio="646" activeSheetId="2"/>
    <customWorkbookView name="Luanna Fernandes De Lima - Modo de exibição pessoal" guid="{0CCF26D2-015A-48BB-A932-E67ED632CE05}" mergeInterval="0" personalView="1" maximized="1" xWindow="-8" yWindow="-8" windowWidth="1382" windowHeight="744" tabRatio="646" activeSheetId="2"/>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15" i="2" l="1"/>
  <c r="K15" i="2" s="1"/>
  <c r="J16" i="2"/>
  <c r="K16" i="2" s="1"/>
  <c r="J17" i="2"/>
  <c r="K17" i="2" s="1"/>
  <c r="J18" i="2"/>
  <c r="K18" i="2" s="1"/>
  <c r="J19" i="2"/>
  <c r="K19" i="2" s="1"/>
  <c r="J20" i="2"/>
  <c r="K20" i="2" s="1"/>
  <c r="J21" i="2"/>
  <c r="K21" i="2" s="1"/>
  <c r="J22" i="2"/>
  <c r="K22" i="2" s="1"/>
  <c r="J25" i="2"/>
  <c r="J27" i="2"/>
  <c r="K27" i="2" s="1"/>
  <c r="J28" i="2"/>
  <c r="K28" i="2" s="1"/>
  <c r="J30" i="2"/>
  <c r="J31" i="2"/>
  <c r="K31" i="2"/>
  <c r="J34" i="2"/>
  <c r="J36" i="2"/>
  <c r="K36" i="2" s="1"/>
  <c r="J37" i="2"/>
  <c r="K37" i="2" s="1"/>
  <c r="J38" i="2"/>
  <c r="K38" i="2" s="1"/>
  <c r="J39" i="2"/>
  <c r="K39" i="2" s="1"/>
  <c r="J40" i="2"/>
  <c r="K40" i="2"/>
  <c r="J41" i="2"/>
  <c r="K41" i="2" s="1"/>
  <c r="J42" i="2"/>
  <c r="K42" i="2" s="1"/>
  <c r="J43" i="2"/>
  <c r="K43" i="2" s="1"/>
  <c r="J44" i="2"/>
  <c r="K44" i="2"/>
  <c r="J45" i="2"/>
  <c r="K45" i="2" s="1"/>
  <c r="J47" i="2"/>
  <c r="K47" i="2" s="1"/>
  <c r="J48" i="2"/>
  <c r="K48" i="2" s="1"/>
  <c r="J49" i="2"/>
  <c r="K49" i="2" s="1"/>
  <c r="J29" i="2" l="1"/>
  <c r="K30" i="2"/>
  <c r="J32" i="2"/>
  <c r="K34" i="2"/>
  <c r="K25" i="2"/>
  <c r="J23" i="2"/>
  <c r="J15" i="26"/>
  <c r="K15" i="26" s="1"/>
  <c r="J16" i="26"/>
  <c r="K16" i="26" s="1"/>
  <c r="J17" i="26"/>
  <c r="K17" i="26" s="1"/>
  <c r="J18" i="26"/>
  <c r="K18" i="26" s="1"/>
  <c r="J19" i="26"/>
  <c r="K19" i="26" s="1"/>
  <c r="J20" i="26"/>
  <c r="K20" i="26" s="1"/>
  <c r="J21" i="26"/>
  <c r="K21" i="26" s="1"/>
  <c r="J22" i="26"/>
  <c r="K22" i="26" s="1"/>
  <c r="J23" i="26"/>
  <c r="K23" i="26" s="1"/>
  <c r="J24" i="26"/>
  <c r="K24" i="26" s="1"/>
  <c r="J25" i="26"/>
  <c r="K25" i="26" s="1"/>
  <c r="J26" i="26"/>
  <c r="K26" i="26" s="1"/>
  <c r="J27" i="26"/>
  <c r="K27" i="26" s="1"/>
  <c r="J28" i="26"/>
  <c r="K28" i="26" s="1"/>
  <c r="J29" i="26"/>
  <c r="K29" i="26" s="1"/>
  <c r="J30" i="26"/>
  <c r="K30" i="26" s="1"/>
  <c r="J31" i="26"/>
  <c r="K31" i="26" s="1"/>
  <c r="J32" i="26"/>
  <c r="K32" i="26" s="1"/>
  <c r="J33" i="26"/>
  <c r="K33" i="26" s="1"/>
  <c r="J34" i="26"/>
  <c r="K34" i="26" s="1"/>
  <c r="J35" i="26"/>
  <c r="K35" i="26" s="1"/>
  <c r="J36" i="26"/>
  <c r="K36" i="26" s="1"/>
  <c r="J37" i="26"/>
  <c r="K37" i="26" s="1"/>
  <c r="J38" i="26"/>
  <c r="K38" i="26" s="1"/>
  <c r="J39" i="26"/>
  <c r="K39" i="26" s="1"/>
  <c r="J40" i="26"/>
  <c r="K40" i="26" s="1"/>
  <c r="J41" i="26"/>
  <c r="K41" i="26" s="1"/>
  <c r="J42" i="26"/>
  <c r="K42" i="26" s="1"/>
  <c r="J43" i="26"/>
  <c r="K43" i="26" s="1"/>
  <c r="J44" i="26"/>
  <c r="K44" i="26" s="1"/>
  <c r="J45" i="26"/>
  <c r="K45" i="26" s="1"/>
  <c r="J46" i="26"/>
  <c r="K46" i="26" s="1"/>
  <c r="J47" i="26"/>
  <c r="K47" i="26" s="1"/>
  <c r="J48" i="26"/>
  <c r="K48" i="26" s="1"/>
  <c r="J49" i="26"/>
  <c r="K49" i="26" s="1"/>
  <c r="J50" i="26"/>
  <c r="K50" i="26" s="1"/>
  <c r="J51" i="26"/>
  <c r="K51" i="26" s="1"/>
  <c r="J52" i="26"/>
  <c r="K52" i="26" s="1"/>
  <c r="J53" i="26"/>
  <c r="K53" i="26" s="1"/>
  <c r="J54" i="26"/>
  <c r="K54" i="26" s="1"/>
  <c r="J55" i="26"/>
  <c r="K55" i="26" s="1"/>
  <c r="J56" i="26"/>
  <c r="K56" i="26" s="1"/>
  <c r="J57" i="26"/>
  <c r="K57" i="26" s="1"/>
  <c r="J58" i="26"/>
  <c r="K58" i="26" s="1"/>
  <c r="J59" i="26"/>
  <c r="K59" i="26" s="1"/>
  <c r="J60" i="26"/>
  <c r="K60" i="26" s="1"/>
  <c r="J61" i="26"/>
  <c r="K61" i="26" s="1"/>
  <c r="J62" i="26"/>
  <c r="K62" i="26" s="1"/>
  <c r="J63" i="26"/>
  <c r="K63" i="26" s="1"/>
  <c r="J64" i="26"/>
  <c r="J14" i="26"/>
  <c r="J90" i="25"/>
  <c r="K90" i="25" s="1"/>
  <c r="J89" i="25"/>
  <c r="K89" i="25" s="1"/>
  <c r="J88" i="25"/>
  <c r="K88" i="25" s="1"/>
  <c r="J87" i="25"/>
  <c r="K87" i="25" s="1"/>
  <c r="J86" i="25"/>
  <c r="K86" i="25" s="1"/>
  <c r="J85" i="25"/>
  <c r="K85" i="25" s="1"/>
  <c r="J84" i="25"/>
  <c r="K84" i="25" s="1"/>
  <c r="J83" i="25"/>
  <c r="K83" i="25" s="1"/>
  <c r="J82" i="25"/>
  <c r="K82" i="25" s="1"/>
  <c r="J81" i="25"/>
  <c r="J79" i="25"/>
  <c r="K79" i="25" s="1"/>
  <c r="J78" i="25"/>
  <c r="K78" i="25" s="1"/>
  <c r="J77" i="25"/>
  <c r="K77" i="25" s="1"/>
  <c r="J76" i="25"/>
  <c r="K76" i="25" s="1"/>
  <c r="J75" i="25"/>
  <c r="K75" i="25" s="1"/>
  <c r="J74" i="25"/>
  <c r="K74" i="25" s="1"/>
  <c r="J73" i="25"/>
  <c r="K73" i="25" s="1"/>
  <c r="J72" i="25"/>
  <c r="J70" i="25"/>
  <c r="K70" i="25" s="1"/>
  <c r="J69" i="25"/>
  <c r="K69" i="25" s="1"/>
  <c r="J68" i="25"/>
  <c r="K68" i="25" s="1"/>
  <c r="J67" i="25"/>
  <c r="J65" i="25"/>
  <c r="K65" i="25" s="1"/>
  <c r="J64" i="25"/>
  <c r="J62" i="25"/>
  <c r="K62" i="25" s="1"/>
  <c r="J61" i="25"/>
  <c r="K61" i="25" s="1"/>
  <c r="J60" i="25"/>
  <c r="K60" i="25" s="1"/>
  <c r="J59" i="25"/>
  <c r="K59" i="25" s="1"/>
  <c r="J58" i="25"/>
  <c r="K58" i="25" s="1"/>
  <c r="J57" i="25"/>
  <c r="K57" i="25" s="1"/>
  <c r="J56" i="25"/>
  <c r="K56" i="25" s="1"/>
  <c r="J55" i="25"/>
  <c r="K55" i="25" s="1"/>
  <c r="J53" i="25"/>
  <c r="K53" i="25" s="1"/>
  <c r="J51" i="25"/>
  <c r="K51" i="25" s="1"/>
  <c r="J49" i="25"/>
  <c r="K49" i="25" s="1"/>
  <c r="J47" i="25"/>
  <c r="J44" i="25"/>
  <c r="K44" i="25" s="1"/>
  <c r="J43" i="25"/>
  <c r="K43" i="25" s="1"/>
  <c r="J42" i="25"/>
  <c r="K42" i="25" s="1"/>
  <c r="J41" i="25"/>
  <c r="K41" i="25" s="1"/>
  <c r="J40" i="25"/>
  <c r="K40" i="25" s="1"/>
  <c r="J39" i="25"/>
  <c r="K39" i="25" s="1"/>
  <c r="J38" i="25"/>
  <c r="K38" i="25" s="1"/>
  <c r="J37" i="25"/>
  <c r="K37" i="25" s="1"/>
  <c r="J36" i="25"/>
  <c r="K36" i="25" s="1"/>
  <c r="J35" i="25"/>
  <c r="K35" i="25" s="1"/>
  <c r="J34" i="25"/>
  <c r="J32" i="25"/>
  <c r="K32" i="25" s="1"/>
  <c r="J31" i="25"/>
  <c r="K31" i="25" s="1"/>
  <c r="J30" i="25"/>
  <c r="K30" i="25" s="1"/>
  <c r="J29" i="25"/>
  <c r="K29" i="25" s="1"/>
  <c r="J28" i="25"/>
  <c r="K28" i="25" s="1"/>
  <c r="J27" i="25"/>
  <c r="K27" i="25" s="1"/>
  <c r="J26" i="25"/>
  <c r="K26" i="25" s="1"/>
  <c r="J25" i="25"/>
  <c r="K25" i="25" s="1"/>
  <c r="J24" i="25"/>
  <c r="K24" i="25" s="1"/>
  <c r="J23" i="25"/>
  <c r="K23" i="25" s="1"/>
  <c r="J22" i="25"/>
  <c r="J20" i="25"/>
  <c r="K20" i="25" s="1"/>
  <c r="J19" i="25"/>
  <c r="K19" i="25" s="1"/>
  <c r="J18" i="25"/>
  <c r="K18" i="25" s="1"/>
  <c r="J17" i="25"/>
  <c r="J89" i="30"/>
  <c r="K89" i="30" s="1"/>
  <c r="J88" i="30"/>
  <c r="K88" i="30" s="1"/>
  <c r="J87" i="30"/>
  <c r="J85" i="30"/>
  <c r="J83" i="30"/>
  <c r="K83" i="30" s="1"/>
  <c r="J82" i="30"/>
  <c r="J77" i="30"/>
  <c r="K77" i="30" s="1"/>
  <c r="J76" i="30"/>
  <c r="K76" i="30" s="1"/>
  <c r="J75" i="30"/>
  <c r="K75" i="30" s="1"/>
  <c r="J73" i="30"/>
  <c r="K73" i="30" s="1"/>
  <c r="J66" i="30"/>
  <c r="J64" i="30"/>
  <c r="K64" i="30" s="1"/>
  <c r="J63" i="30"/>
  <c r="K63" i="30" s="1"/>
  <c r="J62" i="30"/>
  <c r="K62" i="30" s="1"/>
  <c r="J61" i="30"/>
  <c r="K61" i="30" s="1"/>
  <c r="J60" i="30"/>
  <c r="K60" i="30" s="1"/>
  <c r="J57" i="30"/>
  <c r="K57" i="30" s="1"/>
  <c r="J56" i="30"/>
  <c r="K56" i="30" s="1"/>
  <c r="J55" i="30"/>
  <c r="J53" i="30"/>
  <c r="K53" i="30" s="1"/>
  <c r="J52" i="30"/>
  <c r="K52" i="30" s="1"/>
  <c r="J51" i="30"/>
  <c r="K51" i="30" s="1"/>
  <c r="J49" i="30"/>
  <c r="K49" i="30" s="1"/>
  <c r="J48" i="30"/>
  <c r="K48" i="30" s="1"/>
  <c r="J47" i="30"/>
  <c r="K47" i="30" s="1"/>
  <c r="J46" i="30"/>
  <c r="J39" i="30"/>
  <c r="K39" i="30" s="1"/>
  <c r="J38" i="30"/>
  <c r="K38" i="30" s="1"/>
  <c r="J37" i="30"/>
  <c r="K37" i="30" s="1"/>
  <c r="J35" i="30"/>
  <c r="K35" i="30" s="1"/>
  <c r="J34" i="30"/>
  <c r="K34" i="30" s="1"/>
  <c r="J33" i="30"/>
  <c r="K33" i="30" s="1"/>
  <c r="J32" i="30"/>
  <c r="K32" i="30" s="1"/>
  <c r="J30" i="30"/>
  <c r="K30" i="30" s="1"/>
  <c r="J29" i="30"/>
  <c r="J23" i="30"/>
  <c r="K23" i="30" s="1"/>
  <c r="J22" i="30"/>
  <c r="K22" i="30" s="1"/>
  <c r="J21" i="30"/>
  <c r="K21" i="30" s="1"/>
  <c r="J20" i="30"/>
  <c r="K20" i="30" s="1"/>
  <c r="J19" i="30"/>
  <c r="K19" i="30" s="1"/>
  <c r="J18" i="30"/>
  <c r="K18" i="30" s="1"/>
  <c r="J17" i="30"/>
  <c r="K17" i="30" s="1"/>
  <c r="J16" i="30"/>
  <c r="J96" i="29"/>
  <c r="K96" i="29" s="1"/>
  <c r="J95" i="29"/>
  <c r="K95" i="29" s="1"/>
  <c r="J94" i="29"/>
  <c r="J92" i="29"/>
  <c r="J90" i="29"/>
  <c r="K90" i="29" s="1"/>
  <c r="J89" i="29"/>
  <c r="J86" i="29"/>
  <c r="K86" i="29" s="1"/>
  <c r="J83" i="29"/>
  <c r="J79" i="29"/>
  <c r="K79" i="29" s="1"/>
  <c r="J78" i="29"/>
  <c r="K78" i="29" s="1"/>
  <c r="J77" i="29"/>
  <c r="K77" i="29" s="1"/>
  <c r="J75" i="29"/>
  <c r="K75" i="29" s="1"/>
  <c r="J74" i="29"/>
  <c r="K74" i="29" s="1"/>
  <c r="J70" i="29"/>
  <c r="K70" i="29" s="1"/>
  <c r="J66" i="29"/>
  <c r="J64" i="29"/>
  <c r="K64" i="29" s="1"/>
  <c r="J63" i="29"/>
  <c r="K63" i="29" s="1"/>
  <c r="J62" i="29"/>
  <c r="K62" i="29" s="1"/>
  <c r="J61" i="29"/>
  <c r="K61" i="29" s="1"/>
  <c r="J60" i="29"/>
  <c r="K60" i="29" s="1"/>
  <c r="J58" i="29"/>
  <c r="K58" i="29" s="1"/>
  <c r="J57" i="29"/>
  <c r="K57" i="29" s="1"/>
  <c r="J56" i="29"/>
  <c r="K56" i="29" s="1"/>
  <c r="J55" i="29"/>
  <c r="J53" i="29"/>
  <c r="K53" i="29" s="1"/>
  <c r="J52" i="29"/>
  <c r="K52" i="29" s="1"/>
  <c r="J51" i="29"/>
  <c r="K51" i="29" s="1"/>
  <c r="J49" i="29"/>
  <c r="K49" i="29" s="1"/>
  <c r="J48" i="29"/>
  <c r="K48" i="29" s="1"/>
  <c r="J47" i="29"/>
  <c r="K47" i="29" s="1"/>
  <c r="J46" i="29"/>
  <c r="J39" i="29"/>
  <c r="K39" i="29" s="1"/>
  <c r="J38" i="29"/>
  <c r="K38" i="29" s="1"/>
  <c r="J37" i="29"/>
  <c r="K37" i="29" s="1"/>
  <c r="J35" i="29"/>
  <c r="K35" i="29" s="1"/>
  <c r="J34" i="29"/>
  <c r="K34" i="29" s="1"/>
  <c r="J33" i="29"/>
  <c r="K33" i="29" s="1"/>
  <c r="J32" i="29"/>
  <c r="K32" i="29" s="1"/>
  <c r="J30" i="29"/>
  <c r="K30" i="29" s="1"/>
  <c r="J29" i="29"/>
  <c r="J24" i="29"/>
  <c r="K24" i="29" s="1"/>
  <c r="J23" i="29"/>
  <c r="K23" i="29" s="1"/>
  <c r="J22" i="29"/>
  <c r="K22" i="29" s="1"/>
  <c r="J21" i="29"/>
  <c r="K21" i="29" s="1"/>
  <c r="J20" i="29"/>
  <c r="K20" i="29" s="1"/>
  <c r="J19" i="29"/>
  <c r="K19" i="29" s="1"/>
  <c r="J18" i="29"/>
  <c r="K18" i="29" s="1"/>
  <c r="J17" i="29"/>
  <c r="K17" i="29" s="1"/>
  <c r="J16" i="29"/>
  <c r="J121" i="23"/>
  <c r="K121" i="23" s="1"/>
  <c r="J120" i="23"/>
  <c r="K120" i="23" s="1"/>
  <c r="J119" i="23"/>
  <c r="K119" i="23" s="1"/>
  <c r="J118" i="23"/>
  <c r="K118" i="23" s="1"/>
  <c r="J116" i="23"/>
  <c r="K116" i="23" s="1"/>
  <c r="J115" i="23"/>
  <c r="K115" i="23" s="1"/>
  <c r="J105" i="23"/>
  <c r="K105" i="23" s="1"/>
  <c r="J104" i="23"/>
  <c r="K104" i="23" s="1"/>
  <c r="J103" i="23"/>
  <c r="K103" i="23" s="1"/>
  <c r="J102" i="23"/>
  <c r="K102" i="23" s="1"/>
  <c r="J101" i="23"/>
  <c r="K101" i="23" s="1"/>
  <c r="J100" i="23"/>
  <c r="K100" i="23" s="1"/>
  <c r="J99" i="23"/>
  <c r="K99" i="23" s="1"/>
  <c r="J98" i="23"/>
  <c r="K98" i="23" s="1"/>
  <c r="J97" i="23"/>
  <c r="K97" i="23" s="1"/>
  <c r="J96" i="23"/>
  <c r="K96" i="23" s="1"/>
  <c r="J95" i="23"/>
  <c r="K95" i="23" s="1"/>
  <c r="J94" i="23"/>
  <c r="K94" i="23" s="1"/>
  <c r="J93" i="23"/>
  <c r="K93" i="23" s="1"/>
  <c r="J92" i="23"/>
  <c r="K92" i="23" s="1"/>
  <c r="J91" i="23"/>
  <c r="K91" i="23" s="1"/>
  <c r="J90" i="23"/>
  <c r="K90" i="23" s="1"/>
  <c r="J89" i="23"/>
  <c r="K89" i="23" s="1"/>
  <c r="J88" i="23"/>
  <c r="K88" i="23" s="1"/>
  <c r="J87" i="23"/>
  <c r="K87" i="23" s="1"/>
  <c r="J86" i="23"/>
  <c r="K86" i="23" s="1"/>
  <c r="J85" i="23"/>
  <c r="K85" i="23" s="1"/>
  <c r="J84" i="23"/>
  <c r="K84" i="23" s="1"/>
  <c r="J83" i="23"/>
  <c r="K83" i="23" s="1"/>
  <c r="J82" i="23"/>
  <c r="K82" i="23" s="1"/>
  <c r="J81" i="23"/>
  <c r="K81" i="23" s="1"/>
  <c r="J78" i="23"/>
  <c r="K78" i="23" s="1"/>
  <c r="J77" i="23"/>
  <c r="K77" i="23" s="1"/>
  <c r="J76" i="23"/>
  <c r="K76" i="23" s="1"/>
  <c r="J75" i="23"/>
  <c r="K75" i="23" s="1"/>
  <c r="J74" i="23"/>
  <c r="K74" i="23" s="1"/>
  <c r="J73" i="23"/>
  <c r="K73" i="23" s="1"/>
  <c r="J71" i="23"/>
  <c r="K71" i="23" s="1"/>
  <c r="J70" i="23"/>
  <c r="K70" i="23" s="1"/>
  <c r="J69" i="23"/>
  <c r="K69" i="23" s="1"/>
  <c r="J67" i="23"/>
  <c r="K67" i="23" s="1"/>
  <c r="K66" i="23" s="1"/>
  <c r="J65" i="23"/>
  <c r="K65" i="23" s="1"/>
  <c r="J64" i="23"/>
  <c r="K64" i="23" s="1"/>
  <c r="K63" i="23" s="1"/>
  <c r="J62" i="23"/>
  <c r="K62" i="23" s="1"/>
  <c r="J61" i="23"/>
  <c r="K61" i="23" s="1"/>
  <c r="J60" i="23"/>
  <c r="K60" i="23" s="1"/>
  <c r="J59" i="23"/>
  <c r="K59" i="23" s="1"/>
  <c r="J58" i="23"/>
  <c r="K58" i="23" s="1"/>
  <c r="J57" i="23"/>
  <c r="K57" i="23" s="1"/>
  <c r="J56" i="23"/>
  <c r="K56" i="23" s="1"/>
  <c r="J55" i="23"/>
  <c r="K55" i="23" s="1"/>
  <c r="J54" i="23"/>
  <c r="K54" i="23" s="1"/>
  <c r="J53" i="23"/>
  <c r="K53" i="23" s="1"/>
  <c r="J52" i="23"/>
  <c r="K52" i="23" s="1"/>
  <c r="J51" i="23"/>
  <c r="K51" i="23" s="1"/>
  <c r="J50" i="23"/>
  <c r="K50" i="23" s="1"/>
  <c r="J49" i="23"/>
  <c r="K49" i="23" s="1"/>
  <c r="J47" i="23"/>
  <c r="K47" i="23" s="1"/>
  <c r="J46" i="23"/>
  <c r="K46" i="23" s="1"/>
  <c r="J45" i="23"/>
  <c r="K45" i="23" s="1"/>
  <c r="J43" i="23"/>
  <c r="K43" i="23" s="1"/>
  <c r="J42" i="23"/>
  <c r="K42" i="23" s="1"/>
  <c r="J41" i="23"/>
  <c r="K41" i="23" s="1"/>
  <c r="J40" i="23"/>
  <c r="K40" i="23" s="1"/>
  <c r="J39" i="23"/>
  <c r="K39" i="23" s="1"/>
  <c r="J38" i="23"/>
  <c r="K38" i="23" s="1"/>
  <c r="J37" i="23"/>
  <c r="K37" i="23" s="1"/>
  <c r="J36" i="23"/>
  <c r="K36" i="23" s="1"/>
  <c r="J35" i="23"/>
  <c r="K35" i="23" s="1"/>
  <c r="J34" i="23"/>
  <c r="K34" i="23" s="1"/>
  <c r="J33" i="23"/>
  <c r="K33" i="23" s="1"/>
  <c r="J32" i="23"/>
  <c r="K32" i="23" s="1"/>
  <c r="J31" i="23"/>
  <c r="K31" i="23" s="1"/>
  <c r="J30" i="23"/>
  <c r="K30" i="23" s="1"/>
  <c r="J29" i="23"/>
  <c r="K29" i="23" s="1"/>
  <c r="J28" i="23"/>
  <c r="K28" i="23" s="1"/>
  <c r="J27" i="23"/>
  <c r="K27" i="23" s="1"/>
  <c r="J26" i="23"/>
  <c r="K26" i="23" s="1"/>
  <c r="J25" i="23"/>
  <c r="K25" i="23" s="1"/>
  <c r="J24" i="23"/>
  <c r="K24" i="23" s="1"/>
  <c r="J21" i="23"/>
  <c r="K21" i="23" s="1"/>
  <c r="K20" i="23" s="1"/>
  <c r="J19" i="23"/>
  <c r="K19" i="23" s="1"/>
  <c r="J18" i="23"/>
  <c r="K18" i="23" s="1"/>
  <c r="J16" i="23"/>
  <c r="K16" i="23" s="1"/>
  <c r="K15" i="23" s="1"/>
  <c r="J37" i="19"/>
  <c r="K37" i="19" s="1"/>
  <c r="J36" i="19"/>
  <c r="K36" i="19" s="1"/>
  <c r="J35" i="19"/>
  <c r="K35" i="19" s="1"/>
  <c r="J33" i="19"/>
  <c r="K33" i="19" s="1"/>
  <c r="J32" i="19"/>
  <c r="K32" i="19" s="1"/>
  <c r="J31" i="19"/>
  <c r="K31" i="19" s="1"/>
  <c r="J30" i="19"/>
  <c r="K30" i="19" s="1"/>
  <c r="J28" i="19"/>
  <c r="K28" i="19" s="1"/>
  <c r="J27" i="19"/>
  <c r="K27" i="19" s="1"/>
  <c r="J26" i="19"/>
  <c r="K26" i="19" s="1"/>
  <c r="J25" i="19"/>
  <c r="K25" i="19" s="1"/>
  <c r="J24" i="19"/>
  <c r="K24" i="19" s="1"/>
  <c r="J23" i="19"/>
  <c r="K23" i="19" s="1"/>
  <c r="J22" i="19"/>
  <c r="K22" i="19" s="1"/>
  <c r="J21" i="19"/>
  <c r="K21" i="19" s="1"/>
  <c r="J20" i="19"/>
  <c r="K20" i="19" s="1"/>
  <c r="J19" i="19"/>
  <c r="K19" i="19" s="1"/>
  <c r="J18" i="19"/>
  <c r="K18" i="19" s="1"/>
  <c r="J17" i="19"/>
  <c r="K17" i="19" s="1"/>
  <c r="J16" i="19"/>
  <c r="K16" i="19" s="1"/>
  <c r="J15" i="19"/>
  <c r="K15" i="19" s="1"/>
  <c r="J225" i="18"/>
  <c r="K225" i="18" s="1"/>
  <c r="J224" i="18"/>
  <c r="K224" i="18" s="1"/>
  <c r="J223" i="18"/>
  <c r="K223" i="18" s="1"/>
  <c r="J222" i="18"/>
  <c r="K222" i="18" s="1"/>
  <c r="J221" i="18"/>
  <c r="K221" i="18" s="1"/>
  <c r="J220" i="18"/>
  <c r="K220" i="18" s="1"/>
  <c r="J219" i="18"/>
  <c r="K219" i="18" s="1"/>
  <c r="J217" i="18"/>
  <c r="K217" i="18" s="1"/>
  <c r="J216" i="18"/>
  <c r="K216" i="18" s="1"/>
  <c r="J215" i="18"/>
  <c r="K215" i="18" s="1"/>
  <c r="J213" i="18"/>
  <c r="K213" i="18" s="1"/>
  <c r="J212" i="18"/>
  <c r="K212" i="18" s="1"/>
  <c r="J211" i="18"/>
  <c r="K211" i="18" s="1"/>
  <c r="J209" i="18"/>
  <c r="K209" i="18" s="1"/>
  <c r="J208" i="18"/>
  <c r="K208" i="18" s="1"/>
  <c r="J207" i="18"/>
  <c r="K207" i="18" s="1"/>
  <c r="J206" i="18"/>
  <c r="K206" i="18" s="1"/>
  <c r="J205" i="18"/>
  <c r="K205" i="18" s="1"/>
  <c r="J203" i="18"/>
  <c r="K203" i="18" s="1"/>
  <c r="J202" i="18"/>
  <c r="K202" i="18" s="1"/>
  <c r="J201" i="18"/>
  <c r="K201" i="18" s="1"/>
  <c r="J200" i="18"/>
  <c r="K200" i="18" s="1"/>
  <c r="J199" i="18"/>
  <c r="K199" i="18" s="1"/>
  <c r="J198" i="18"/>
  <c r="K198" i="18" s="1"/>
  <c r="J197" i="18"/>
  <c r="K197" i="18" s="1"/>
  <c r="J196" i="18"/>
  <c r="K196" i="18" s="1"/>
  <c r="J195" i="18"/>
  <c r="K195" i="18" s="1"/>
  <c r="J194" i="18"/>
  <c r="K194" i="18" s="1"/>
  <c r="J193" i="18"/>
  <c r="K193" i="18" s="1"/>
  <c r="J192" i="18"/>
  <c r="K192" i="18" s="1"/>
  <c r="J191" i="18"/>
  <c r="K191" i="18" s="1"/>
  <c r="J190" i="18"/>
  <c r="K190" i="18" s="1"/>
  <c r="J187" i="18"/>
  <c r="K187" i="18" s="1"/>
  <c r="J186" i="18"/>
  <c r="K186" i="18" s="1"/>
  <c r="J185" i="18"/>
  <c r="K185" i="18" s="1"/>
  <c r="J184" i="18"/>
  <c r="K184" i="18" s="1"/>
  <c r="J183" i="18"/>
  <c r="K183" i="18" s="1"/>
  <c r="J182" i="18"/>
  <c r="K182" i="18" s="1"/>
  <c r="J181" i="18"/>
  <c r="K181" i="18" s="1"/>
  <c r="J180" i="18"/>
  <c r="K180" i="18" s="1"/>
  <c r="J179" i="18"/>
  <c r="K179" i="18" s="1"/>
  <c r="J175" i="18"/>
  <c r="K175" i="18" s="1"/>
  <c r="K174" i="18" s="1"/>
  <c r="J173" i="18"/>
  <c r="K173" i="18" s="1"/>
  <c r="J172" i="18"/>
  <c r="K172" i="18" s="1"/>
  <c r="J171" i="18"/>
  <c r="K171" i="18" s="1"/>
  <c r="J170" i="18"/>
  <c r="K170" i="18" s="1"/>
  <c r="J169" i="18"/>
  <c r="K169" i="18" s="1"/>
  <c r="J168" i="18"/>
  <c r="K168" i="18" s="1"/>
  <c r="J166" i="18"/>
  <c r="K166" i="18" s="1"/>
  <c r="K165" i="18" s="1"/>
  <c r="J164" i="18"/>
  <c r="K164" i="18" s="1"/>
  <c r="J163" i="18"/>
  <c r="K163" i="18" s="1"/>
  <c r="J162" i="18"/>
  <c r="K162" i="18" s="1"/>
  <c r="J161" i="18"/>
  <c r="K161" i="18" s="1"/>
  <c r="J160" i="18"/>
  <c r="K160" i="18" s="1"/>
  <c r="J159" i="18"/>
  <c r="K159" i="18" s="1"/>
  <c r="J158" i="18"/>
  <c r="K158" i="18" s="1"/>
  <c r="J157" i="18"/>
  <c r="K157" i="18" s="1"/>
  <c r="J156" i="18"/>
  <c r="K156" i="18" s="1"/>
  <c r="J155" i="18"/>
  <c r="K155" i="18" s="1"/>
  <c r="J154" i="18"/>
  <c r="K154" i="18" s="1"/>
  <c r="J153" i="18"/>
  <c r="K153" i="18" s="1"/>
  <c r="J152" i="18"/>
  <c r="K152" i="18" s="1"/>
  <c r="J151" i="18"/>
  <c r="K151" i="18" s="1"/>
  <c r="J150" i="18"/>
  <c r="K150" i="18" s="1"/>
  <c r="J149" i="18"/>
  <c r="K149" i="18" s="1"/>
  <c r="J148" i="18"/>
  <c r="K148" i="18" s="1"/>
  <c r="J147" i="18"/>
  <c r="K147" i="18" s="1"/>
  <c r="J146" i="18"/>
  <c r="K146" i="18" s="1"/>
  <c r="J145" i="18"/>
  <c r="K145" i="18" s="1"/>
  <c r="J144" i="18"/>
  <c r="K144" i="18" s="1"/>
  <c r="J143" i="18"/>
  <c r="K143" i="18" s="1"/>
  <c r="J142" i="18"/>
  <c r="K142" i="18" s="1"/>
  <c r="J141" i="18"/>
  <c r="K141" i="18" s="1"/>
  <c r="J140" i="18"/>
  <c r="K140" i="18" s="1"/>
  <c r="J139" i="18"/>
  <c r="K139" i="18" s="1"/>
  <c r="J138" i="18"/>
  <c r="K138" i="18" s="1"/>
  <c r="J137" i="18"/>
  <c r="K137" i="18" s="1"/>
  <c r="J136" i="18"/>
  <c r="K136" i="18" s="1"/>
  <c r="J135" i="18"/>
  <c r="K135" i="18" s="1"/>
  <c r="J134" i="18"/>
  <c r="K134" i="18" s="1"/>
  <c r="J133" i="18"/>
  <c r="K133" i="18" s="1"/>
  <c r="J132" i="18"/>
  <c r="K132" i="18" s="1"/>
  <c r="J131" i="18"/>
  <c r="K131" i="18" s="1"/>
  <c r="J130" i="18"/>
  <c r="K130" i="18" s="1"/>
  <c r="J129" i="18"/>
  <c r="K129" i="18" s="1"/>
  <c r="J128" i="18"/>
  <c r="K128" i="18" s="1"/>
  <c r="J127" i="18"/>
  <c r="K127" i="18" s="1"/>
  <c r="J126" i="18"/>
  <c r="K126" i="18" s="1"/>
  <c r="J125" i="18"/>
  <c r="K125" i="18" s="1"/>
  <c r="J124" i="18"/>
  <c r="K124" i="18" s="1"/>
  <c r="J123" i="18"/>
  <c r="K123" i="18" s="1"/>
  <c r="J122" i="18"/>
  <c r="K122" i="18" s="1"/>
  <c r="J121" i="18"/>
  <c r="K121" i="18" s="1"/>
  <c r="J120" i="18"/>
  <c r="K120" i="18" s="1"/>
  <c r="J119" i="18"/>
  <c r="K119" i="18" s="1"/>
  <c r="J118" i="18"/>
  <c r="K118" i="18" s="1"/>
  <c r="J116" i="18"/>
  <c r="K116" i="18" s="1"/>
  <c r="J115" i="18"/>
  <c r="K115" i="18" s="1"/>
  <c r="J114" i="18"/>
  <c r="K114" i="18" s="1"/>
  <c r="J113" i="18"/>
  <c r="K113" i="18" s="1"/>
  <c r="J112" i="18"/>
  <c r="K112" i="18" s="1"/>
  <c r="J111" i="18"/>
  <c r="K111" i="18" s="1"/>
  <c r="J110" i="18"/>
  <c r="K110" i="18" s="1"/>
  <c r="J109" i="18"/>
  <c r="K109" i="18" s="1"/>
  <c r="J108" i="18"/>
  <c r="K108" i="18" s="1"/>
  <c r="J107" i="18"/>
  <c r="K107" i="18" s="1"/>
  <c r="J106" i="18"/>
  <c r="K106" i="18" s="1"/>
  <c r="J105" i="18"/>
  <c r="K105" i="18" s="1"/>
  <c r="J104" i="18"/>
  <c r="K104" i="18" s="1"/>
  <c r="J103" i="18"/>
  <c r="K103" i="18" s="1"/>
  <c r="J102" i="18"/>
  <c r="K102" i="18" s="1"/>
  <c r="J101" i="18"/>
  <c r="K101" i="18" s="1"/>
  <c r="J100" i="18"/>
  <c r="K100" i="18" s="1"/>
  <c r="J97" i="18"/>
  <c r="K97" i="18" s="1"/>
  <c r="J96" i="18"/>
  <c r="K96" i="18" s="1"/>
  <c r="J95" i="18"/>
  <c r="K95" i="18" s="1"/>
  <c r="J94" i="18"/>
  <c r="K94" i="18" s="1"/>
  <c r="J93" i="18"/>
  <c r="K93" i="18" s="1"/>
  <c r="J92" i="18"/>
  <c r="K92" i="18" s="1"/>
  <c r="J91" i="18"/>
  <c r="K91" i="18" s="1"/>
  <c r="J90" i="18"/>
  <c r="K90" i="18" s="1"/>
  <c r="J89" i="18"/>
  <c r="K89" i="18" s="1"/>
  <c r="J88" i="18"/>
  <c r="K88" i="18" s="1"/>
  <c r="J87" i="18"/>
  <c r="K87" i="18" s="1"/>
  <c r="J86" i="18"/>
  <c r="K86" i="18" s="1"/>
  <c r="J85" i="18"/>
  <c r="K85" i="18" s="1"/>
  <c r="J84" i="18"/>
  <c r="K84" i="18" s="1"/>
  <c r="J83" i="18"/>
  <c r="K83" i="18" s="1"/>
  <c r="J81" i="18"/>
  <c r="K81" i="18" s="1"/>
  <c r="J80" i="18"/>
  <c r="K80" i="18" s="1"/>
  <c r="J79" i="18"/>
  <c r="K79" i="18" s="1"/>
  <c r="J78" i="18"/>
  <c r="K78" i="18" s="1"/>
  <c r="J77" i="18"/>
  <c r="K77" i="18" s="1"/>
  <c r="J76" i="18"/>
  <c r="K76" i="18" s="1"/>
  <c r="J75" i="18"/>
  <c r="K75" i="18" s="1"/>
  <c r="J74" i="18"/>
  <c r="K74" i="18" s="1"/>
  <c r="J73" i="18"/>
  <c r="K73" i="18" s="1"/>
  <c r="J72" i="18"/>
  <c r="K72" i="18" s="1"/>
  <c r="J71" i="18"/>
  <c r="K71" i="18" s="1"/>
  <c r="J70" i="18"/>
  <c r="K70" i="18" s="1"/>
  <c r="J69" i="18"/>
  <c r="K69" i="18" s="1"/>
  <c r="J68" i="18"/>
  <c r="K68" i="18" s="1"/>
  <c r="J67" i="18"/>
  <c r="K67" i="18" s="1"/>
  <c r="J66" i="18"/>
  <c r="K66" i="18" s="1"/>
  <c r="J65" i="18"/>
  <c r="K65" i="18" s="1"/>
  <c r="J64" i="18"/>
  <c r="K64" i="18" s="1"/>
  <c r="J63" i="18"/>
  <c r="K63" i="18" s="1"/>
  <c r="J62" i="18"/>
  <c r="K62" i="18" s="1"/>
  <c r="J61" i="18"/>
  <c r="K61" i="18" s="1"/>
  <c r="J60" i="18"/>
  <c r="K60" i="18" s="1"/>
  <c r="J59" i="18"/>
  <c r="K59" i="18" s="1"/>
  <c r="J58" i="18"/>
  <c r="K58" i="18" s="1"/>
  <c r="J57" i="18"/>
  <c r="K57" i="18" s="1"/>
  <c r="J56" i="18"/>
  <c r="K56" i="18" s="1"/>
  <c r="J55" i="18"/>
  <c r="K55" i="18" s="1"/>
  <c r="J54" i="18"/>
  <c r="K54" i="18" s="1"/>
  <c r="J49" i="18"/>
  <c r="K49" i="18" s="1"/>
  <c r="J48" i="18"/>
  <c r="K48" i="18" s="1"/>
  <c r="J45" i="18"/>
  <c r="K45" i="18" s="1"/>
  <c r="J44" i="18"/>
  <c r="K44" i="18" s="1"/>
  <c r="J43" i="18"/>
  <c r="K43" i="18" s="1"/>
  <c r="J42" i="18"/>
  <c r="K42" i="18" s="1"/>
  <c r="J41" i="18"/>
  <c r="K41" i="18" s="1"/>
  <c r="J40" i="18"/>
  <c r="K40" i="18" s="1"/>
  <c r="J38" i="18"/>
  <c r="K38" i="18" s="1"/>
  <c r="J37" i="18"/>
  <c r="K37" i="18" s="1"/>
  <c r="J36" i="18"/>
  <c r="K36" i="18" s="1"/>
  <c r="J35" i="18"/>
  <c r="K35" i="18" s="1"/>
  <c r="J34" i="18"/>
  <c r="K34" i="18" s="1"/>
  <c r="J33" i="18"/>
  <c r="K33" i="18" s="1"/>
  <c r="J32" i="18"/>
  <c r="K32" i="18" s="1"/>
  <c r="J31" i="18"/>
  <c r="K31" i="18" s="1"/>
  <c r="J30" i="18"/>
  <c r="K30" i="18" s="1"/>
  <c r="J29" i="18"/>
  <c r="K29" i="18" s="1"/>
  <c r="J28" i="18"/>
  <c r="K28" i="18" s="1"/>
  <c r="J27" i="18"/>
  <c r="K27" i="18" s="1"/>
  <c r="J26" i="18"/>
  <c r="K26" i="18" s="1"/>
  <c r="J25" i="18"/>
  <c r="K25" i="18" s="1"/>
  <c r="J24" i="18"/>
  <c r="K24" i="18" s="1"/>
  <c r="J23" i="18"/>
  <c r="K23" i="18" s="1"/>
  <c r="J22" i="18"/>
  <c r="K22" i="18" s="1"/>
  <c r="J21" i="18"/>
  <c r="K21" i="18" s="1"/>
  <c r="J19" i="18"/>
  <c r="K19" i="18" s="1"/>
  <c r="J18" i="18"/>
  <c r="K18" i="18" s="1"/>
  <c r="J17" i="18"/>
  <c r="K17" i="18" s="1"/>
  <c r="J16" i="18"/>
  <c r="K16" i="18" s="1"/>
  <c r="J64" i="17"/>
  <c r="K64" i="17" s="1"/>
  <c r="J63" i="17"/>
  <c r="K63" i="17" s="1"/>
  <c r="J62" i="17"/>
  <c r="K62" i="17" s="1"/>
  <c r="J61" i="17"/>
  <c r="K61" i="17" s="1"/>
  <c r="J60" i="17"/>
  <c r="K60" i="17" s="1"/>
  <c r="J58" i="17"/>
  <c r="K58" i="17" s="1"/>
  <c r="J57" i="17"/>
  <c r="K57" i="17" s="1"/>
  <c r="J56" i="17"/>
  <c r="K56" i="17" s="1"/>
  <c r="J55" i="17"/>
  <c r="K55" i="17" s="1"/>
  <c r="J54" i="17"/>
  <c r="K54" i="17" s="1"/>
  <c r="J53" i="17"/>
  <c r="K53" i="17" s="1"/>
  <c r="J52" i="17"/>
  <c r="K52" i="17" s="1"/>
  <c r="J51" i="17"/>
  <c r="K51" i="17" s="1"/>
  <c r="J50" i="17"/>
  <c r="K50" i="17" s="1"/>
  <c r="J49" i="17"/>
  <c r="K49" i="17" s="1"/>
  <c r="J48" i="17"/>
  <c r="K48" i="17" s="1"/>
  <c r="J47" i="17"/>
  <c r="K47" i="17" s="1"/>
  <c r="J46" i="17"/>
  <c r="K46" i="17" s="1"/>
  <c r="J45" i="17"/>
  <c r="K45" i="17" s="1"/>
  <c r="J44" i="17"/>
  <c r="K44" i="17" s="1"/>
  <c r="J43" i="17"/>
  <c r="K43" i="17" s="1"/>
  <c r="J42" i="17"/>
  <c r="K42" i="17" s="1"/>
  <c r="J41" i="17"/>
  <c r="K41" i="17" s="1"/>
  <c r="J40" i="17"/>
  <c r="K40" i="17" s="1"/>
  <c r="J39" i="17"/>
  <c r="K39" i="17" s="1"/>
  <c r="J38" i="17"/>
  <c r="K38" i="17" s="1"/>
  <c r="J37" i="17"/>
  <c r="K37" i="17" s="1"/>
  <c r="J36" i="17"/>
  <c r="K36" i="17" s="1"/>
  <c r="J35" i="17"/>
  <c r="K35" i="17" s="1"/>
  <c r="J33" i="17"/>
  <c r="K33" i="17" s="1"/>
  <c r="K32" i="17" s="1"/>
  <c r="J31" i="17"/>
  <c r="K31" i="17" s="1"/>
  <c r="J30" i="17"/>
  <c r="K30" i="17" s="1"/>
  <c r="J29" i="17"/>
  <c r="K29" i="17" s="1"/>
  <c r="J28" i="17"/>
  <c r="K28" i="17" s="1"/>
  <c r="J26" i="17"/>
  <c r="K26" i="17" s="1"/>
  <c r="J25" i="17"/>
  <c r="K25" i="17" s="1"/>
  <c r="J24" i="17"/>
  <c r="K24" i="17" s="1"/>
  <c r="J23" i="17"/>
  <c r="K23" i="17" s="1"/>
  <c r="J22" i="17"/>
  <c r="K22" i="17" s="1"/>
  <c r="J21" i="17"/>
  <c r="K21" i="17" s="1"/>
  <c r="J20" i="17"/>
  <c r="K20" i="17" s="1"/>
  <c r="J19" i="17"/>
  <c r="K19" i="17" s="1"/>
  <c r="J18" i="17"/>
  <c r="K18" i="17" s="1"/>
  <c r="J17" i="17"/>
  <c r="K17" i="17" s="1"/>
  <c r="J16" i="17"/>
  <c r="K16" i="17" s="1"/>
  <c r="J15" i="17"/>
  <c r="K15" i="17" s="1"/>
  <c r="J39" i="16"/>
  <c r="K39" i="16" s="1"/>
  <c r="K38" i="16" s="1"/>
  <c r="J37" i="16"/>
  <c r="K37" i="16" s="1"/>
  <c r="J36" i="16"/>
  <c r="K36" i="16" s="1"/>
  <c r="J35" i="16"/>
  <c r="K35" i="16" s="1"/>
  <c r="J34" i="16"/>
  <c r="K34" i="16" s="1"/>
  <c r="J33" i="16"/>
  <c r="K33" i="16" s="1"/>
  <c r="J32" i="16"/>
  <c r="K32" i="16" s="1"/>
  <c r="J31" i="16"/>
  <c r="K31" i="16" s="1"/>
  <c r="J29" i="16"/>
  <c r="K29" i="16" s="1"/>
  <c r="J28" i="16"/>
  <c r="K28" i="16" s="1"/>
  <c r="K27" i="16" s="1"/>
  <c r="J26" i="16"/>
  <c r="K26" i="16" s="1"/>
  <c r="J25" i="16"/>
  <c r="K25" i="16" s="1"/>
  <c r="J24" i="16"/>
  <c r="K24" i="16" s="1"/>
  <c r="J23" i="16"/>
  <c r="K23" i="16" s="1"/>
  <c r="J22" i="16"/>
  <c r="K22" i="16" s="1"/>
  <c r="J21" i="16"/>
  <c r="K21" i="16" s="1"/>
  <c r="J20" i="16"/>
  <c r="K20" i="16" s="1"/>
  <c r="J19" i="16"/>
  <c r="K19" i="16" s="1"/>
  <c r="J18" i="16"/>
  <c r="K18" i="16" s="1"/>
  <c r="J16" i="16"/>
  <c r="K16" i="16" s="1"/>
  <c r="J15" i="16"/>
  <c r="K15" i="16" s="1"/>
  <c r="J115" i="28"/>
  <c r="K115" i="28" s="1"/>
  <c r="J114" i="28"/>
  <c r="K114" i="28" s="1"/>
  <c r="J112" i="28"/>
  <c r="K112" i="28" s="1"/>
  <c r="J102" i="28"/>
  <c r="K102" i="28" s="1"/>
  <c r="J101" i="28"/>
  <c r="K101" i="28" s="1"/>
  <c r="K100" i="28" s="1"/>
  <c r="J99" i="28"/>
  <c r="K99" i="28" s="1"/>
  <c r="J98" i="28"/>
  <c r="K98" i="28" s="1"/>
  <c r="J97" i="28"/>
  <c r="K97" i="28" s="1"/>
  <c r="J93" i="28"/>
  <c r="K93" i="28" s="1"/>
  <c r="J92" i="28"/>
  <c r="K92" i="28" s="1"/>
  <c r="J88" i="28"/>
  <c r="K88" i="28" s="1"/>
  <c r="J87" i="28"/>
  <c r="K87" i="28" s="1"/>
  <c r="J85" i="28"/>
  <c r="K85" i="28" s="1"/>
  <c r="J74" i="28"/>
  <c r="K74" i="28" s="1"/>
  <c r="J72" i="28"/>
  <c r="K72" i="28" s="1"/>
  <c r="J71" i="28"/>
  <c r="K71" i="28" s="1"/>
  <c r="J70" i="28"/>
  <c r="K70" i="28" s="1"/>
  <c r="J56" i="28"/>
  <c r="K56" i="28" s="1"/>
  <c r="J55" i="28"/>
  <c r="K55" i="28" s="1"/>
  <c r="J54" i="28"/>
  <c r="K54" i="28" s="1"/>
  <c r="J53" i="28"/>
  <c r="K53" i="28" s="1"/>
  <c r="J51" i="28"/>
  <c r="K51" i="28" s="1"/>
  <c r="J47" i="28"/>
  <c r="K47" i="28" s="1"/>
  <c r="K46" i="28" s="1"/>
  <c r="J29" i="28"/>
  <c r="K29" i="28" s="1"/>
  <c r="J28" i="28"/>
  <c r="K28" i="28" s="1"/>
  <c r="J22" i="28"/>
  <c r="K22" i="28" s="1"/>
  <c r="J21" i="28"/>
  <c r="K21" i="28" s="1"/>
  <c r="J20" i="28"/>
  <c r="K20" i="28" s="1"/>
  <c r="J19" i="28"/>
  <c r="K19" i="28" s="1"/>
  <c r="J18" i="28"/>
  <c r="K18" i="28" s="1"/>
  <c r="J17" i="28"/>
  <c r="K17" i="28" s="1"/>
  <c r="J118" i="27"/>
  <c r="K118" i="27" s="1"/>
  <c r="K117" i="27" s="1"/>
  <c r="J116" i="27"/>
  <c r="K116" i="27" s="1"/>
  <c r="J115" i="27"/>
  <c r="K115" i="27" s="1"/>
  <c r="J114" i="27"/>
  <c r="K114" i="27" s="1"/>
  <c r="J113" i="27"/>
  <c r="K113" i="27" s="1"/>
  <c r="J112" i="27"/>
  <c r="K112" i="27" s="1"/>
  <c r="J110" i="27"/>
  <c r="K110" i="27" s="1"/>
  <c r="J109" i="27"/>
  <c r="K109" i="27" s="1"/>
  <c r="J108" i="27"/>
  <c r="K108" i="27" s="1"/>
  <c r="J107" i="27"/>
  <c r="K107" i="27" s="1"/>
  <c r="J106" i="27"/>
  <c r="K106" i="27" s="1"/>
  <c r="J105" i="27"/>
  <c r="K105" i="27" s="1"/>
  <c r="J102" i="27"/>
  <c r="K102" i="27" s="1"/>
  <c r="K101" i="27" s="1"/>
  <c r="J100" i="27"/>
  <c r="K100" i="27" s="1"/>
  <c r="J96" i="27"/>
  <c r="K96" i="27" s="1"/>
  <c r="J94" i="27"/>
  <c r="K94" i="27" s="1"/>
  <c r="J93" i="27"/>
  <c r="K93" i="27" s="1"/>
  <c r="J92" i="27"/>
  <c r="K92" i="27" s="1"/>
  <c r="J91" i="27"/>
  <c r="K91" i="27" s="1"/>
  <c r="J90" i="27"/>
  <c r="K90" i="27" s="1"/>
  <c r="J87" i="27"/>
  <c r="K87" i="27" s="1"/>
  <c r="J85" i="27"/>
  <c r="K85" i="27" s="1"/>
  <c r="J84" i="27"/>
  <c r="K84" i="27" s="1"/>
  <c r="J83" i="27"/>
  <c r="K83" i="27" s="1"/>
  <c r="J81" i="27"/>
  <c r="K81" i="27" s="1"/>
  <c r="J80" i="27"/>
  <c r="K80" i="27" s="1"/>
  <c r="J76" i="27"/>
  <c r="K76" i="27" s="1"/>
  <c r="J75" i="27"/>
  <c r="K75" i="27" s="1"/>
  <c r="J70" i="27"/>
  <c r="K70" i="27" s="1"/>
  <c r="J68" i="27"/>
  <c r="K68" i="27" s="1"/>
  <c r="J67" i="27"/>
  <c r="K67" i="27" s="1"/>
  <c r="J66" i="27"/>
  <c r="K66" i="27" s="1"/>
  <c r="J64" i="27"/>
  <c r="K64" i="27" s="1"/>
  <c r="J63" i="27"/>
  <c r="K63" i="27" s="1"/>
  <c r="J62" i="27"/>
  <c r="K62" i="27" s="1"/>
  <c r="J61" i="27"/>
  <c r="K61" i="27" s="1"/>
  <c r="J60" i="27"/>
  <c r="K60" i="27" s="1"/>
  <c r="J59" i="27"/>
  <c r="K59" i="27" s="1"/>
  <c r="J56" i="27"/>
  <c r="K56" i="27" s="1"/>
  <c r="J55" i="27"/>
  <c r="K55" i="27" s="1"/>
  <c r="J54" i="27"/>
  <c r="K54" i="27" s="1"/>
  <c r="J52" i="27"/>
  <c r="K52" i="27" s="1"/>
  <c r="J51" i="27"/>
  <c r="K51" i="27" s="1"/>
  <c r="J42" i="27"/>
  <c r="K42" i="27" s="1"/>
  <c r="J41" i="27"/>
  <c r="K41" i="27" s="1"/>
  <c r="J40" i="27"/>
  <c r="K40" i="27" s="1"/>
  <c r="J38" i="27"/>
  <c r="K38" i="27" s="1"/>
  <c r="J37" i="27"/>
  <c r="K37" i="27" s="1"/>
  <c r="J36" i="27"/>
  <c r="K36" i="27" s="1"/>
  <c r="J33" i="27"/>
  <c r="K33" i="27" s="1"/>
  <c r="J32" i="27"/>
  <c r="K32" i="27" s="1"/>
  <c r="J25" i="27"/>
  <c r="K25" i="27" s="1"/>
  <c r="J24" i="27"/>
  <c r="K24" i="27" s="1"/>
  <c r="J23" i="27"/>
  <c r="K23" i="27" s="1"/>
  <c r="J22" i="27"/>
  <c r="K22" i="27" s="1"/>
  <c r="J21" i="27"/>
  <c r="K21" i="27" s="1"/>
  <c r="J20" i="27"/>
  <c r="K20" i="27" s="1"/>
  <c r="J19" i="27"/>
  <c r="K19" i="27" s="1"/>
  <c r="J18" i="27"/>
  <c r="K18" i="27" s="1"/>
  <c r="J17" i="27"/>
  <c r="K17" i="27" s="1"/>
  <c r="J16" i="27"/>
  <c r="K16" i="27" s="1"/>
  <c r="J482" i="24"/>
  <c r="K482" i="24" s="1"/>
  <c r="J481" i="24"/>
  <c r="K481" i="24" s="1"/>
  <c r="J480" i="24"/>
  <c r="K480" i="24" s="1"/>
  <c r="J479" i="24"/>
  <c r="K479" i="24" s="1"/>
  <c r="J478" i="24"/>
  <c r="K478" i="24" s="1"/>
  <c r="J477" i="24"/>
  <c r="K477" i="24" s="1"/>
  <c r="J476" i="24"/>
  <c r="K476" i="24" s="1"/>
  <c r="J475" i="24"/>
  <c r="K475" i="24" s="1"/>
  <c r="J474" i="24"/>
  <c r="K474" i="24" s="1"/>
  <c r="J473" i="24"/>
  <c r="K473" i="24" s="1"/>
  <c r="J472" i="24"/>
  <c r="K472" i="24" s="1"/>
  <c r="J470" i="24"/>
  <c r="K470" i="24" s="1"/>
  <c r="K469" i="24" s="1"/>
  <c r="J468" i="24"/>
  <c r="K468" i="24" s="1"/>
  <c r="J466" i="24"/>
  <c r="K466" i="24" s="1"/>
  <c r="J464" i="24"/>
  <c r="K464" i="24" s="1"/>
  <c r="J462" i="24"/>
  <c r="K462" i="24" s="1"/>
  <c r="J460" i="24"/>
  <c r="K460" i="24" s="1"/>
  <c r="J458" i="24"/>
  <c r="K458" i="24" s="1"/>
  <c r="J456" i="24"/>
  <c r="K456" i="24" s="1"/>
  <c r="J454" i="24"/>
  <c r="K454" i="24" s="1"/>
  <c r="J452" i="24"/>
  <c r="K452" i="24" s="1"/>
  <c r="J450" i="24"/>
  <c r="K450" i="24" s="1"/>
  <c r="J448" i="24"/>
  <c r="K448" i="24" s="1"/>
  <c r="J446" i="24"/>
  <c r="K446" i="24" s="1"/>
  <c r="J444" i="24"/>
  <c r="K444" i="24" s="1"/>
  <c r="J442" i="24"/>
  <c r="K442" i="24" s="1"/>
  <c r="J440" i="24"/>
  <c r="K440" i="24" s="1"/>
  <c r="J438" i="24"/>
  <c r="K438" i="24" s="1"/>
  <c r="J436" i="24"/>
  <c r="K436" i="24" s="1"/>
  <c r="J434" i="24"/>
  <c r="K434" i="24" s="1"/>
  <c r="J432" i="24"/>
  <c r="K432" i="24" s="1"/>
  <c r="J430" i="24"/>
  <c r="K430" i="24" s="1"/>
  <c r="J428" i="24"/>
  <c r="K428" i="24" s="1"/>
  <c r="J426" i="24"/>
  <c r="K426" i="24" s="1"/>
  <c r="J424" i="24"/>
  <c r="K424" i="24" s="1"/>
  <c r="J422" i="24"/>
  <c r="K422" i="24" s="1"/>
  <c r="J420" i="24"/>
  <c r="K420" i="24" s="1"/>
  <c r="J418" i="24"/>
  <c r="K418" i="24" s="1"/>
  <c r="J416" i="24"/>
  <c r="K416" i="24" s="1"/>
  <c r="J414" i="24"/>
  <c r="K414" i="24" s="1"/>
  <c r="J412" i="24"/>
  <c r="K412" i="24" s="1"/>
  <c r="J410" i="24"/>
  <c r="K410" i="24" s="1"/>
  <c r="J407" i="24"/>
  <c r="K407" i="24" s="1"/>
  <c r="J405" i="24"/>
  <c r="K405" i="24" s="1"/>
  <c r="J403" i="24"/>
  <c r="K403" i="24" s="1"/>
  <c r="J401" i="24"/>
  <c r="K401" i="24" s="1"/>
  <c r="J399" i="24"/>
  <c r="K399" i="24" s="1"/>
  <c r="J396" i="24"/>
  <c r="K396" i="24" s="1"/>
  <c r="K394" i="24" s="1"/>
  <c r="J392" i="24"/>
  <c r="K392" i="24" s="1"/>
  <c r="J389" i="24"/>
  <c r="K389" i="24" s="1"/>
  <c r="J386" i="24"/>
  <c r="K386" i="24" s="1"/>
  <c r="J385" i="24"/>
  <c r="K385" i="24" s="1"/>
  <c r="J382" i="24"/>
  <c r="K382" i="24" s="1"/>
  <c r="J379" i="24"/>
  <c r="K379" i="24" s="1"/>
  <c r="J378" i="24"/>
  <c r="K378" i="24" s="1"/>
  <c r="J375" i="24"/>
  <c r="K375" i="24" s="1"/>
  <c r="J374" i="24"/>
  <c r="K374" i="24" s="1"/>
  <c r="J371" i="24"/>
  <c r="K371" i="24" s="1"/>
  <c r="J368" i="24"/>
  <c r="K368" i="24" s="1"/>
  <c r="J365" i="24"/>
  <c r="K365" i="24" s="1"/>
  <c r="J362" i="24"/>
  <c r="K362" i="24" s="1"/>
  <c r="J358" i="24"/>
  <c r="K358" i="24" s="1"/>
  <c r="J355" i="24"/>
  <c r="K355" i="24" s="1"/>
  <c r="J352" i="24"/>
  <c r="K352" i="24" s="1"/>
  <c r="J349" i="24"/>
  <c r="K349" i="24" s="1"/>
  <c r="J346" i="24"/>
  <c r="K346" i="24" s="1"/>
  <c r="J343" i="24"/>
  <c r="K343" i="24" s="1"/>
  <c r="J340" i="24"/>
  <c r="K340" i="24" s="1"/>
  <c r="J337" i="24"/>
  <c r="K337" i="24" s="1"/>
  <c r="J334" i="24"/>
  <c r="K334" i="24" s="1"/>
  <c r="J331" i="24"/>
  <c r="K331" i="24" s="1"/>
  <c r="J328" i="24"/>
  <c r="K328" i="24" s="1"/>
  <c r="J325" i="24"/>
  <c r="K325" i="24" s="1"/>
  <c r="J322" i="24"/>
  <c r="K322" i="24" s="1"/>
  <c r="J317" i="24"/>
  <c r="K317" i="24" s="1"/>
  <c r="J314" i="24"/>
  <c r="K314" i="24" s="1"/>
  <c r="J311" i="24"/>
  <c r="K311" i="24" s="1"/>
  <c r="J308" i="24"/>
  <c r="K308" i="24" s="1"/>
  <c r="J305" i="24"/>
  <c r="K305" i="24" s="1"/>
  <c r="J302" i="24"/>
  <c r="K302" i="24" s="1"/>
  <c r="J299" i="24"/>
  <c r="K299" i="24" s="1"/>
  <c r="J296" i="24"/>
  <c r="K296" i="24" s="1"/>
  <c r="J292" i="24"/>
  <c r="K292" i="24" s="1"/>
  <c r="J289" i="24"/>
  <c r="K289" i="24" s="1"/>
  <c r="J286" i="24"/>
  <c r="K286" i="24" s="1"/>
  <c r="J285" i="24"/>
  <c r="K285" i="24" s="1"/>
  <c r="J282" i="24"/>
  <c r="K282" i="24" s="1"/>
  <c r="J281" i="24"/>
  <c r="K281" i="24" s="1"/>
  <c r="J280" i="24"/>
  <c r="K280" i="24" s="1"/>
  <c r="J279" i="24"/>
  <c r="K279" i="24" s="1"/>
  <c r="J276" i="24"/>
  <c r="K276" i="24" s="1"/>
  <c r="J275" i="24"/>
  <c r="K275" i="24" s="1"/>
  <c r="J274" i="24"/>
  <c r="K274" i="24" s="1"/>
  <c r="J273" i="24"/>
  <c r="K273" i="24" s="1"/>
  <c r="J270" i="24"/>
  <c r="K270" i="24" s="1"/>
  <c r="J269" i="24"/>
  <c r="K269" i="24" s="1"/>
  <c r="J268" i="24"/>
  <c r="K268" i="24" s="1"/>
  <c r="J267" i="24"/>
  <c r="K267" i="24" s="1"/>
  <c r="J263" i="24"/>
  <c r="K263" i="24" s="1"/>
  <c r="J260" i="24"/>
  <c r="K260" i="24" s="1"/>
  <c r="J256" i="24"/>
  <c r="K256" i="24" s="1"/>
  <c r="J253" i="24"/>
  <c r="K253" i="24" s="1"/>
  <c r="J250" i="24"/>
  <c r="K250" i="24" s="1"/>
  <c r="J246" i="24"/>
  <c r="K246" i="24" s="1"/>
  <c r="J243" i="24"/>
  <c r="K243" i="24" s="1"/>
  <c r="J240" i="24"/>
  <c r="K240" i="24" s="1"/>
  <c r="K237" i="24" s="1"/>
  <c r="J236" i="24"/>
  <c r="K236" i="24" s="1"/>
  <c r="J233" i="24"/>
  <c r="K233" i="24" s="1"/>
  <c r="J230" i="24"/>
  <c r="K230" i="24" s="1"/>
  <c r="J227" i="24"/>
  <c r="K227" i="24" s="1"/>
  <c r="K224" i="24" s="1"/>
  <c r="J222" i="24"/>
  <c r="K222" i="24" s="1"/>
  <c r="J221" i="24"/>
  <c r="K221" i="24" s="1"/>
  <c r="J218" i="24"/>
  <c r="K218" i="24" s="1"/>
  <c r="J217" i="24"/>
  <c r="K217" i="24" s="1"/>
  <c r="J214" i="24"/>
  <c r="K214" i="24" s="1"/>
  <c r="J213" i="24"/>
  <c r="K213" i="24" s="1"/>
  <c r="J212" i="24"/>
  <c r="K212" i="24" s="1"/>
  <c r="J211" i="24"/>
  <c r="K211" i="24" s="1"/>
  <c r="J210" i="24"/>
  <c r="K210" i="24" s="1"/>
  <c r="J209" i="24"/>
  <c r="K209" i="24" s="1"/>
  <c r="J208" i="24"/>
  <c r="K208" i="24" s="1"/>
  <c r="J207" i="24"/>
  <c r="K207" i="24" s="1"/>
  <c r="J204" i="24"/>
  <c r="K204" i="24" s="1"/>
  <c r="J203" i="24"/>
  <c r="K203" i="24" s="1"/>
  <c r="J202" i="24"/>
  <c r="K202" i="24" s="1"/>
  <c r="J201" i="24"/>
  <c r="K201" i="24" s="1"/>
  <c r="J200" i="24"/>
  <c r="K200" i="24" s="1"/>
  <c r="J199" i="24"/>
  <c r="K199" i="24" s="1"/>
  <c r="J198" i="24"/>
  <c r="K198" i="24" s="1"/>
  <c r="J197" i="24"/>
  <c r="K197" i="24" s="1"/>
  <c r="J196" i="24"/>
  <c r="K196" i="24" s="1"/>
  <c r="J193" i="24"/>
  <c r="K193" i="24" s="1"/>
  <c r="J192" i="24"/>
  <c r="K192" i="24" s="1"/>
  <c r="J191" i="24"/>
  <c r="K191" i="24" s="1"/>
  <c r="J190" i="24"/>
  <c r="K190" i="24" s="1"/>
  <c r="J189" i="24"/>
  <c r="K189" i="24" s="1"/>
  <c r="J188" i="24"/>
  <c r="K188" i="24" s="1"/>
  <c r="J187" i="24"/>
  <c r="K187" i="24" s="1"/>
  <c r="J186" i="24"/>
  <c r="K186" i="24" s="1"/>
  <c r="J185" i="24"/>
  <c r="K185" i="24" s="1"/>
  <c r="J184" i="24"/>
  <c r="K184" i="24" s="1"/>
  <c r="J183" i="24"/>
  <c r="K183" i="24" s="1"/>
  <c r="J180" i="24"/>
  <c r="K180" i="24" s="1"/>
  <c r="J179" i="24"/>
  <c r="K179" i="24" s="1"/>
  <c r="J178" i="24"/>
  <c r="K178" i="24" s="1"/>
  <c r="J177" i="24"/>
  <c r="K177" i="24" s="1"/>
  <c r="J176" i="24"/>
  <c r="K176" i="24" s="1"/>
  <c r="J175" i="24"/>
  <c r="K175" i="24" s="1"/>
  <c r="J174" i="24"/>
  <c r="K174" i="24" s="1"/>
  <c r="J173" i="24"/>
  <c r="K173" i="24" s="1"/>
  <c r="J172" i="24"/>
  <c r="K172" i="24" s="1"/>
  <c r="J171" i="24"/>
  <c r="K171" i="24" s="1"/>
  <c r="J170" i="24"/>
  <c r="K170" i="24" s="1"/>
  <c r="J166" i="24"/>
  <c r="K166" i="24" s="1"/>
  <c r="J163" i="24"/>
  <c r="K163" i="24" s="1"/>
  <c r="J160" i="24"/>
  <c r="K160" i="24" s="1"/>
  <c r="J157" i="24"/>
  <c r="K157" i="24" s="1"/>
  <c r="J154" i="24"/>
  <c r="K154" i="24" s="1"/>
  <c r="J151" i="24"/>
  <c r="K151" i="24" s="1"/>
  <c r="J148" i="24"/>
  <c r="K148" i="24" s="1"/>
  <c r="J145" i="24"/>
  <c r="K145" i="24" s="1"/>
  <c r="J142" i="24"/>
  <c r="K142" i="24" s="1"/>
  <c r="K139" i="24" s="1"/>
  <c r="J138" i="24"/>
  <c r="K138" i="24" s="1"/>
  <c r="J137" i="24"/>
  <c r="K137" i="24" s="1"/>
  <c r="J136" i="24"/>
  <c r="K136" i="24" s="1"/>
  <c r="J133" i="24"/>
  <c r="K133" i="24" s="1"/>
  <c r="J132" i="24"/>
  <c r="K132" i="24" s="1"/>
  <c r="J131" i="24"/>
  <c r="K131" i="24" s="1"/>
  <c r="J128" i="24"/>
  <c r="K128" i="24" s="1"/>
  <c r="J125" i="24"/>
  <c r="K125" i="24" s="1"/>
  <c r="J124" i="24"/>
  <c r="K124" i="24" s="1"/>
  <c r="J123" i="24"/>
  <c r="K123" i="24" s="1"/>
  <c r="J122" i="24"/>
  <c r="K122" i="24" s="1"/>
  <c r="J121" i="24"/>
  <c r="K121" i="24" s="1"/>
  <c r="J118" i="24"/>
  <c r="K118" i="24" s="1"/>
  <c r="J117" i="24"/>
  <c r="K117" i="24" s="1"/>
  <c r="J116" i="24"/>
  <c r="K116" i="24" s="1"/>
  <c r="J115" i="24"/>
  <c r="K115" i="24" s="1"/>
  <c r="J114" i="24"/>
  <c r="K114" i="24" s="1"/>
  <c r="J111" i="24"/>
  <c r="K111" i="24" s="1"/>
  <c r="J110" i="24"/>
  <c r="K110" i="24" s="1"/>
  <c r="J109" i="24"/>
  <c r="K109" i="24" s="1"/>
  <c r="J108" i="24"/>
  <c r="K108" i="24" s="1"/>
  <c r="J107" i="24"/>
  <c r="K107" i="24" s="1"/>
  <c r="J104" i="24"/>
  <c r="K104" i="24" s="1"/>
  <c r="J103" i="24"/>
  <c r="K103" i="24" s="1"/>
  <c r="J102" i="24"/>
  <c r="K102" i="24" s="1"/>
  <c r="J101" i="24"/>
  <c r="K101" i="24" s="1"/>
  <c r="J100" i="24"/>
  <c r="K100" i="24" s="1"/>
  <c r="J97" i="24"/>
  <c r="K97" i="24" s="1"/>
  <c r="J96" i="24"/>
  <c r="K96" i="24" s="1"/>
  <c r="J95" i="24"/>
  <c r="K95" i="24" s="1"/>
  <c r="J94" i="24"/>
  <c r="K94" i="24" s="1"/>
  <c r="J93" i="24"/>
  <c r="K93" i="24" s="1"/>
  <c r="J89" i="24"/>
  <c r="K89" i="24" s="1"/>
  <c r="J86" i="24"/>
  <c r="K86" i="24" s="1"/>
  <c r="J83" i="24"/>
  <c r="K83" i="24" s="1"/>
  <c r="J80" i="24"/>
  <c r="K80" i="24" s="1"/>
  <c r="J77" i="24"/>
  <c r="K77" i="24" s="1"/>
  <c r="J76" i="24"/>
  <c r="K76" i="24" s="1"/>
  <c r="J73" i="24"/>
  <c r="K73" i="24" s="1"/>
  <c r="J70" i="24"/>
  <c r="K70" i="24" s="1"/>
  <c r="J69" i="24"/>
  <c r="K69" i="24" s="1"/>
  <c r="J68" i="24"/>
  <c r="K68" i="24" s="1"/>
  <c r="J64" i="24"/>
  <c r="K64" i="24" s="1"/>
  <c r="J61" i="24"/>
  <c r="K61" i="24" s="1"/>
  <c r="J58" i="24"/>
  <c r="K58" i="24" s="1"/>
  <c r="J57" i="24"/>
  <c r="K57" i="24" s="1"/>
  <c r="J56" i="24"/>
  <c r="K56" i="24" s="1"/>
  <c r="J55" i="24"/>
  <c r="K55" i="24" s="1"/>
  <c r="J52" i="24"/>
  <c r="K52" i="24" s="1"/>
  <c r="J49" i="24"/>
  <c r="K49" i="24" s="1"/>
  <c r="J46" i="24"/>
  <c r="K46" i="24" s="1"/>
  <c r="J43" i="24"/>
  <c r="K43" i="24" s="1"/>
  <c r="J42" i="24"/>
  <c r="K42" i="24" s="1"/>
  <c r="J41" i="24"/>
  <c r="K41" i="24" s="1"/>
  <c r="J38" i="24"/>
  <c r="K38" i="24" s="1"/>
  <c r="J37" i="24"/>
  <c r="K37" i="24" s="1"/>
  <c r="J36" i="24"/>
  <c r="K36" i="24" s="1"/>
  <c r="J35" i="24"/>
  <c r="K35" i="24" s="1"/>
  <c r="J32" i="24"/>
  <c r="K32" i="24" s="1"/>
  <c r="J31" i="24"/>
  <c r="K31" i="24" s="1"/>
  <c r="J30" i="24"/>
  <c r="K30" i="24" s="1"/>
  <c r="J29" i="24"/>
  <c r="K29" i="24" s="1"/>
  <c r="J24" i="24"/>
  <c r="K24" i="24" s="1"/>
  <c r="J23" i="24"/>
  <c r="K23" i="24" s="1"/>
  <c r="J22" i="24"/>
  <c r="K22" i="24" s="1"/>
  <c r="J20" i="24"/>
  <c r="K20" i="24" s="1"/>
  <c r="J19" i="24"/>
  <c r="K19" i="24" s="1"/>
  <c r="J18" i="24"/>
  <c r="K18" i="24" s="1"/>
  <c r="K17" i="24" s="1"/>
  <c r="J16" i="24"/>
  <c r="K16" i="24" s="1"/>
  <c r="J15" i="24"/>
  <c r="K15" i="24" s="1"/>
  <c r="K29" i="19" l="1"/>
  <c r="K257" i="24"/>
  <c r="K23" i="2"/>
  <c r="K32" i="2"/>
  <c r="K29" i="2"/>
  <c r="K44" i="23"/>
  <c r="K16" i="29"/>
  <c r="K15" i="18"/>
  <c r="K14" i="18" s="1"/>
  <c r="K167" i="18"/>
  <c r="K14" i="19"/>
  <c r="K42" i="19" s="1"/>
  <c r="K48" i="23"/>
  <c r="K89" i="29"/>
  <c r="K88" i="29" s="1"/>
  <c r="J88" i="29"/>
  <c r="K34" i="19"/>
  <c r="K55" i="29"/>
  <c r="K92" i="29"/>
  <c r="K91" i="29" s="1"/>
  <c r="J91" i="29"/>
  <c r="K94" i="29"/>
  <c r="K93" i="29" s="1"/>
  <c r="J93" i="29"/>
  <c r="J65" i="26"/>
  <c r="K114" i="23"/>
  <c r="K408" i="24"/>
  <c r="K14" i="24"/>
  <c r="K46" i="29"/>
  <c r="K29" i="29"/>
  <c r="K66" i="29"/>
  <c r="K83" i="29"/>
  <c r="K14" i="26"/>
  <c r="K65" i="26" s="1"/>
  <c r="K47" i="25"/>
  <c r="K46" i="25" s="1"/>
  <c r="K45" i="25" s="1"/>
  <c r="J46" i="25"/>
  <c r="J45" i="25" s="1"/>
  <c r="K64" i="25"/>
  <c r="K63" i="25" s="1"/>
  <c r="J63" i="25"/>
  <c r="K17" i="25"/>
  <c r="K16" i="25" s="1"/>
  <c r="J16" i="25"/>
  <c r="K67" i="25"/>
  <c r="K66" i="25" s="1"/>
  <c r="J66" i="25"/>
  <c r="K81" i="25"/>
  <c r="K80" i="25" s="1"/>
  <c r="J80" i="25"/>
  <c r="K22" i="25"/>
  <c r="K21" i="25" s="1"/>
  <c r="J21" i="25"/>
  <c r="K34" i="25"/>
  <c r="K33" i="25" s="1"/>
  <c r="J33" i="25"/>
  <c r="K72" i="25"/>
  <c r="K71" i="25" s="1"/>
  <c r="J71" i="25"/>
  <c r="K66" i="30"/>
  <c r="K55" i="30"/>
  <c r="K82" i="30"/>
  <c r="K81" i="30" s="1"/>
  <c r="J81" i="30"/>
  <c r="K29" i="30"/>
  <c r="K85" i="30"/>
  <c r="K84" i="30" s="1"/>
  <c r="J84" i="30"/>
  <c r="K87" i="30"/>
  <c r="K86" i="30" s="1"/>
  <c r="J86" i="30"/>
  <c r="K46" i="30"/>
  <c r="K16" i="30"/>
  <c r="K23" i="23"/>
  <c r="K22" i="23" s="1"/>
  <c r="K264" i="24"/>
  <c r="K359" i="24"/>
  <c r="K65" i="24"/>
  <c r="K293" i="24"/>
  <c r="K167" i="24"/>
  <c r="K26" i="24"/>
  <c r="K14" i="17"/>
  <c r="K27" i="17"/>
  <c r="K80" i="23"/>
  <c r="K79" i="23" s="1"/>
  <c r="K90" i="24"/>
  <c r="K319" i="24"/>
  <c r="K318" i="24" s="1"/>
  <c r="K247" i="24"/>
  <c r="K14" i="16"/>
  <c r="K68" i="23"/>
  <c r="K30" i="16"/>
  <c r="K17" i="16"/>
  <c r="K34" i="17"/>
  <c r="K59" i="17"/>
  <c r="K72" i="23"/>
  <c r="K17" i="23"/>
  <c r="K14" i="23" s="1"/>
  <c r="K64" i="26"/>
  <c r="K21" i="24"/>
  <c r="K397" i="24"/>
  <c r="K471" i="24"/>
  <c r="K117" i="23"/>
  <c r="J48" i="23"/>
  <c r="J15" i="23"/>
  <c r="J63" i="23"/>
  <c r="J17" i="23"/>
  <c r="J66" i="23"/>
  <c r="J114" i="23"/>
  <c r="J20" i="23"/>
  <c r="J68" i="23"/>
  <c r="J117" i="23"/>
  <c r="J23" i="23"/>
  <c r="J72" i="23"/>
  <c r="J44" i="23"/>
  <c r="J80" i="23"/>
  <c r="J79" i="23" s="1"/>
  <c r="J14" i="19"/>
  <c r="J29" i="19"/>
  <c r="J34" i="19"/>
  <c r="K210" i="18"/>
  <c r="K117" i="18"/>
  <c r="K214" i="18"/>
  <c r="K82" i="18"/>
  <c r="K189" i="18"/>
  <c r="K218" i="18"/>
  <c r="K20" i="18"/>
  <c r="K204" i="18"/>
  <c r="K99" i="18"/>
  <c r="K98" i="18" s="1"/>
  <c r="K178" i="18"/>
  <c r="J178" i="18"/>
  <c r="J99" i="18"/>
  <c r="J98" i="18" s="1"/>
  <c r="J189" i="18"/>
  <c r="J117" i="18"/>
  <c r="J204" i="18"/>
  <c r="J15" i="18"/>
  <c r="J165" i="18"/>
  <c r="J210" i="18"/>
  <c r="J20" i="18"/>
  <c r="J167" i="18"/>
  <c r="J214" i="18"/>
  <c r="J174" i="18"/>
  <c r="J218" i="18"/>
  <c r="J82" i="18"/>
  <c r="J34" i="17"/>
  <c r="J32" i="17"/>
  <c r="J27" i="17"/>
  <c r="J14" i="17"/>
  <c r="J59" i="17"/>
  <c r="J17" i="16"/>
  <c r="J27" i="16"/>
  <c r="J30" i="16"/>
  <c r="J38" i="16"/>
  <c r="J14" i="16"/>
  <c r="J90" i="24"/>
  <c r="J257" i="24"/>
  <c r="J394" i="24"/>
  <c r="J14" i="24"/>
  <c r="J397" i="24"/>
  <c r="J139" i="24"/>
  <c r="J264" i="24"/>
  <c r="J17" i="24"/>
  <c r="J408" i="24"/>
  <c r="J167" i="24"/>
  <c r="J293" i="24"/>
  <c r="J469" i="24"/>
  <c r="J21" i="24"/>
  <c r="J224" i="24"/>
  <c r="J319" i="24"/>
  <c r="J471" i="24"/>
  <c r="J26" i="24"/>
  <c r="J237" i="24"/>
  <c r="J359" i="24"/>
  <c r="J65" i="24"/>
  <c r="J247" i="24"/>
  <c r="K96" i="28"/>
  <c r="K113" i="28"/>
  <c r="K15" i="28"/>
  <c r="K49" i="28"/>
  <c r="J49" i="28"/>
  <c r="J15" i="28"/>
  <c r="J96" i="28"/>
  <c r="J100" i="28"/>
  <c r="J113" i="28"/>
  <c r="J46" i="28"/>
  <c r="K104" i="27"/>
  <c r="K111" i="27"/>
  <c r="K103" i="27" s="1"/>
  <c r="J101" i="27"/>
  <c r="J104" i="27"/>
  <c r="J111" i="27"/>
  <c r="J117" i="27"/>
  <c r="K14" i="2"/>
  <c r="J14" i="2"/>
  <c r="K15" i="25" l="1"/>
  <c r="K91" i="25" s="1"/>
  <c r="L64" i="25" s="1"/>
  <c r="J15" i="25"/>
  <c r="K223" i="24"/>
  <c r="J65" i="17"/>
  <c r="K41" i="19"/>
  <c r="K38" i="19"/>
  <c r="K25" i="24"/>
  <c r="K483" i="24" s="1"/>
  <c r="J40" i="16"/>
  <c r="J22" i="23"/>
  <c r="J87" i="29"/>
  <c r="K87" i="29"/>
  <c r="K80" i="30"/>
  <c r="K393" i="24"/>
  <c r="K13" i="24"/>
  <c r="K69" i="17"/>
  <c r="J94" i="25"/>
  <c r="J80" i="30"/>
  <c r="K68" i="17"/>
  <c r="J14" i="18"/>
  <c r="J68" i="17"/>
  <c r="J69" i="17"/>
  <c r="K43" i="16"/>
  <c r="K40" i="16"/>
  <c r="K44" i="16"/>
  <c r="K176" i="18"/>
  <c r="J42" i="19"/>
  <c r="J38" i="19"/>
  <c r="K65" i="17"/>
  <c r="L23" i="17" s="1"/>
  <c r="J14" i="23"/>
  <c r="J41" i="19"/>
  <c r="J176" i="18"/>
  <c r="J44" i="16"/>
  <c r="J43" i="16"/>
  <c r="J25" i="24"/>
  <c r="J223" i="24"/>
  <c r="J13" i="24"/>
  <c r="J318" i="24"/>
  <c r="J103" i="27"/>
  <c r="K94" i="25" l="1"/>
  <c r="L48" i="17"/>
  <c r="L63" i="17"/>
  <c r="L20" i="17"/>
  <c r="L24" i="17"/>
  <c r="L51" i="17"/>
  <c r="L53" i="17"/>
  <c r="L52" i="17"/>
  <c r="L55" i="17"/>
  <c r="L57" i="17"/>
  <c r="L45" i="17"/>
  <c r="L50" i="17"/>
  <c r="L21" i="17"/>
  <c r="L25" i="17"/>
  <c r="L60" i="17"/>
  <c r="L42" i="17"/>
  <c r="L62" i="17"/>
  <c r="L18" i="17"/>
  <c r="L41" i="17"/>
  <c r="L29" i="17"/>
  <c r="L40" i="17"/>
  <c r="L19" i="17"/>
  <c r="L22" i="17"/>
  <c r="L38" i="17"/>
  <c r="L28" i="17"/>
  <c r="L17" i="17"/>
  <c r="L43" i="17"/>
  <c r="L44" i="17"/>
  <c r="L16" i="17"/>
  <c r="L64" i="17"/>
  <c r="L47" i="17"/>
  <c r="L46" i="17"/>
  <c r="L61" i="17"/>
  <c r="L39" i="17"/>
  <c r="L54" i="17"/>
  <c r="L15" i="17"/>
  <c r="L26" i="17"/>
  <c r="L37" i="17"/>
  <c r="L36" i="17"/>
  <c r="L33" i="17"/>
  <c r="L32" i="17" s="1"/>
  <c r="L31" i="17"/>
  <c r="L30" i="17"/>
  <c r="L58" i="17"/>
  <c r="L49" i="17"/>
  <c r="L35" i="17"/>
  <c r="L34" i="17" s="1"/>
  <c r="K486" i="24"/>
  <c r="K487" i="24"/>
  <c r="L56" i="17"/>
  <c r="L39" i="25"/>
  <c r="L49" i="25"/>
  <c r="L25" i="25"/>
  <c r="L79" i="25"/>
  <c r="L90" i="25"/>
  <c r="L38" i="25"/>
  <c r="L19" i="25"/>
  <c r="L70" i="25"/>
  <c r="L28" i="25"/>
  <c r="L61" i="25"/>
  <c r="L34" i="25"/>
  <c r="L65" i="25"/>
  <c r="L24" i="25"/>
  <c r="L63" i="25"/>
  <c r="L84" i="25"/>
  <c r="L55" i="25"/>
  <c r="L30" i="25"/>
  <c r="L60" i="25"/>
  <c r="L27" i="25"/>
  <c r="L72" i="25"/>
  <c r="L59" i="25"/>
  <c r="L41" i="25"/>
  <c r="L23" i="25"/>
  <c r="L53" i="25"/>
  <c r="L56" i="25"/>
  <c r="L62" i="25"/>
  <c r="L43" i="25"/>
  <c r="L29" i="25"/>
  <c r="L58" i="25"/>
  <c r="L22" i="25"/>
  <c r="L47" i="25"/>
  <c r="L76" i="25"/>
  <c r="L88" i="25"/>
  <c r="L73" i="25"/>
  <c r="L89" i="25"/>
  <c r="L18" i="25"/>
  <c r="L35" i="25"/>
  <c r="L77" i="25"/>
  <c r="L86" i="25"/>
  <c r="L20" i="25"/>
  <c r="L87" i="25"/>
  <c r="L26" i="25"/>
  <c r="L51" i="25"/>
  <c r="L69" i="25"/>
  <c r="L42" i="25"/>
  <c r="L75" i="25"/>
  <c r="L57" i="25"/>
  <c r="L44" i="25"/>
  <c r="L78" i="25"/>
  <c r="L67" i="25"/>
  <c r="L81" i="25"/>
  <c r="L32" i="25"/>
  <c r="L82" i="25"/>
  <c r="L68" i="25"/>
  <c r="L37" i="25"/>
  <c r="L17" i="25"/>
  <c r="L74" i="25"/>
  <c r="L36" i="25"/>
  <c r="L40" i="25"/>
  <c r="L83" i="25"/>
  <c r="L31" i="25"/>
  <c r="L85" i="25"/>
  <c r="L14" i="17"/>
  <c r="L27" i="17"/>
  <c r="L59" i="17"/>
  <c r="L33" i="25" l="1"/>
  <c r="L16" i="25"/>
  <c r="L21" i="25"/>
  <c r="L46" i="25"/>
  <c r="L45" i="25" s="1"/>
  <c r="L66" i="25"/>
  <c r="L80" i="25"/>
  <c r="L71" i="25"/>
  <c r="L69" i="17"/>
  <c r="L68" i="17"/>
  <c r="I8" i="26"/>
  <c r="I8" i="25"/>
  <c r="J8" i="30"/>
  <c r="J8" i="29"/>
  <c r="I8" i="23"/>
  <c r="J8" i="19"/>
  <c r="J8" i="18"/>
  <c r="J8" i="17"/>
  <c r="J8" i="16"/>
  <c r="I8" i="24"/>
  <c r="J8" i="28"/>
  <c r="J8" i="27"/>
  <c r="I8" i="2"/>
  <c r="I8" i="31"/>
  <c r="H78" i="30"/>
  <c r="J78" i="30" s="1"/>
  <c r="K78" i="30" s="1"/>
  <c r="H81" i="29"/>
  <c r="J81" i="29" s="1"/>
  <c r="K81" i="29" s="1"/>
  <c r="H80" i="29"/>
  <c r="J80" i="29" s="1"/>
  <c r="K80" i="29" s="1"/>
  <c r="H72" i="27"/>
  <c r="J72" i="27" s="1"/>
  <c r="K72" i="27" s="1"/>
  <c r="H71" i="27"/>
  <c r="J71" i="27" s="1"/>
  <c r="H50" i="27"/>
  <c r="J50" i="27" s="1"/>
  <c r="K50" i="27" s="1"/>
  <c r="L15" i="25" l="1"/>
  <c r="L94" i="25" s="1"/>
  <c r="L20" i="19"/>
  <c r="L37" i="19"/>
  <c r="L33" i="19"/>
  <c r="L21" i="19"/>
  <c r="L22" i="19"/>
  <c r="L25" i="19"/>
  <c r="L27" i="19"/>
  <c r="L18" i="19"/>
  <c r="L23" i="19"/>
  <c r="L36" i="19"/>
  <c r="L19" i="19"/>
  <c r="L24" i="19"/>
  <c r="L16" i="19"/>
  <c r="L35" i="19"/>
  <c r="L28" i="19"/>
  <c r="L30" i="19"/>
  <c r="L31" i="19"/>
  <c r="L26" i="19"/>
  <c r="L15" i="19"/>
  <c r="L17" i="19"/>
  <c r="L32" i="19"/>
  <c r="L16" i="16"/>
  <c r="L18" i="16"/>
  <c r="L36" i="16"/>
  <c r="L39" i="16"/>
  <c r="L38" i="16" s="1"/>
  <c r="L23" i="16"/>
  <c r="L34" i="16"/>
  <c r="L21" i="16"/>
  <c r="L19" i="16"/>
  <c r="L15" i="16"/>
  <c r="L22" i="16"/>
  <c r="L37" i="16"/>
  <c r="L20" i="16"/>
  <c r="L24" i="16"/>
  <c r="L31" i="16"/>
  <c r="L25" i="16"/>
  <c r="L26" i="16"/>
  <c r="L35" i="16"/>
  <c r="L32" i="16"/>
  <c r="L28" i="16"/>
  <c r="L33" i="16"/>
  <c r="L29" i="16"/>
  <c r="K71" i="27"/>
  <c r="H79" i="30"/>
  <c r="J79" i="30" s="1"/>
  <c r="K79" i="30" s="1"/>
  <c r="H77" i="27"/>
  <c r="J77" i="27" s="1"/>
  <c r="K77" i="27" s="1"/>
  <c r="H74" i="27"/>
  <c r="J74" i="27" s="1"/>
  <c r="K74" i="27" s="1"/>
  <c r="H73" i="27"/>
  <c r="J73" i="27" s="1"/>
  <c r="K73" i="27" s="1"/>
  <c r="H82" i="27"/>
  <c r="J82" i="27" s="1"/>
  <c r="K82" i="27" s="1"/>
  <c r="H49" i="27"/>
  <c r="J49" i="27" s="1"/>
  <c r="L91" i="25" l="1"/>
  <c r="L34" i="19"/>
  <c r="L29" i="19"/>
  <c r="L14" i="19"/>
  <c r="L17" i="16"/>
  <c r="L30" i="16"/>
  <c r="L27" i="16"/>
  <c r="L14" i="16"/>
  <c r="K49" i="27"/>
  <c r="H79" i="27"/>
  <c r="J79" i="27" s="1"/>
  <c r="K79" i="27" s="1"/>
  <c r="H78" i="27"/>
  <c r="J78" i="27" s="1"/>
  <c r="J69" i="27" s="1"/>
  <c r="I6" i="2"/>
  <c r="I6" i="31"/>
  <c r="E4" i="31"/>
  <c r="E1" i="31"/>
  <c r="L41" i="19" l="1"/>
  <c r="L38" i="19"/>
  <c r="L42" i="19"/>
  <c r="L65" i="17"/>
  <c r="L40" i="16"/>
  <c r="L44" i="16"/>
  <c r="L43" i="16"/>
  <c r="K78" i="27"/>
  <c r="K69" i="27" s="1"/>
  <c r="L15" i="26" l="1"/>
  <c r="L31" i="26"/>
  <c r="L47" i="26"/>
  <c r="L63" i="26"/>
  <c r="L16" i="26"/>
  <c r="L32" i="26"/>
  <c r="L48" i="26"/>
  <c r="L64" i="26"/>
  <c r="L17" i="26"/>
  <c r="L33" i="26"/>
  <c r="L49" i="26"/>
  <c r="L14" i="26"/>
  <c r="L18" i="26"/>
  <c r="L34" i="26"/>
  <c r="L50" i="26"/>
  <c r="L19" i="26"/>
  <c r="L35" i="26"/>
  <c r="L51" i="26"/>
  <c r="L20" i="26"/>
  <c r="L36" i="26"/>
  <c r="L52" i="26"/>
  <c r="L21" i="26"/>
  <c r="L37" i="26"/>
  <c r="L53" i="26"/>
  <c r="L22" i="26"/>
  <c r="L38" i="26"/>
  <c r="L54" i="26"/>
  <c r="L23" i="26"/>
  <c r="L39" i="26"/>
  <c r="L55" i="26"/>
  <c r="L24" i="26"/>
  <c r="L40" i="26"/>
  <c r="L56" i="26"/>
  <c r="L25" i="26"/>
  <c r="L41" i="26"/>
  <c r="L57" i="26"/>
  <c r="L26" i="26"/>
  <c r="L42" i="26"/>
  <c r="L58" i="26"/>
  <c r="L27" i="26"/>
  <c r="L43" i="26"/>
  <c r="L59" i="26"/>
  <c r="L62" i="26"/>
  <c r="L28" i="26"/>
  <c r="L44" i="26"/>
  <c r="L60" i="26"/>
  <c r="L46" i="26"/>
  <c r="L29" i="26"/>
  <c r="L45" i="26"/>
  <c r="L61" i="26"/>
  <c r="L30" i="26"/>
  <c r="L65" i="26" l="1"/>
  <c r="J91" i="25"/>
  <c r="H25" i="2"/>
  <c r="D1" i="2"/>
  <c r="L6" i="27"/>
  <c r="J4" i="30" l="1"/>
  <c r="H28" i="2" l="1"/>
  <c r="I4" i="25"/>
  <c r="J4" i="29"/>
  <c r="I4" i="23"/>
  <c r="I4" i="24"/>
  <c r="H111" i="23" l="1"/>
  <c r="J111" i="23" s="1"/>
  <c r="K111" i="23" s="1"/>
  <c r="H108" i="23"/>
  <c r="J108" i="23" s="1"/>
  <c r="H74" i="30"/>
  <c r="J74" i="30" s="1"/>
  <c r="K74" i="30" s="1"/>
  <c r="H70" i="30"/>
  <c r="J70" i="30" s="1"/>
  <c r="K70" i="30" s="1"/>
  <c r="H69" i="30"/>
  <c r="J69" i="30" s="1"/>
  <c r="K69" i="30" s="1"/>
  <c r="H68" i="30"/>
  <c r="J68" i="30" s="1"/>
  <c r="K68" i="30" s="1"/>
  <c r="H67" i="30"/>
  <c r="J67" i="30" s="1"/>
  <c r="H55" i="30"/>
  <c r="H50" i="30"/>
  <c r="J50" i="30" s="1"/>
  <c r="H46" i="30"/>
  <c r="H35" i="30"/>
  <c r="H32" i="30"/>
  <c r="H31" i="30"/>
  <c r="J31" i="30" s="1"/>
  <c r="H24" i="30"/>
  <c r="J24" i="30" s="1"/>
  <c r="H23" i="30"/>
  <c r="L9" i="30"/>
  <c r="L8" i="30"/>
  <c r="L7" i="30"/>
  <c r="L6" i="30"/>
  <c r="L5" i="30"/>
  <c r="H5" i="30"/>
  <c r="F5" i="30"/>
  <c r="D5" i="30"/>
  <c r="L4" i="30"/>
  <c r="D4" i="30"/>
  <c r="H85" i="29"/>
  <c r="J85" i="29" s="1"/>
  <c r="K85" i="29" s="1"/>
  <c r="H84" i="29"/>
  <c r="J84" i="29" s="1"/>
  <c r="H76" i="29"/>
  <c r="J76" i="29" s="1"/>
  <c r="K76" i="29" s="1"/>
  <c r="H71" i="29"/>
  <c r="J71" i="29" s="1"/>
  <c r="K71" i="29" s="1"/>
  <c r="H69" i="29"/>
  <c r="J69" i="29" s="1"/>
  <c r="K69" i="29" s="1"/>
  <c r="H68" i="29"/>
  <c r="J68" i="29" s="1"/>
  <c r="K68" i="29" s="1"/>
  <c r="H67" i="29"/>
  <c r="J67" i="29" s="1"/>
  <c r="H58" i="29"/>
  <c r="H55" i="29"/>
  <c r="H49" i="29"/>
  <c r="H46" i="29"/>
  <c r="H35" i="29"/>
  <c r="H32" i="29"/>
  <c r="H31" i="29"/>
  <c r="J31" i="29" s="1"/>
  <c r="H24" i="29"/>
  <c r="H23" i="29"/>
  <c r="L9" i="29"/>
  <c r="L8" i="29"/>
  <c r="L7" i="29"/>
  <c r="L6" i="29"/>
  <c r="L5" i="29"/>
  <c r="H5" i="29"/>
  <c r="F5" i="29"/>
  <c r="D5" i="29"/>
  <c r="L4" i="29"/>
  <c r="D4" i="29"/>
  <c r="D4" i="28"/>
  <c r="J4" i="28"/>
  <c r="L4" i="28"/>
  <c r="D5" i="28"/>
  <c r="F5" i="28"/>
  <c r="H5" i="28"/>
  <c r="L5" i="28"/>
  <c r="L6" i="28"/>
  <c r="L7" i="28"/>
  <c r="L8" i="28"/>
  <c r="L9" i="28"/>
  <c r="H25" i="28"/>
  <c r="J25" i="28" s="1"/>
  <c r="H27" i="28"/>
  <c r="J27" i="28" s="1"/>
  <c r="K27" i="28" s="1"/>
  <c r="H30" i="28"/>
  <c r="J30" i="28" s="1"/>
  <c r="K30" i="28" s="1"/>
  <c r="H32" i="28"/>
  <c r="J32" i="28" s="1"/>
  <c r="K32" i="28" s="1"/>
  <c r="H35" i="28"/>
  <c r="J35" i="28" s="1"/>
  <c r="K35" i="28" s="1"/>
  <c r="H39" i="28"/>
  <c r="J39" i="28" s="1"/>
  <c r="K39" i="28" s="1"/>
  <c r="H43" i="28"/>
  <c r="J43" i="28" s="1"/>
  <c r="K43" i="28" s="1"/>
  <c r="H60" i="28"/>
  <c r="J60" i="28" s="1"/>
  <c r="K60" i="28" s="1"/>
  <c r="H61" i="28"/>
  <c r="J61" i="28" s="1"/>
  <c r="K61" i="28" s="1"/>
  <c r="H63" i="28"/>
  <c r="J63" i="28" s="1"/>
  <c r="K63" i="28" s="1"/>
  <c r="H67" i="28"/>
  <c r="J67" i="28" s="1"/>
  <c r="H68" i="28"/>
  <c r="J68" i="28" s="1"/>
  <c r="K68" i="28" s="1"/>
  <c r="H69" i="28"/>
  <c r="J69" i="28" s="1"/>
  <c r="K69" i="28" s="1"/>
  <c r="H75" i="28"/>
  <c r="J75" i="28" s="1"/>
  <c r="H78" i="28"/>
  <c r="J78" i="28" s="1"/>
  <c r="K78" i="28" s="1"/>
  <c r="H81" i="28"/>
  <c r="J81" i="28" s="1"/>
  <c r="K81" i="28" s="1"/>
  <c r="H94" i="28"/>
  <c r="J94" i="28" s="1"/>
  <c r="H95" i="28"/>
  <c r="J95" i="28" s="1"/>
  <c r="K95" i="28" s="1"/>
  <c r="H105" i="28"/>
  <c r="J105" i="28" s="1"/>
  <c r="K105" i="28" s="1"/>
  <c r="H108" i="28"/>
  <c r="J108" i="28" s="1"/>
  <c r="K108" i="28" s="1"/>
  <c r="H99" i="27"/>
  <c r="J99" i="27" s="1"/>
  <c r="K99" i="27" s="1"/>
  <c r="H98" i="27"/>
  <c r="J98" i="27" s="1"/>
  <c r="K98" i="27" s="1"/>
  <c r="H97" i="27"/>
  <c r="J97" i="27" s="1"/>
  <c r="H88" i="27"/>
  <c r="J88" i="27" s="1"/>
  <c r="H65" i="27"/>
  <c r="J65" i="27" s="1"/>
  <c r="H58" i="27"/>
  <c r="J58" i="27" s="1"/>
  <c r="H53" i="27"/>
  <c r="J53" i="27" s="1"/>
  <c r="J48" i="27" s="1"/>
  <c r="H44" i="27"/>
  <c r="J44" i="27" s="1"/>
  <c r="K44" i="27" s="1"/>
  <c r="H43" i="27"/>
  <c r="J43" i="27" s="1"/>
  <c r="K43" i="27" s="1"/>
  <c r="H39" i="27"/>
  <c r="J39" i="27" s="1"/>
  <c r="K39" i="27" s="1"/>
  <c r="H35" i="27"/>
  <c r="J35" i="27" s="1"/>
  <c r="K35" i="27" s="1"/>
  <c r="H34" i="27"/>
  <c r="J34" i="27" s="1"/>
  <c r="H27" i="27"/>
  <c r="J27" i="27" s="1"/>
  <c r="K27" i="27" s="1"/>
  <c r="H26" i="27"/>
  <c r="J26" i="27" s="1"/>
  <c r="L8" i="27"/>
  <c r="L7" i="27"/>
  <c r="L5" i="27"/>
  <c r="H5" i="27"/>
  <c r="F5" i="27"/>
  <c r="D5" i="27"/>
  <c r="L4" i="27"/>
  <c r="J4" i="27"/>
  <c r="D4" i="27"/>
  <c r="H40" i="2"/>
  <c r="H18" i="2"/>
  <c r="K67" i="29" l="1"/>
  <c r="K84" i="29"/>
  <c r="K82" i="29" s="1"/>
  <c r="J82" i="29"/>
  <c r="K31" i="29"/>
  <c r="K50" i="30"/>
  <c r="K45" i="30" s="1"/>
  <c r="J45" i="30"/>
  <c r="K67" i="30"/>
  <c r="K31" i="30"/>
  <c r="K24" i="30"/>
  <c r="K15" i="30" s="1"/>
  <c r="J95" i="27"/>
  <c r="K108" i="23"/>
  <c r="K94" i="28"/>
  <c r="K90" i="28" s="1"/>
  <c r="J90" i="28"/>
  <c r="K25" i="28"/>
  <c r="K23" i="28" s="1"/>
  <c r="J23" i="28"/>
  <c r="K67" i="28"/>
  <c r="K66" i="28" s="1"/>
  <c r="J66" i="28"/>
  <c r="K75" i="28"/>
  <c r="K73" i="28" s="1"/>
  <c r="J73" i="28"/>
  <c r="K58" i="27"/>
  <c r="J57" i="27"/>
  <c r="K26" i="27"/>
  <c r="K97" i="27"/>
  <c r="K95" i="27" s="1"/>
  <c r="K88" i="27"/>
  <c r="K34" i="27"/>
  <c r="K53" i="27"/>
  <c r="K48" i="27" s="1"/>
  <c r="K65" i="27"/>
  <c r="H65" i="28"/>
  <c r="J65" i="28" s="1"/>
  <c r="H45" i="28"/>
  <c r="J45" i="28" s="1"/>
  <c r="K45" i="28" s="1"/>
  <c r="H40" i="28"/>
  <c r="J40" i="28" s="1"/>
  <c r="H41" i="29"/>
  <c r="J41" i="29" s="1"/>
  <c r="K41" i="29" s="1"/>
  <c r="H50" i="29"/>
  <c r="J50" i="29" s="1"/>
  <c r="H59" i="29"/>
  <c r="J59" i="29" s="1"/>
  <c r="H73" i="29"/>
  <c r="J73" i="29" s="1"/>
  <c r="K73" i="29" s="1"/>
  <c r="H72" i="29"/>
  <c r="J72" i="29" s="1"/>
  <c r="K72" i="29" s="1"/>
  <c r="H25" i="29"/>
  <c r="J25" i="29" s="1"/>
  <c r="H26" i="29"/>
  <c r="J26" i="29" s="1"/>
  <c r="K26" i="29" s="1"/>
  <c r="H27" i="30"/>
  <c r="J27" i="30" s="1"/>
  <c r="K27" i="30" s="1"/>
  <c r="H26" i="30"/>
  <c r="J26" i="30" s="1"/>
  <c r="K26" i="30" s="1"/>
  <c r="H41" i="30"/>
  <c r="J41" i="30" s="1"/>
  <c r="K41" i="30" s="1"/>
  <c r="H71" i="30"/>
  <c r="J71" i="30" s="1"/>
  <c r="K71" i="30" s="1"/>
  <c r="H58" i="30"/>
  <c r="J58" i="30" s="1"/>
  <c r="H72" i="30"/>
  <c r="J72" i="30" s="1"/>
  <c r="K72" i="30" s="1"/>
  <c r="H89" i="27"/>
  <c r="J89" i="27" s="1"/>
  <c r="K89" i="27" s="1"/>
  <c r="H30" i="27"/>
  <c r="J30" i="27" s="1"/>
  <c r="K30" i="27" s="1"/>
  <c r="H29" i="27"/>
  <c r="J29" i="27" s="1"/>
  <c r="K29" i="27" s="1"/>
  <c r="H46" i="27"/>
  <c r="J46" i="27" s="1"/>
  <c r="K46" i="27" s="1"/>
  <c r="H41" i="2"/>
  <c r="H28" i="27"/>
  <c r="J28" i="27" s="1"/>
  <c r="H79" i="28"/>
  <c r="J79" i="28" s="1"/>
  <c r="H33" i="28"/>
  <c r="J33" i="28" s="1"/>
  <c r="H109" i="23"/>
  <c r="J109" i="23" s="1"/>
  <c r="K109" i="23" s="1"/>
  <c r="H106" i="28"/>
  <c r="J106" i="28" s="1"/>
  <c r="H27" i="29"/>
  <c r="J27" i="29" s="1"/>
  <c r="K27" i="29" s="1"/>
  <c r="H25" i="30"/>
  <c r="J25" i="30" s="1"/>
  <c r="K25" i="30" s="1"/>
  <c r="H40" i="30"/>
  <c r="J40" i="30" s="1"/>
  <c r="K40" i="30" s="1"/>
  <c r="H36" i="30"/>
  <c r="J36" i="30" s="1"/>
  <c r="K36" i="30" s="1"/>
  <c r="H36" i="29"/>
  <c r="J36" i="29" s="1"/>
  <c r="K36" i="29" s="1"/>
  <c r="H40" i="29"/>
  <c r="J40" i="29" s="1"/>
  <c r="K40" i="29" s="1"/>
  <c r="H45" i="27"/>
  <c r="J45" i="27" s="1"/>
  <c r="K45" i="27" s="1"/>
  <c r="K86" i="27" l="1"/>
  <c r="J65" i="30"/>
  <c r="K65" i="30"/>
  <c r="K25" i="29"/>
  <c r="K15" i="29" s="1"/>
  <c r="J15" i="29"/>
  <c r="K59" i="29"/>
  <c r="K54" i="29" s="1"/>
  <c r="J54" i="29"/>
  <c r="K50" i="29"/>
  <c r="K45" i="29" s="1"/>
  <c r="J45" i="29"/>
  <c r="J65" i="29"/>
  <c r="K65" i="29"/>
  <c r="K58" i="30"/>
  <c r="J15" i="30"/>
  <c r="K40" i="28"/>
  <c r="K79" i="28"/>
  <c r="K106" i="28"/>
  <c r="K65" i="28"/>
  <c r="K57" i="28" s="1"/>
  <c r="J57" i="28"/>
  <c r="K33" i="28"/>
  <c r="J15" i="27"/>
  <c r="K31" i="27"/>
  <c r="J86" i="27"/>
  <c r="J47" i="27" s="1"/>
  <c r="J31" i="27"/>
  <c r="K57" i="27"/>
  <c r="K47" i="27" s="1"/>
  <c r="K28" i="27"/>
  <c r="K15" i="27" s="1"/>
  <c r="H42" i="29"/>
  <c r="J42" i="29" s="1"/>
  <c r="K42" i="29" s="1"/>
  <c r="K28" i="29" s="1"/>
  <c r="H43" i="29"/>
  <c r="J43" i="29" s="1"/>
  <c r="K43" i="29" s="1"/>
  <c r="H41" i="28"/>
  <c r="J41" i="28" s="1"/>
  <c r="K41" i="28" s="1"/>
  <c r="H110" i="23"/>
  <c r="J110" i="23" s="1"/>
  <c r="K110" i="23" s="1"/>
  <c r="H80" i="28"/>
  <c r="J80" i="28" s="1"/>
  <c r="K80" i="28" s="1"/>
  <c r="H107" i="28"/>
  <c r="J107" i="28" s="1"/>
  <c r="K107" i="28" s="1"/>
  <c r="H34" i="28"/>
  <c r="J34" i="28" s="1"/>
  <c r="K34" i="28" s="1"/>
  <c r="H42" i="30"/>
  <c r="J42" i="30" s="1"/>
  <c r="K42" i="30" s="1"/>
  <c r="H43" i="30"/>
  <c r="J43" i="30" s="1"/>
  <c r="K43" i="30" s="1"/>
  <c r="H59" i="30"/>
  <c r="H47" i="2"/>
  <c r="K9" i="26"/>
  <c r="K8" i="26"/>
  <c r="K7" i="26"/>
  <c r="K6" i="26"/>
  <c r="K5" i="26"/>
  <c r="H5" i="26"/>
  <c r="F5" i="26"/>
  <c r="D5" i="26"/>
  <c r="K4" i="26"/>
  <c r="I4" i="26"/>
  <c r="D4" i="26"/>
  <c r="D1" i="26"/>
  <c r="K28" i="30" l="1"/>
  <c r="K14" i="30" s="1"/>
  <c r="K44" i="29"/>
  <c r="J28" i="29"/>
  <c r="J14" i="29"/>
  <c r="K14" i="27"/>
  <c r="K123" i="27" s="1"/>
  <c r="J28" i="30"/>
  <c r="J14" i="30" s="1"/>
  <c r="J14" i="27"/>
  <c r="J119" i="27" s="1"/>
  <c r="K119" i="27"/>
  <c r="L30" i="27" s="1"/>
  <c r="K122" i="27"/>
  <c r="K14" i="29"/>
  <c r="J59" i="30"/>
  <c r="H49" i="2"/>
  <c r="H110" i="28"/>
  <c r="J110" i="28" s="1"/>
  <c r="K110" i="28" s="1"/>
  <c r="H113" i="23"/>
  <c r="J113" i="23" s="1"/>
  <c r="K113" i="23" s="1"/>
  <c r="H83" i="28"/>
  <c r="J83" i="28" s="1"/>
  <c r="K83" i="28" s="1"/>
  <c r="H37" i="28"/>
  <c r="J37" i="28" s="1"/>
  <c r="K37" i="28" s="1"/>
  <c r="H42" i="28"/>
  <c r="J42" i="28" s="1"/>
  <c r="K42" i="28" s="1"/>
  <c r="H112" i="23"/>
  <c r="H36" i="28"/>
  <c r="J36" i="28" s="1"/>
  <c r="H109" i="28"/>
  <c r="J109" i="28" s="1"/>
  <c r="K109" i="28" s="1"/>
  <c r="H82" i="28"/>
  <c r="J82" i="28" s="1"/>
  <c r="K82" i="28" s="1"/>
  <c r="H48" i="2"/>
  <c r="H53" i="18"/>
  <c r="J53" i="18" s="1"/>
  <c r="K53" i="18" s="1"/>
  <c r="H52" i="18"/>
  <c r="J52" i="18" s="1"/>
  <c r="K52" i="18" s="1"/>
  <c r="H51" i="18"/>
  <c r="J51" i="18" s="1"/>
  <c r="K51" i="18" s="1"/>
  <c r="H50" i="18"/>
  <c r="J50" i="18" s="1"/>
  <c r="K50" i="18" s="1"/>
  <c r="H47" i="18"/>
  <c r="J47" i="18" s="1"/>
  <c r="K47" i="18" s="1"/>
  <c r="H46" i="18"/>
  <c r="J46" i="18" s="1"/>
  <c r="J39" i="18" s="1"/>
  <c r="K100" i="29" l="1"/>
  <c r="K101" i="29"/>
  <c r="K54" i="2"/>
  <c r="K76" i="28"/>
  <c r="K48" i="28" s="1"/>
  <c r="K103" i="28"/>
  <c r="K89" i="28" s="1"/>
  <c r="K59" i="30"/>
  <c r="J54" i="30"/>
  <c r="J44" i="30" s="1"/>
  <c r="J93" i="30" s="1"/>
  <c r="K50" i="2"/>
  <c r="K97" i="29"/>
  <c r="L17" i="29" s="1"/>
  <c r="J122" i="27"/>
  <c r="J123" i="27"/>
  <c r="J226" i="18"/>
  <c r="J228" i="18"/>
  <c r="J76" i="28"/>
  <c r="J48" i="28" s="1"/>
  <c r="J103" i="28"/>
  <c r="J89" i="28" s="1"/>
  <c r="K36" i="28"/>
  <c r="K31" i="28" s="1"/>
  <c r="J31" i="28"/>
  <c r="K46" i="18"/>
  <c r="K39" i="18" s="1"/>
  <c r="L35" i="27"/>
  <c r="L60" i="27"/>
  <c r="L81" i="27"/>
  <c r="L67" i="27"/>
  <c r="L19" i="27"/>
  <c r="L75" i="27"/>
  <c r="L99" i="27"/>
  <c r="L84" i="27"/>
  <c r="L36" i="27"/>
  <c r="L59" i="27"/>
  <c r="L92" i="27"/>
  <c r="L105" i="27"/>
  <c r="L100" i="27"/>
  <c r="L62" i="27"/>
  <c r="L27" i="27"/>
  <c r="L50" i="27"/>
  <c r="L54" i="27"/>
  <c r="L113" i="27"/>
  <c r="L76" i="27"/>
  <c r="L16" i="27"/>
  <c r="L37" i="27"/>
  <c r="L116" i="27"/>
  <c r="L68" i="27"/>
  <c r="L55" i="27"/>
  <c r="L26" i="27"/>
  <c r="L85" i="27"/>
  <c r="L90" i="27"/>
  <c r="L110" i="27"/>
  <c r="L21" i="27"/>
  <c r="L64" i="27"/>
  <c r="L109" i="27"/>
  <c r="L114" i="27"/>
  <c r="L94" i="27"/>
  <c r="L33" i="27"/>
  <c r="L25" i="27"/>
  <c r="L96" i="27"/>
  <c r="L17" i="27"/>
  <c r="L52" i="27"/>
  <c r="L20" i="27"/>
  <c r="L115" i="27"/>
  <c r="L61" i="27"/>
  <c r="L51" i="27"/>
  <c r="L42" i="27"/>
  <c r="L106" i="27"/>
  <c r="L23" i="27"/>
  <c r="L93" i="27"/>
  <c r="L38" i="27"/>
  <c r="L63" i="27"/>
  <c r="L24" i="27"/>
  <c r="L107" i="27"/>
  <c r="L56" i="27"/>
  <c r="L80" i="27"/>
  <c r="L66" i="27"/>
  <c r="L108" i="27"/>
  <c r="L22" i="27"/>
  <c r="L91" i="27"/>
  <c r="L40" i="27"/>
  <c r="L83" i="27"/>
  <c r="L70" i="27"/>
  <c r="L87" i="27"/>
  <c r="L112" i="27"/>
  <c r="L41" i="27"/>
  <c r="L32" i="27"/>
  <c r="L102" i="27"/>
  <c r="L101" i="27" s="1"/>
  <c r="L18" i="27"/>
  <c r="L58" i="27"/>
  <c r="L118" i="27"/>
  <c r="L117" i="27" s="1"/>
  <c r="L72" i="27"/>
  <c r="L71" i="27"/>
  <c r="L82" i="27"/>
  <c r="L73" i="27"/>
  <c r="L74" i="27"/>
  <c r="L77" i="27"/>
  <c r="L79" i="27"/>
  <c r="L49" i="27"/>
  <c r="L78" i="27"/>
  <c r="L39" i="27"/>
  <c r="L44" i="27"/>
  <c r="L98" i="27"/>
  <c r="L43" i="27"/>
  <c r="L45" i="27"/>
  <c r="L89" i="27"/>
  <c r="L65" i="27"/>
  <c r="L88" i="27"/>
  <c r="L29" i="27"/>
  <c r="L53" i="27"/>
  <c r="L34" i="27"/>
  <c r="L46" i="27"/>
  <c r="L97" i="27"/>
  <c r="L28" i="27"/>
  <c r="J112" i="23"/>
  <c r="H44" i="28"/>
  <c r="J44" i="28" s="1"/>
  <c r="K44" i="28" s="1"/>
  <c r="K38" i="28" s="1"/>
  <c r="D4" i="25"/>
  <c r="K4" i="25"/>
  <c r="D5" i="25"/>
  <c r="E5" i="25"/>
  <c r="F5" i="25"/>
  <c r="K5" i="25"/>
  <c r="D6" i="25"/>
  <c r="E6" i="25"/>
  <c r="F6" i="25"/>
  <c r="K6" i="25"/>
  <c r="K7" i="25"/>
  <c r="D8" i="25"/>
  <c r="K8" i="25"/>
  <c r="K9" i="25"/>
  <c r="D10" i="25"/>
  <c r="A13" i="25"/>
  <c r="K53" i="2" l="1"/>
  <c r="L40" i="2"/>
  <c r="L44" i="2"/>
  <c r="L22" i="2"/>
  <c r="L45" i="2"/>
  <c r="L19" i="2"/>
  <c r="L42" i="2"/>
  <c r="L38" i="2"/>
  <c r="L37" i="2"/>
  <c r="L31" i="2"/>
  <c r="L16" i="2"/>
  <c r="L21" i="2"/>
  <c r="L27" i="2"/>
  <c r="L28" i="2"/>
  <c r="L20" i="2"/>
  <c r="L39" i="2"/>
  <c r="L49" i="2"/>
  <c r="L18" i="2"/>
  <c r="L36" i="2"/>
  <c r="L17" i="2"/>
  <c r="L48" i="2"/>
  <c r="L15" i="2"/>
  <c r="L41" i="2"/>
  <c r="L47" i="2"/>
  <c r="L43" i="2"/>
  <c r="L25" i="2"/>
  <c r="L23" i="2" s="1"/>
  <c r="L34" i="2"/>
  <c r="L32" i="2" s="1"/>
  <c r="L30" i="2"/>
  <c r="L29" i="2" s="1"/>
  <c r="K55" i="2"/>
  <c r="J94" i="30"/>
  <c r="K54" i="30"/>
  <c r="K44" i="30" s="1"/>
  <c r="L50" i="29"/>
  <c r="L69" i="29"/>
  <c r="L76" i="29"/>
  <c r="L81" i="29"/>
  <c r="L18" i="29"/>
  <c r="L39" i="29"/>
  <c r="L86" i="29"/>
  <c r="L29" i="29"/>
  <c r="L79" i="29"/>
  <c r="L51" i="29"/>
  <c r="L22" i="29"/>
  <c r="L94" i="29"/>
  <c r="L93" i="29" s="1"/>
  <c r="L74" i="29"/>
  <c r="L63" i="29"/>
  <c r="L77" i="29"/>
  <c r="L55" i="29"/>
  <c r="L32" i="29"/>
  <c r="L59" i="29"/>
  <c r="L21" i="29"/>
  <c r="L43" i="29"/>
  <c r="L60" i="29"/>
  <c r="L26" i="29"/>
  <c r="L40" i="29"/>
  <c r="L49" i="29"/>
  <c r="L33" i="29"/>
  <c r="L67" i="29"/>
  <c r="L37" i="29"/>
  <c r="L85" i="29"/>
  <c r="L83" i="29"/>
  <c r="L78" i="29"/>
  <c r="L23" i="29"/>
  <c r="L73" i="29"/>
  <c r="L53" i="29"/>
  <c r="L70" i="29"/>
  <c r="L36" i="29"/>
  <c r="L92" i="29"/>
  <c r="L91" i="29" s="1"/>
  <c r="L62" i="29"/>
  <c r="L90" i="29"/>
  <c r="L48" i="29"/>
  <c r="L72" i="29"/>
  <c r="L84" i="29"/>
  <c r="L19" i="29"/>
  <c r="L96" i="29"/>
  <c r="L27" i="29"/>
  <c r="L80" i="29"/>
  <c r="L35" i="29"/>
  <c r="L52" i="29"/>
  <c r="L61" i="29"/>
  <c r="L56" i="29"/>
  <c r="L30" i="29"/>
  <c r="L41" i="29"/>
  <c r="L31" i="29"/>
  <c r="L38" i="29"/>
  <c r="L46" i="29"/>
  <c r="L75" i="29"/>
  <c r="L25" i="29"/>
  <c r="L68" i="29"/>
  <c r="L16" i="29"/>
  <c r="L24" i="29"/>
  <c r="L34" i="29"/>
  <c r="L64" i="29"/>
  <c r="L20" i="29"/>
  <c r="L89" i="29"/>
  <c r="L58" i="29"/>
  <c r="L42" i="29"/>
  <c r="L71" i="29"/>
  <c r="L57" i="29"/>
  <c r="L95" i="29"/>
  <c r="L66" i="29"/>
  <c r="L47" i="29"/>
  <c r="J50" i="2"/>
  <c r="J53" i="2" s="1"/>
  <c r="J55" i="2"/>
  <c r="K112" i="23"/>
  <c r="K107" i="23" s="1"/>
  <c r="K106" i="23" s="1"/>
  <c r="J107" i="23"/>
  <c r="K226" i="18"/>
  <c r="K228" i="18"/>
  <c r="K14" i="28"/>
  <c r="K120" i="28" s="1"/>
  <c r="J38" i="28"/>
  <c r="J14" i="28" s="1"/>
  <c r="J120" i="28" s="1"/>
  <c r="L111" i="27"/>
  <c r="L104" i="27"/>
  <c r="L95" i="27"/>
  <c r="L86" i="27"/>
  <c r="L69" i="27"/>
  <c r="L15" i="27"/>
  <c r="L57" i="27"/>
  <c r="L48" i="27"/>
  <c r="L31" i="27"/>
  <c r="J54" i="2"/>
  <c r="K122" i="23"/>
  <c r="D10" i="24"/>
  <c r="D8" i="24"/>
  <c r="F6" i="24"/>
  <c r="E6" i="24"/>
  <c r="D6" i="24"/>
  <c r="F5" i="24"/>
  <c r="E5" i="24"/>
  <c r="D5" i="24"/>
  <c r="D4" i="24"/>
  <c r="K93" i="30" l="1"/>
  <c r="K90" i="30"/>
  <c r="L52" i="30" s="1"/>
  <c r="K94" i="30"/>
  <c r="L82" i="29"/>
  <c r="L88" i="29"/>
  <c r="L54" i="29"/>
  <c r="L87" i="29"/>
  <c r="L65" i="29"/>
  <c r="L45" i="29"/>
  <c r="L28" i="29"/>
  <c r="L15" i="29"/>
  <c r="K125" i="23"/>
  <c r="K126" i="23"/>
  <c r="J116" i="28"/>
  <c r="J119" i="28"/>
  <c r="K116" i="28"/>
  <c r="L20" i="28" s="1"/>
  <c r="K119" i="28"/>
  <c r="L14" i="27"/>
  <c r="L47" i="27"/>
  <c r="L103" i="27"/>
  <c r="L14" i="2"/>
  <c r="L50" i="2" s="1"/>
  <c r="L17" i="30"/>
  <c r="L61" i="30"/>
  <c r="L51" i="30"/>
  <c r="L39" i="30"/>
  <c r="L62" i="30"/>
  <c r="L89" i="30"/>
  <c r="L49" i="30"/>
  <c r="L29" i="30"/>
  <c r="L33" i="30"/>
  <c r="L64" i="30"/>
  <c r="L34" i="30"/>
  <c r="L18" i="30"/>
  <c r="L37" i="30"/>
  <c r="L76" i="30"/>
  <c r="L47" i="30"/>
  <c r="L87" i="30"/>
  <c r="L21" i="30"/>
  <c r="L56" i="30"/>
  <c r="L23" i="30"/>
  <c r="L66" i="30"/>
  <c r="L88" i="30"/>
  <c r="L78" i="30"/>
  <c r="L79" i="30"/>
  <c r="L31" i="30"/>
  <c r="L70" i="30"/>
  <c r="L50" i="30"/>
  <c r="L68" i="30"/>
  <c r="L41" i="30"/>
  <c r="L58" i="30"/>
  <c r="L71" i="30"/>
  <c r="L25" i="30"/>
  <c r="L27" i="30"/>
  <c r="L36" i="30"/>
  <c r="L59" i="30"/>
  <c r="L102" i="23"/>
  <c r="L86" i="23"/>
  <c r="L28" i="23"/>
  <c r="L104" i="23"/>
  <c r="L91" i="23"/>
  <c r="L57" i="23"/>
  <c r="L39" i="23"/>
  <c r="L64" i="23"/>
  <c r="L62" i="23"/>
  <c r="L33" i="23"/>
  <c r="L65" i="23"/>
  <c r="L95" i="23"/>
  <c r="L77" i="23"/>
  <c r="L120" i="23"/>
  <c r="L60" i="23"/>
  <c r="L29" i="23"/>
  <c r="L105" i="23"/>
  <c r="L78" i="23"/>
  <c r="L82" i="23"/>
  <c r="L84" i="23"/>
  <c r="L51" i="23"/>
  <c r="L87" i="23"/>
  <c r="L24" i="23"/>
  <c r="L26" i="23"/>
  <c r="L100" i="23"/>
  <c r="L70" i="23"/>
  <c r="L16" i="23"/>
  <c r="L15" i="23" s="1"/>
  <c r="L40" i="23"/>
  <c r="L42" i="23"/>
  <c r="L89" i="23"/>
  <c r="L36" i="23"/>
  <c r="L58" i="23"/>
  <c r="L54" i="23"/>
  <c r="L46" i="23"/>
  <c r="L47" i="23"/>
  <c r="L74" i="23"/>
  <c r="L96" i="23"/>
  <c r="L98" i="23"/>
  <c r="L85" i="23"/>
  <c r="L31" i="23"/>
  <c r="L92" i="23"/>
  <c r="L115" i="23"/>
  <c r="L118" i="23"/>
  <c r="L71" i="23"/>
  <c r="L83" i="23"/>
  <c r="L90" i="23"/>
  <c r="L97" i="23"/>
  <c r="L50" i="23"/>
  <c r="L119" i="23"/>
  <c r="L101" i="23"/>
  <c r="L103" i="23"/>
  <c r="L18" i="23"/>
  <c r="L25" i="23"/>
  <c r="L27" i="23"/>
  <c r="L121" i="23"/>
  <c r="L34" i="23"/>
  <c r="L37" i="23"/>
  <c r="L41" i="23"/>
  <c r="L43" i="23"/>
  <c r="L49" i="23"/>
  <c r="L81" i="23"/>
  <c r="L32" i="23"/>
  <c r="L99" i="23"/>
  <c r="L38" i="23"/>
  <c r="L116" i="23"/>
  <c r="L30" i="23"/>
  <c r="L52" i="23"/>
  <c r="L55" i="23"/>
  <c r="L59" i="23"/>
  <c r="L61" i="23"/>
  <c r="L75" i="23"/>
  <c r="L93" i="23"/>
  <c r="L35" i="23"/>
  <c r="L69" i="23"/>
  <c r="L53" i="23"/>
  <c r="L94" i="23"/>
  <c r="L19" i="23"/>
  <c r="L67" i="23"/>
  <c r="L66" i="23" s="1"/>
  <c r="L76" i="23"/>
  <c r="L88" i="23"/>
  <c r="L73" i="23"/>
  <c r="L21" i="23"/>
  <c r="L20" i="23" s="1"/>
  <c r="L56" i="23"/>
  <c r="L45" i="23"/>
  <c r="L108" i="23"/>
  <c r="L111" i="23"/>
  <c r="L109" i="23"/>
  <c r="L110" i="23"/>
  <c r="L113" i="23"/>
  <c r="L112" i="23"/>
  <c r="L17" i="18"/>
  <c r="L59" i="18"/>
  <c r="L111" i="18"/>
  <c r="L77" i="18"/>
  <c r="L60" i="18"/>
  <c r="L85" i="18"/>
  <c r="L80" i="18"/>
  <c r="L149" i="18"/>
  <c r="L84" i="18"/>
  <c r="L124" i="18"/>
  <c r="L169" i="18"/>
  <c r="L109" i="18"/>
  <c r="L151" i="18"/>
  <c r="L75" i="18"/>
  <c r="L160" i="18"/>
  <c r="L93" i="18"/>
  <c r="L193" i="18"/>
  <c r="L97" i="18"/>
  <c r="L187" i="18"/>
  <c r="L120" i="18"/>
  <c r="L35" i="18"/>
  <c r="L104" i="18"/>
  <c r="L145" i="18"/>
  <c r="L79" i="18"/>
  <c r="L66" i="18"/>
  <c r="L180" i="18"/>
  <c r="L143" i="18"/>
  <c r="L96" i="18"/>
  <c r="L33" i="18"/>
  <c r="L87" i="18"/>
  <c r="L88" i="18"/>
  <c r="L71" i="18"/>
  <c r="L106" i="18"/>
  <c r="L221" i="18"/>
  <c r="L195" i="18"/>
  <c r="L27" i="18"/>
  <c r="L37" i="18"/>
  <c r="L219" i="18"/>
  <c r="L18" i="18"/>
  <c r="L92" i="18"/>
  <c r="L220" i="18"/>
  <c r="L112" i="18"/>
  <c r="L144" i="18"/>
  <c r="L30" i="18"/>
  <c r="L115" i="18"/>
  <c r="L206" i="18"/>
  <c r="L36" i="18"/>
  <c r="L156" i="18"/>
  <c r="L192" i="18"/>
  <c r="L142" i="18"/>
  <c r="L136" i="18"/>
  <c r="L110" i="18"/>
  <c r="L191" i="18"/>
  <c r="L129" i="18"/>
  <c r="L182" i="18"/>
  <c r="L63" i="18"/>
  <c r="L132" i="18"/>
  <c r="L225" i="18"/>
  <c r="L171" i="18"/>
  <c r="L196" i="18"/>
  <c r="L121" i="18"/>
  <c r="L158" i="18"/>
  <c r="L127" i="18"/>
  <c r="L29" i="18"/>
  <c r="L122" i="18"/>
  <c r="L86" i="18"/>
  <c r="L55" i="18"/>
  <c r="L78" i="18"/>
  <c r="L205" i="18"/>
  <c r="L147" i="18"/>
  <c r="L211" i="18"/>
  <c r="L130" i="18"/>
  <c r="L125" i="18"/>
  <c r="L95" i="18"/>
  <c r="L155" i="18"/>
  <c r="L41" i="18"/>
  <c r="L119" i="18"/>
  <c r="L76" i="18"/>
  <c r="L209" i="18"/>
  <c r="L146" i="18"/>
  <c r="L185" i="18"/>
  <c r="L49" i="18"/>
  <c r="L168" i="18"/>
  <c r="L23" i="18"/>
  <c r="L138" i="18"/>
  <c r="L179" i="18"/>
  <c r="L175" i="18"/>
  <c r="L174" i="18" s="1"/>
  <c r="L153" i="18"/>
  <c r="L154" i="18"/>
  <c r="L31" i="18"/>
  <c r="L34" i="18"/>
  <c r="L157" i="18"/>
  <c r="L194" i="18"/>
  <c r="L38" i="18"/>
  <c r="L48" i="18"/>
  <c r="L89" i="18"/>
  <c r="L62" i="18"/>
  <c r="L114" i="18"/>
  <c r="L131" i="18"/>
  <c r="L113" i="18"/>
  <c r="L134" i="18"/>
  <c r="L150" i="18"/>
  <c r="L73" i="18"/>
  <c r="L68" i="18"/>
  <c r="L128" i="18"/>
  <c r="L69" i="18"/>
  <c r="L162" i="18"/>
  <c r="L203" i="18"/>
  <c r="L65" i="18"/>
  <c r="L190" i="18"/>
  <c r="L40" i="18"/>
  <c r="L24" i="18"/>
  <c r="L25" i="18"/>
  <c r="L202" i="18"/>
  <c r="L26" i="18"/>
  <c r="L222" i="18"/>
  <c r="L208" i="18"/>
  <c r="L74" i="18"/>
  <c r="L70" i="18"/>
  <c r="L161" i="18"/>
  <c r="L198" i="18"/>
  <c r="L105" i="18"/>
  <c r="L101" i="18"/>
  <c r="L217" i="18"/>
  <c r="L181" i="18"/>
  <c r="L170" i="18"/>
  <c r="L22" i="18"/>
  <c r="L137" i="18"/>
  <c r="L163" i="18"/>
  <c r="L141" i="18"/>
  <c r="L19" i="18"/>
  <c r="L200" i="18"/>
  <c r="L54" i="18"/>
  <c r="L184" i="18"/>
  <c r="L223" i="18"/>
  <c r="L81" i="18"/>
  <c r="L207" i="18"/>
  <c r="L56" i="18"/>
  <c r="L108" i="18"/>
  <c r="L42" i="18"/>
  <c r="L197" i="18"/>
  <c r="L28" i="18"/>
  <c r="L100" i="18"/>
  <c r="L72" i="18"/>
  <c r="L58" i="18"/>
  <c r="L45" i="18"/>
  <c r="L116" i="18"/>
  <c r="L216" i="18"/>
  <c r="L21" i="18"/>
  <c r="L164" i="18"/>
  <c r="L172" i="18"/>
  <c r="L159" i="18"/>
  <c r="L102" i="18"/>
  <c r="L201" i="18"/>
  <c r="L118" i="18"/>
  <c r="L123" i="18"/>
  <c r="L90" i="18"/>
  <c r="L135" i="18"/>
  <c r="L213" i="18"/>
  <c r="L43" i="18"/>
  <c r="L44" i="18"/>
  <c r="L61" i="18"/>
  <c r="L139" i="18"/>
  <c r="L67" i="18"/>
  <c r="L64" i="18"/>
  <c r="L133" i="18"/>
  <c r="L103" i="18"/>
  <c r="L107" i="18"/>
  <c r="L16" i="18"/>
  <c r="L91" i="18"/>
  <c r="L166" i="18"/>
  <c r="L165" i="18" s="1"/>
  <c r="L94" i="18"/>
  <c r="L140" i="18"/>
  <c r="L126" i="18"/>
  <c r="L152" i="18"/>
  <c r="L148" i="18"/>
  <c r="L215" i="18"/>
  <c r="L83" i="18"/>
  <c r="L183" i="18"/>
  <c r="L186" i="18"/>
  <c r="L173" i="18"/>
  <c r="L212" i="18"/>
  <c r="L57" i="18"/>
  <c r="L199" i="18"/>
  <c r="L224" i="18"/>
  <c r="L32" i="18"/>
  <c r="L47" i="18"/>
  <c r="L50" i="18"/>
  <c r="L51" i="18"/>
  <c r="L52" i="18"/>
  <c r="L53" i="18"/>
  <c r="L46" i="18"/>
  <c r="L86" i="30" l="1"/>
  <c r="L30" i="30"/>
  <c r="L63" i="30"/>
  <c r="L32" i="30"/>
  <c r="L24" i="30"/>
  <c r="L48" i="30"/>
  <c r="L72" i="30"/>
  <c r="L60" i="30"/>
  <c r="L38" i="30"/>
  <c r="L28" i="30" s="1"/>
  <c r="L214" i="18"/>
  <c r="L68" i="23"/>
  <c r="L40" i="30"/>
  <c r="L20" i="30"/>
  <c r="L75" i="30"/>
  <c r="L82" i="30"/>
  <c r="L22" i="30"/>
  <c r="L42" i="30"/>
  <c r="L67" i="30"/>
  <c r="L73" i="30"/>
  <c r="L85" i="30"/>
  <c r="L84" i="30" s="1"/>
  <c r="L19" i="30"/>
  <c r="L16" i="30"/>
  <c r="L43" i="30"/>
  <c r="L69" i="30"/>
  <c r="L65" i="30" s="1"/>
  <c r="L83" i="30"/>
  <c r="L55" i="30"/>
  <c r="L46" i="30"/>
  <c r="L45" i="30" s="1"/>
  <c r="L77" i="30"/>
  <c r="L26" i="30"/>
  <c r="L74" i="30"/>
  <c r="L53" i="30"/>
  <c r="L57" i="30"/>
  <c r="L35" i="30"/>
  <c r="L14" i="29"/>
  <c r="L44" i="29"/>
  <c r="L97" i="29" s="1"/>
  <c r="L123" i="27"/>
  <c r="L114" i="23"/>
  <c r="L117" i="23"/>
  <c r="L107" i="23"/>
  <c r="L106" i="23" s="1"/>
  <c r="L80" i="23"/>
  <c r="L79" i="23" s="1"/>
  <c r="L72" i="23"/>
  <c r="L44" i="23"/>
  <c r="L63" i="23"/>
  <c r="L48" i="23"/>
  <c r="L23" i="23"/>
  <c r="L17" i="23"/>
  <c r="L14" i="23" s="1"/>
  <c r="L218" i="18"/>
  <c r="L210" i="18"/>
  <c r="L204" i="18"/>
  <c r="L189" i="18"/>
  <c r="L15" i="18"/>
  <c r="L178" i="18"/>
  <c r="L167" i="18"/>
  <c r="L117" i="18"/>
  <c r="L99" i="18"/>
  <c r="L98" i="18" s="1"/>
  <c r="L82" i="18"/>
  <c r="L39" i="18"/>
  <c r="L20" i="18"/>
  <c r="L122" i="27"/>
  <c r="L119" i="27"/>
  <c r="L53" i="28"/>
  <c r="L61" i="28"/>
  <c r="L27" i="28"/>
  <c r="L78" i="28"/>
  <c r="L108" i="28"/>
  <c r="L72" i="28"/>
  <c r="L101" i="28"/>
  <c r="L17" i="28"/>
  <c r="L97" i="28"/>
  <c r="L32" i="28"/>
  <c r="L63" i="28"/>
  <c r="L28" i="28"/>
  <c r="L56" i="28"/>
  <c r="L88" i="28"/>
  <c r="L25" i="28"/>
  <c r="L69" i="28"/>
  <c r="L22" i="28"/>
  <c r="L94" i="28"/>
  <c r="L99" i="28"/>
  <c r="L21" i="28"/>
  <c r="L35" i="28"/>
  <c r="L70" i="28"/>
  <c r="L30" i="28"/>
  <c r="L54" i="28"/>
  <c r="L85" i="28"/>
  <c r="L47" i="28"/>
  <c r="L46" i="28" s="1"/>
  <c r="L67" i="28"/>
  <c r="L102" i="28"/>
  <c r="L18" i="28"/>
  <c r="L74" i="28"/>
  <c r="L68" i="28"/>
  <c r="L55" i="28"/>
  <c r="L39" i="28"/>
  <c r="L98" i="28"/>
  <c r="L93" i="28"/>
  <c r="L105" i="28"/>
  <c r="L87" i="28"/>
  <c r="L43" i="28"/>
  <c r="L81" i="28"/>
  <c r="L112" i="28"/>
  <c r="L114" i="28"/>
  <c r="L115" i="28"/>
  <c r="L19" i="28"/>
  <c r="L29" i="28"/>
  <c r="L92" i="28"/>
  <c r="L71" i="28"/>
  <c r="L51" i="28"/>
  <c r="L60" i="28"/>
  <c r="L95" i="28"/>
  <c r="L75" i="28"/>
  <c r="L106" i="28"/>
  <c r="L33" i="28"/>
  <c r="L40" i="28"/>
  <c r="L65" i="28"/>
  <c r="L45" i="28"/>
  <c r="L79" i="28"/>
  <c r="L107" i="28"/>
  <c r="L34" i="28"/>
  <c r="L80" i="28"/>
  <c r="L41" i="28"/>
  <c r="L37" i="28"/>
  <c r="L83" i="28"/>
  <c r="L82" i="28"/>
  <c r="L42" i="28"/>
  <c r="L36" i="28"/>
  <c r="L110" i="28"/>
  <c r="L109" i="28"/>
  <c r="L44" i="28"/>
  <c r="D10" i="23"/>
  <c r="L9" i="23"/>
  <c r="L8" i="23"/>
  <c r="D8" i="23"/>
  <c r="L7" i="23"/>
  <c r="L6" i="23"/>
  <c r="F6" i="23"/>
  <c r="E6" i="23"/>
  <c r="D6" i="23"/>
  <c r="L5" i="23"/>
  <c r="F5" i="23"/>
  <c r="E5" i="23"/>
  <c r="D5" i="23"/>
  <c r="L4" i="23"/>
  <c r="L15" i="30" l="1"/>
  <c r="L100" i="29"/>
  <c r="L101" i="29"/>
  <c r="L54" i="30"/>
  <c r="L96" i="28"/>
  <c r="L81" i="30"/>
  <c r="L100" i="28"/>
  <c r="L14" i="30"/>
  <c r="L80" i="30"/>
  <c r="L44" i="30"/>
  <c r="L90" i="30" s="1"/>
  <c r="L73" i="28"/>
  <c r="L90" i="28"/>
  <c r="L113" i="28"/>
  <c r="L14" i="18"/>
  <c r="L226" i="18" s="1"/>
  <c r="L22" i="23"/>
  <c r="L122" i="23" s="1"/>
  <c r="L176" i="18"/>
  <c r="L103" i="28"/>
  <c r="L89" i="28" s="1"/>
  <c r="L76" i="28"/>
  <c r="L66" i="28"/>
  <c r="L49" i="28"/>
  <c r="L57" i="28"/>
  <c r="L38" i="28"/>
  <c r="L31" i="28"/>
  <c r="L23" i="28"/>
  <c r="L15" i="28"/>
  <c r="L228" i="18" l="1"/>
  <c r="L94" i="30"/>
  <c r="L93" i="30"/>
  <c r="L126" i="23"/>
  <c r="L125" i="23"/>
  <c r="L48" i="28"/>
  <c r="L14" i="28"/>
  <c r="L9" i="19"/>
  <c r="L8" i="19"/>
  <c r="L7" i="19"/>
  <c r="L6" i="19"/>
  <c r="L5" i="19"/>
  <c r="H5" i="19"/>
  <c r="F5" i="19"/>
  <c r="D5" i="19"/>
  <c r="L4" i="19"/>
  <c r="J4" i="19"/>
  <c r="D4" i="19"/>
  <c r="D1" i="19"/>
  <c r="L9" i="18"/>
  <c r="L8" i="18"/>
  <c r="L7" i="18"/>
  <c r="L6" i="18"/>
  <c r="J6" i="18"/>
  <c r="L5" i="18"/>
  <c r="H5" i="18"/>
  <c r="F5" i="18"/>
  <c r="D5" i="18"/>
  <c r="L4" i="18"/>
  <c r="J4" i="18"/>
  <c r="D4" i="18"/>
  <c r="D1" i="18"/>
  <c r="L120" i="28" l="1"/>
  <c r="L116" i="28"/>
  <c r="L119" i="28"/>
  <c r="L9" i="17"/>
  <c r="L8" i="17"/>
  <c r="L7" i="17"/>
  <c r="L6" i="17"/>
  <c r="L5" i="17"/>
  <c r="H5" i="17"/>
  <c r="D5" i="17"/>
  <c r="L4" i="17"/>
  <c r="J4" i="17"/>
  <c r="D4" i="17"/>
  <c r="D1" i="17"/>
  <c r="L9" i="16"/>
  <c r="L8" i="16"/>
  <c r="L7" i="16"/>
  <c r="L6" i="16"/>
  <c r="L5" i="16"/>
  <c r="H5" i="16"/>
  <c r="F5" i="16"/>
  <c r="D5" i="16"/>
  <c r="L4" i="16"/>
  <c r="J4" i="16"/>
  <c r="D4" i="16"/>
  <c r="D1" i="16"/>
  <c r="I4" i="2" l="1"/>
  <c r="C29" i="10" l="1"/>
  <c r="D29" i="10"/>
  <c r="E29" i="10"/>
  <c r="F29" i="10"/>
  <c r="G29" i="10"/>
  <c r="H29" i="10"/>
  <c r="I29" i="10"/>
  <c r="J29" i="10"/>
  <c r="K29" i="10"/>
  <c r="L29" i="10"/>
  <c r="M29" i="10"/>
  <c r="B29" i="10"/>
  <c r="AO20" i="11" l="1"/>
  <c r="AC14" i="11"/>
  <c r="AC19" i="11" s="1"/>
  <c r="AD14" i="11"/>
  <c r="AD19" i="11" s="1"/>
  <c r="AB14" i="11"/>
  <c r="AB19" i="11" s="1"/>
  <c r="N21" i="11"/>
  <c r="N20" i="11"/>
  <c r="N19" i="11"/>
  <c r="X16" i="11"/>
  <c r="X21" i="11" s="1"/>
  <c r="W16" i="11"/>
  <c r="W21" i="11" s="1"/>
  <c r="V16" i="11"/>
  <c r="V21" i="11" s="1"/>
  <c r="U16" i="11"/>
  <c r="U21" i="11" s="1"/>
  <c r="T16" i="11"/>
  <c r="T21" i="11" s="1"/>
  <c r="S16" i="11"/>
  <c r="S21" i="11" s="1"/>
  <c r="R16" i="11"/>
  <c r="R21" i="11" s="1"/>
  <c r="Q16" i="11"/>
  <c r="Q21" i="11" s="1"/>
  <c r="P16" i="11"/>
  <c r="P21" i="11" s="1"/>
  <c r="O16" i="11"/>
  <c r="O21" i="11" s="1"/>
  <c r="X15" i="11"/>
  <c r="X20" i="11" s="1"/>
  <c r="W15" i="11"/>
  <c r="W20" i="11" s="1"/>
  <c r="V15" i="11"/>
  <c r="V20" i="11" s="1"/>
  <c r="U15" i="11"/>
  <c r="U20" i="11" s="1"/>
  <c r="T15" i="11"/>
  <c r="T20" i="11" s="1"/>
  <c r="S15" i="11"/>
  <c r="S20" i="11" s="1"/>
  <c r="R15" i="11"/>
  <c r="R20" i="11" s="1"/>
  <c r="Q15" i="11"/>
  <c r="Q20" i="11" s="1"/>
  <c r="P15" i="11"/>
  <c r="P20" i="11" s="1"/>
  <c r="O15" i="11"/>
  <c r="O20" i="11" s="1"/>
  <c r="X14" i="11"/>
  <c r="X19" i="11" s="1"/>
  <c r="W14" i="11"/>
  <c r="W19" i="11" s="1"/>
  <c r="V14" i="11"/>
  <c r="V19" i="11" s="1"/>
  <c r="U14" i="11"/>
  <c r="U19" i="11" s="1"/>
  <c r="T14" i="11"/>
  <c r="T19" i="11" s="1"/>
  <c r="S14" i="11"/>
  <c r="S19" i="11" s="1"/>
  <c r="R14" i="11"/>
  <c r="R19" i="11" s="1"/>
  <c r="Q14" i="11"/>
  <c r="Q19" i="11" s="1"/>
  <c r="P14" i="11"/>
  <c r="P19" i="11" s="1"/>
  <c r="O14" i="11"/>
  <c r="O19" i="11" s="1"/>
  <c r="P37" i="10"/>
  <c r="AA21" i="11"/>
  <c r="AN21" i="11" s="1"/>
  <c r="A21" i="11"/>
  <c r="AA20" i="11"/>
  <c r="AN20" i="11" s="1"/>
  <c r="A20" i="11"/>
  <c r="AA19" i="11"/>
  <c r="AN19" i="11" s="1"/>
  <c r="A19" i="11"/>
  <c r="AK16" i="11"/>
  <c r="AK21" i="11" s="1"/>
  <c r="AJ16" i="11"/>
  <c r="AJ21" i="11" s="1"/>
  <c r="AI16" i="11"/>
  <c r="AI21" i="11" s="1"/>
  <c r="AH16" i="11"/>
  <c r="AH21" i="11" s="1"/>
  <c r="AG16" i="11"/>
  <c r="AG21" i="11" s="1"/>
  <c r="AF16" i="11"/>
  <c r="AF21" i="11" s="1"/>
  <c r="AE16" i="11"/>
  <c r="AE21" i="11" s="1"/>
  <c r="AD16" i="11"/>
  <c r="AD21" i="11" s="1"/>
  <c r="AC16" i="11"/>
  <c r="AC21" i="11" s="1"/>
  <c r="AB16" i="11"/>
  <c r="AB21" i="11" s="1"/>
  <c r="K16" i="11"/>
  <c r="K21" i="11" s="1"/>
  <c r="J16" i="11"/>
  <c r="J21" i="11" s="1"/>
  <c r="I16" i="11"/>
  <c r="I21" i="11" s="1"/>
  <c r="H16" i="11"/>
  <c r="H21" i="11" s="1"/>
  <c r="G16" i="11"/>
  <c r="G21" i="11" s="1"/>
  <c r="F16" i="11"/>
  <c r="F21" i="11" s="1"/>
  <c r="E16" i="11"/>
  <c r="E21" i="11" s="1"/>
  <c r="D16" i="11"/>
  <c r="D21" i="11" s="1"/>
  <c r="C16" i="11"/>
  <c r="C21" i="11" s="1"/>
  <c r="B16" i="11"/>
  <c r="B21" i="11" s="1"/>
  <c r="AK15" i="11"/>
  <c r="AK20" i="11" s="1"/>
  <c r="AJ15" i="11"/>
  <c r="AJ20" i="11" s="1"/>
  <c r="AI15" i="11"/>
  <c r="AI20" i="11" s="1"/>
  <c r="AH15" i="11"/>
  <c r="AH20" i="11" s="1"/>
  <c r="AG15" i="11"/>
  <c r="AG20" i="11" s="1"/>
  <c r="AF15" i="11"/>
  <c r="AF20" i="11" s="1"/>
  <c r="AE15" i="11"/>
  <c r="AE20" i="11" s="1"/>
  <c r="AD15" i="11"/>
  <c r="AD20" i="11" s="1"/>
  <c r="AC15" i="11"/>
  <c r="AC20" i="11" s="1"/>
  <c r="AB15" i="11"/>
  <c r="AB20" i="11" s="1"/>
  <c r="K15" i="11"/>
  <c r="K20" i="11" s="1"/>
  <c r="J15" i="11"/>
  <c r="J20" i="11" s="1"/>
  <c r="I15" i="11"/>
  <c r="I20" i="11" s="1"/>
  <c r="H15" i="11"/>
  <c r="H20" i="11" s="1"/>
  <c r="G15" i="11"/>
  <c r="G20" i="11" s="1"/>
  <c r="F15" i="11"/>
  <c r="F20" i="11" s="1"/>
  <c r="E15" i="11"/>
  <c r="E20" i="11" s="1"/>
  <c r="D15" i="11"/>
  <c r="D20" i="11" s="1"/>
  <c r="C15" i="11"/>
  <c r="C20" i="11" s="1"/>
  <c r="B15" i="11"/>
  <c r="B20" i="11" s="1"/>
  <c r="AK14" i="11"/>
  <c r="AK19" i="11" s="1"/>
  <c r="AJ14" i="11"/>
  <c r="AJ19" i="11" s="1"/>
  <c r="AI14" i="11"/>
  <c r="AI19" i="11" s="1"/>
  <c r="AH14" i="11"/>
  <c r="AH19" i="11" s="1"/>
  <c r="AG14" i="11"/>
  <c r="AG19" i="11" s="1"/>
  <c r="AF14" i="11"/>
  <c r="AF19" i="11" s="1"/>
  <c r="AE14" i="11"/>
  <c r="AE19" i="11" s="1"/>
  <c r="K14" i="11"/>
  <c r="K19" i="11" s="1"/>
  <c r="J14" i="11"/>
  <c r="J19" i="11" s="1"/>
  <c r="I14" i="11"/>
  <c r="I19" i="11" s="1"/>
  <c r="H14" i="11"/>
  <c r="H19" i="11" s="1"/>
  <c r="G14" i="11"/>
  <c r="G19" i="11" s="1"/>
  <c r="F14" i="11"/>
  <c r="F19" i="11" s="1"/>
  <c r="E14" i="11"/>
  <c r="E19" i="11" s="1"/>
  <c r="D14" i="11"/>
  <c r="D19" i="11" s="1"/>
  <c r="C14" i="11"/>
  <c r="C19" i="11" s="1"/>
  <c r="B14" i="11"/>
  <c r="B19" i="11" s="1"/>
  <c r="A42" i="10"/>
  <c r="O42" i="10" s="1"/>
  <c r="G41" i="10"/>
  <c r="F41" i="10"/>
  <c r="E41" i="10"/>
  <c r="A41" i="10"/>
  <c r="O41" i="10" s="1"/>
  <c r="A40" i="10"/>
  <c r="O40" i="10" s="1"/>
  <c r="A39" i="10"/>
  <c r="O39" i="10" s="1"/>
  <c r="A38" i="10"/>
  <c r="O38" i="10" s="1"/>
  <c r="A37" i="10"/>
  <c r="O37" i="10" s="1"/>
  <c r="A36" i="10"/>
  <c r="O36" i="10" s="1"/>
  <c r="A35" i="10"/>
  <c r="O35" i="10" s="1"/>
  <c r="A34" i="10"/>
  <c r="O34" i="10" s="1"/>
  <c r="A33" i="10"/>
  <c r="O33" i="10" s="1"/>
  <c r="L30" i="10"/>
  <c r="L42" i="10" s="1"/>
  <c r="K30" i="10"/>
  <c r="K42" i="10" s="1"/>
  <c r="J30" i="10"/>
  <c r="J42" i="10" s="1"/>
  <c r="I30" i="10"/>
  <c r="I42" i="10" s="1"/>
  <c r="H30" i="10"/>
  <c r="H42" i="10" s="1"/>
  <c r="G30" i="10"/>
  <c r="G42" i="10" s="1"/>
  <c r="F30" i="10"/>
  <c r="F42" i="10" s="1"/>
  <c r="E30" i="10"/>
  <c r="E42" i="10" s="1"/>
  <c r="D30" i="10"/>
  <c r="D42" i="10" s="1"/>
  <c r="C30" i="10"/>
  <c r="C42" i="10" s="1"/>
  <c r="B30" i="10"/>
  <c r="B42" i="10" s="1"/>
  <c r="L41" i="10"/>
  <c r="K41" i="10"/>
  <c r="J41" i="10"/>
  <c r="I41" i="10"/>
  <c r="H41" i="10"/>
  <c r="D41" i="10"/>
  <c r="C41" i="10"/>
  <c r="B41" i="10"/>
  <c r="L26" i="10"/>
  <c r="L28" i="10" s="1"/>
  <c r="L40" i="10" s="1"/>
  <c r="K26" i="10"/>
  <c r="K28" i="10" s="1"/>
  <c r="K40" i="10" s="1"/>
  <c r="J26" i="10"/>
  <c r="J38" i="10" s="1"/>
  <c r="I26" i="10"/>
  <c r="I38" i="10" s="1"/>
  <c r="H26" i="10"/>
  <c r="H38" i="10" s="1"/>
  <c r="G26" i="10"/>
  <c r="G38" i="10" s="1"/>
  <c r="F26" i="10"/>
  <c r="F28" i="10" s="1"/>
  <c r="F40" i="10" s="1"/>
  <c r="E26" i="10"/>
  <c r="E28" i="10" s="1"/>
  <c r="E40" i="10" s="1"/>
  <c r="D26" i="10"/>
  <c r="D28" i="10" s="1"/>
  <c r="D40" i="10" s="1"/>
  <c r="C26" i="10"/>
  <c r="C38" i="10" s="1"/>
  <c r="B26" i="10"/>
  <c r="B28" i="10" s="1"/>
  <c r="B40" i="10" s="1"/>
  <c r="L25" i="10"/>
  <c r="L37" i="10" s="1"/>
  <c r="K25" i="10"/>
  <c r="K37" i="10" s="1"/>
  <c r="J25" i="10"/>
  <c r="J37" i="10" s="1"/>
  <c r="I25" i="10"/>
  <c r="I37" i="10" s="1"/>
  <c r="H25" i="10"/>
  <c r="H37" i="10" s="1"/>
  <c r="G25" i="10"/>
  <c r="G37" i="10" s="1"/>
  <c r="F25" i="10"/>
  <c r="F37" i="10" s="1"/>
  <c r="E25" i="10"/>
  <c r="E37" i="10" s="1"/>
  <c r="D25" i="10"/>
  <c r="D37" i="10" s="1"/>
  <c r="C25" i="10"/>
  <c r="C37" i="10" s="1"/>
  <c r="B25" i="10"/>
  <c r="B37" i="10" s="1"/>
  <c r="L24" i="10"/>
  <c r="L36" i="10" s="1"/>
  <c r="K24" i="10"/>
  <c r="K36" i="10" s="1"/>
  <c r="J24" i="10"/>
  <c r="J36" i="10" s="1"/>
  <c r="I24" i="10"/>
  <c r="I36" i="10" s="1"/>
  <c r="H24" i="10"/>
  <c r="H36" i="10" s="1"/>
  <c r="G24" i="10"/>
  <c r="G36" i="10" s="1"/>
  <c r="F24" i="10"/>
  <c r="F36" i="10" s="1"/>
  <c r="E24" i="10"/>
  <c r="E36" i="10" s="1"/>
  <c r="D24" i="10"/>
  <c r="D36" i="10" s="1"/>
  <c r="C24" i="10"/>
  <c r="C36" i="10" s="1"/>
  <c r="B24" i="10"/>
  <c r="B36" i="10" s="1"/>
  <c r="L22" i="10"/>
  <c r="L23" i="10" s="1"/>
  <c r="L35" i="10" s="1"/>
  <c r="K22" i="10"/>
  <c r="K23" i="10" s="1"/>
  <c r="K35" i="10" s="1"/>
  <c r="J22" i="10"/>
  <c r="J34" i="10" s="1"/>
  <c r="I22" i="10"/>
  <c r="I23" i="10" s="1"/>
  <c r="I35" i="10" s="1"/>
  <c r="H22" i="10"/>
  <c r="H34" i="10" s="1"/>
  <c r="G22" i="10"/>
  <c r="G34" i="10" s="1"/>
  <c r="F22" i="10"/>
  <c r="F34" i="10" s="1"/>
  <c r="E22" i="10"/>
  <c r="E34" i="10" s="1"/>
  <c r="D22" i="10"/>
  <c r="D34" i="10" s="1"/>
  <c r="C22" i="10"/>
  <c r="C34" i="10" s="1"/>
  <c r="B22" i="10"/>
  <c r="B34" i="10" s="1"/>
  <c r="F21" i="10"/>
  <c r="F33" i="10" s="1"/>
  <c r="E21" i="10"/>
  <c r="E33" i="10" s="1"/>
  <c r="F20" i="10"/>
  <c r="E20" i="10"/>
  <c r="L17" i="10"/>
  <c r="K17" i="10"/>
  <c r="J17" i="10"/>
  <c r="I17" i="10"/>
  <c r="H17" i="10"/>
  <c r="G17" i="10"/>
  <c r="D17" i="10"/>
  <c r="C17" i="10"/>
  <c r="B17" i="10"/>
  <c r="L14" i="10"/>
  <c r="L21" i="10" s="1"/>
  <c r="L33" i="10" s="1"/>
  <c r="K14" i="10"/>
  <c r="J14" i="10"/>
  <c r="J20" i="10" s="1"/>
  <c r="I14" i="10"/>
  <c r="I20" i="10" s="1"/>
  <c r="H14" i="10"/>
  <c r="G14" i="10"/>
  <c r="G20" i="10" s="1"/>
  <c r="D14" i="10"/>
  <c r="D20" i="10" s="1"/>
  <c r="C14" i="10"/>
  <c r="C21" i="10" s="1"/>
  <c r="C33" i="10" s="1"/>
  <c r="B14" i="10"/>
  <c r="B20" i="10" s="1"/>
  <c r="E23" i="10" l="1"/>
  <c r="E35" i="10" s="1"/>
  <c r="E27" i="10"/>
  <c r="E39" i="10" s="1"/>
  <c r="H23" i="10"/>
  <c r="H35" i="10" s="1"/>
  <c r="L34" i="10"/>
  <c r="D21" i="10"/>
  <c r="D33" i="10" s="1"/>
  <c r="G23" i="10"/>
  <c r="G35" i="10" s="1"/>
  <c r="D27" i="10"/>
  <c r="D39" i="10" s="1"/>
  <c r="I28" i="10"/>
  <c r="I40" i="10" s="1"/>
  <c r="K38" i="10"/>
  <c r="H21" i="10"/>
  <c r="H33" i="10" s="1"/>
  <c r="C20" i="10"/>
  <c r="L20" i="10"/>
  <c r="L27" i="10" s="1"/>
  <c r="L39" i="10" s="1"/>
  <c r="B23" i="10"/>
  <c r="B35" i="10" s="1"/>
  <c r="F27" i="10"/>
  <c r="F39" i="10" s="1"/>
  <c r="AO21" i="11"/>
  <c r="K21" i="10"/>
  <c r="K33" i="10" s="1"/>
  <c r="J23" i="10"/>
  <c r="J35" i="10" s="1"/>
  <c r="H28" i="10"/>
  <c r="H40" i="10" s="1"/>
  <c r="G28" i="10"/>
  <c r="G40" i="10" s="1"/>
  <c r="L38" i="10"/>
  <c r="I34" i="10"/>
  <c r="K20" i="10"/>
  <c r="AO19" i="11"/>
  <c r="D38" i="10"/>
  <c r="D23" i="10"/>
  <c r="D35" i="10" s="1"/>
  <c r="C23" i="10"/>
  <c r="C35" i="10" s="1"/>
  <c r="C27" i="10"/>
  <c r="C39" i="10" s="1"/>
  <c r="C28" i="10"/>
  <c r="C40" i="10" s="1"/>
  <c r="B21" i="10"/>
  <c r="B33" i="10" s="1"/>
  <c r="B38" i="10"/>
  <c r="P42" i="10"/>
  <c r="P41" i="10"/>
  <c r="J28" i="10"/>
  <c r="J40" i="10" s="1"/>
  <c r="F23" i="10"/>
  <c r="F35" i="10" s="1"/>
  <c r="K34" i="10"/>
  <c r="E38" i="10"/>
  <c r="G21" i="10"/>
  <c r="G33" i="10" s="1"/>
  <c r="F38" i="10"/>
  <c r="H20" i="10"/>
  <c r="I21" i="10"/>
  <c r="I33" i="10" s="1"/>
  <c r="J21" i="10"/>
  <c r="J33" i="10" s="1"/>
  <c r="P34" i="10" l="1"/>
  <c r="K27" i="10"/>
  <c r="K39" i="10" s="1"/>
  <c r="G27" i="10"/>
  <c r="G39" i="10" s="1"/>
  <c r="H27" i="10"/>
  <c r="H39" i="10" s="1"/>
  <c r="P40" i="10"/>
  <c r="P35" i="10"/>
  <c r="P33" i="10"/>
  <c r="B27" i="10"/>
  <c r="B39" i="10" s="1"/>
  <c r="J27" i="10"/>
  <c r="J39" i="10" s="1"/>
  <c r="I27" i="10"/>
  <c r="I39" i="10" s="1"/>
  <c r="O48" i="9"/>
  <c r="C32" i="9"/>
  <c r="D32" i="9"/>
  <c r="D46" i="9" s="1"/>
  <c r="E32" i="9"/>
  <c r="F32" i="9"/>
  <c r="G32" i="9"/>
  <c r="G46" i="9" s="1"/>
  <c r="H32" i="9"/>
  <c r="I32" i="9"/>
  <c r="J32" i="9"/>
  <c r="K32" i="9"/>
  <c r="B32" i="9"/>
  <c r="B46" i="9" s="1"/>
  <c r="A51" i="9"/>
  <c r="N51" i="9" s="1"/>
  <c r="A50" i="9"/>
  <c r="N50" i="9" s="1"/>
  <c r="A49" i="9"/>
  <c r="N49" i="9" s="1"/>
  <c r="A48" i="9"/>
  <c r="N48" i="9" s="1"/>
  <c r="A47" i="9"/>
  <c r="N47" i="9" s="1"/>
  <c r="A46" i="9"/>
  <c r="N46" i="9" s="1"/>
  <c r="A45" i="9"/>
  <c r="N45" i="9" s="1"/>
  <c r="A44" i="9"/>
  <c r="N44" i="9" s="1"/>
  <c r="K40" i="9"/>
  <c r="J40" i="9"/>
  <c r="I40" i="9"/>
  <c r="H40" i="9"/>
  <c r="G40" i="9"/>
  <c r="F40" i="9"/>
  <c r="E40" i="9"/>
  <c r="D40" i="9"/>
  <c r="C40" i="9"/>
  <c r="B40" i="9"/>
  <c r="K39" i="9"/>
  <c r="J39" i="9"/>
  <c r="I39" i="9"/>
  <c r="H39" i="9"/>
  <c r="G39" i="9"/>
  <c r="F39" i="9"/>
  <c r="E39" i="9"/>
  <c r="D39" i="9"/>
  <c r="C39" i="9"/>
  <c r="B39" i="9"/>
  <c r="K38" i="9"/>
  <c r="K51" i="9" s="1"/>
  <c r="J38" i="9"/>
  <c r="J51" i="9" s="1"/>
  <c r="I38" i="9"/>
  <c r="I51" i="9" s="1"/>
  <c r="H38" i="9"/>
  <c r="H51" i="9" s="1"/>
  <c r="G38" i="9"/>
  <c r="G51" i="9" s="1"/>
  <c r="F38" i="9"/>
  <c r="F51" i="9" s="1"/>
  <c r="E38" i="9"/>
  <c r="E51" i="9" s="1"/>
  <c r="D38" i="9"/>
  <c r="D51" i="9" s="1"/>
  <c r="C38" i="9"/>
  <c r="C51" i="9" s="1"/>
  <c r="B38" i="9"/>
  <c r="B51" i="9" s="1"/>
  <c r="K36" i="9"/>
  <c r="K35" i="9" s="1"/>
  <c r="K48" i="9" s="1"/>
  <c r="J36" i="9"/>
  <c r="J49" i="9" s="1"/>
  <c r="I36" i="9"/>
  <c r="I35" i="9" s="1"/>
  <c r="I48" i="9" s="1"/>
  <c r="H36" i="9"/>
  <c r="H35" i="9" s="1"/>
  <c r="H48" i="9" s="1"/>
  <c r="G36" i="9"/>
  <c r="G35" i="9" s="1"/>
  <c r="G48" i="9" s="1"/>
  <c r="F36" i="9"/>
  <c r="F49" i="9" s="1"/>
  <c r="E36" i="9"/>
  <c r="E35" i="9" s="1"/>
  <c r="E48" i="9" s="1"/>
  <c r="D36" i="9"/>
  <c r="D35" i="9" s="1"/>
  <c r="D48" i="9" s="1"/>
  <c r="C36" i="9"/>
  <c r="C49" i="9" s="1"/>
  <c r="B36" i="9"/>
  <c r="B35" i="9" s="1"/>
  <c r="B48" i="9" s="1"/>
  <c r="K34" i="9"/>
  <c r="J34" i="9"/>
  <c r="I34" i="9"/>
  <c r="H34" i="9"/>
  <c r="G34" i="9"/>
  <c r="F34" i="9"/>
  <c r="E34" i="9"/>
  <c r="D34" i="9"/>
  <c r="C34" i="9"/>
  <c r="B34" i="9"/>
  <c r="K33" i="9"/>
  <c r="K47" i="9" s="1"/>
  <c r="J33" i="9"/>
  <c r="J47" i="9" s="1"/>
  <c r="I33" i="9"/>
  <c r="I47" i="9" s="1"/>
  <c r="H33" i="9"/>
  <c r="H47" i="9" s="1"/>
  <c r="G33" i="9"/>
  <c r="G47" i="9" s="1"/>
  <c r="F33" i="9"/>
  <c r="F47" i="9" s="1"/>
  <c r="E33" i="9"/>
  <c r="E47" i="9" s="1"/>
  <c r="D33" i="9"/>
  <c r="D47" i="9" s="1"/>
  <c r="C33" i="9"/>
  <c r="C47" i="9" s="1"/>
  <c r="B33" i="9"/>
  <c r="B47" i="9" s="1"/>
  <c r="K46" i="9"/>
  <c r="K31" i="9"/>
  <c r="K45" i="9" s="1"/>
  <c r="J31" i="9"/>
  <c r="J46" i="9" s="1"/>
  <c r="I31" i="9"/>
  <c r="H31" i="9"/>
  <c r="G31" i="9"/>
  <c r="G45" i="9" s="1"/>
  <c r="F31" i="9"/>
  <c r="E31" i="9"/>
  <c r="E45" i="9" s="1"/>
  <c r="D31" i="9"/>
  <c r="D45" i="9" s="1"/>
  <c r="C31" i="9"/>
  <c r="C45" i="9" s="1"/>
  <c r="B31" i="9"/>
  <c r="B45" i="9" s="1"/>
  <c r="C29" i="9"/>
  <c r="K26" i="9"/>
  <c r="J26" i="9"/>
  <c r="I26" i="9"/>
  <c r="H26" i="9"/>
  <c r="G26" i="9"/>
  <c r="F26" i="9"/>
  <c r="F30" i="9" s="1"/>
  <c r="E26" i="9"/>
  <c r="D26" i="9"/>
  <c r="C26" i="9"/>
  <c r="C30" i="9" s="1"/>
  <c r="B26" i="9"/>
  <c r="K23" i="9"/>
  <c r="J23" i="9"/>
  <c r="J29" i="9" s="1"/>
  <c r="I23" i="9"/>
  <c r="I29" i="9" s="1"/>
  <c r="H23" i="9"/>
  <c r="G23" i="9"/>
  <c r="G29" i="9" s="1"/>
  <c r="F23" i="9"/>
  <c r="E23" i="9"/>
  <c r="D23" i="9"/>
  <c r="D29" i="9" s="1"/>
  <c r="B23" i="9"/>
  <c r="B29" i="9" s="1"/>
  <c r="F46" i="9" l="1"/>
  <c r="K30" i="9"/>
  <c r="G30" i="9"/>
  <c r="G44" i="9" s="1"/>
  <c r="E30" i="9"/>
  <c r="E44" i="9" s="1"/>
  <c r="J30" i="9"/>
  <c r="J44" i="9" s="1"/>
  <c r="I30" i="9"/>
  <c r="I44" i="9" s="1"/>
  <c r="H30" i="9"/>
  <c r="H44" i="9" s="1"/>
  <c r="D30" i="9"/>
  <c r="D44" i="9" s="1"/>
  <c r="K29" i="9"/>
  <c r="K37" i="9" s="1"/>
  <c r="K50" i="9" s="1"/>
  <c r="B30" i="9"/>
  <c r="B44" i="9" s="1"/>
  <c r="P39" i="10"/>
  <c r="C46" i="9"/>
  <c r="H46" i="9"/>
  <c r="I46" i="9"/>
  <c r="F44" i="9"/>
  <c r="H29" i="9"/>
  <c r="H45" i="9"/>
  <c r="G37" i="9"/>
  <c r="G50" i="9" s="1"/>
  <c r="F29" i="9"/>
  <c r="F37" i="9" s="1"/>
  <c r="F50" i="9" s="1"/>
  <c r="F45" i="9"/>
  <c r="K49" i="9"/>
  <c r="F35" i="9"/>
  <c r="F48" i="9" s="1"/>
  <c r="E29" i="9"/>
  <c r="E49" i="9"/>
  <c r="E46" i="9"/>
  <c r="D49" i="9"/>
  <c r="B49" i="9"/>
  <c r="O47" i="9"/>
  <c r="C44" i="9"/>
  <c r="C37" i="9"/>
  <c r="C50" i="9" s="1"/>
  <c r="K44" i="9"/>
  <c r="O51" i="9"/>
  <c r="I45" i="9"/>
  <c r="J45" i="9"/>
  <c r="G49" i="9"/>
  <c r="H49" i="9"/>
  <c r="C35" i="9"/>
  <c r="C48" i="9" s="1"/>
  <c r="I49" i="9"/>
  <c r="J35" i="9"/>
  <c r="J48" i="9" s="1"/>
  <c r="E37" i="9" l="1"/>
  <c r="E50" i="9" s="1"/>
  <c r="I37" i="9"/>
  <c r="I50" i="9" s="1"/>
  <c r="J37" i="9"/>
  <c r="J50" i="9" s="1"/>
  <c r="H37" i="9"/>
  <c r="H50" i="9" s="1"/>
  <c r="O46" i="9"/>
  <c r="O45" i="9"/>
  <c r="B37" i="9"/>
  <c r="B50" i="9" s="1"/>
  <c r="O49" i="9"/>
  <c r="O44" i="9"/>
  <c r="D37" i="9"/>
  <c r="D50" i="9" s="1"/>
  <c r="R48" i="9" l="1"/>
  <c r="O50" i="9"/>
  <c r="D45" i="8" l="1"/>
  <c r="Q45" i="8" s="1"/>
  <c r="N44" i="8"/>
  <c r="M44" i="8"/>
  <c r="L44" i="8"/>
  <c r="K44" i="8"/>
  <c r="J44" i="8"/>
  <c r="I44" i="8"/>
  <c r="H44" i="8"/>
  <c r="G44" i="8"/>
  <c r="F44" i="8"/>
  <c r="E44" i="8"/>
  <c r="D44" i="8"/>
  <c r="Q44" i="8" s="1"/>
  <c r="D43" i="8"/>
  <c r="Q43" i="8" s="1"/>
  <c r="D42" i="8"/>
  <c r="Q42" i="8" s="1"/>
  <c r="D41" i="8"/>
  <c r="Q41" i="8" s="1"/>
  <c r="D40" i="8"/>
  <c r="Q40" i="8" s="1"/>
  <c r="N34" i="8"/>
  <c r="N35" i="8" s="1"/>
  <c r="N43" i="8" s="1"/>
  <c r="M34" i="8"/>
  <c r="M35" i="8" s="1"/>
  <c r="M43" i="8" s="1"/>
  <c r="L34" i="8"/>
  <c r="L35" i="8" s="1"/>
  <c r="L43" i="8" s="1"/>
  <c r="K34" i="8"/>
  <c r="K35" i="8" s="1"/>
  <c r="K43" i="8" s="1"/>
  <c r="J34" i="8"/>
  <c r="J35" i="8" s="1"/>
  <c r="J43" i="8" s="1"/>
  <c r="I34" i="8"/>
  <c r="I42" i="8" s="1"/>
  <c r="H34" i="8"/>
  <c r="H35" i="8" s="1"/>
  <c r="H43" i="8" s="1"/>
  <c r="G34" i="8"/>
  <c r="G42" i="8" s="1"/>
  <c r="F34" i="8"/>
  <c r="F37" i="8" s="1"/>
  <c r="F45" i="8" s="1"/>
  <c r="E34" i="8"/>
  <c r="E35" i="8" s="1"/>
  <c r="E43" i="8" s="1"/>
  <c r="N32" i="8"/>
  <c r="M32" i="8"/>
  <c r="L32" i="8"/>
  <c r="K32" i="8"/>
  <c r="J32" i="8"/>
  <c r="I32" i="8"/>
  <c r="H32" i="8"/>
  <c r="G32" i="8"/>
  <c r="F32" i="8"/>
  <c r="E32" i="8"/>
  <c r="N31" i="8"/>
  <c r="M31" i="8"/>
  <c r="L31" i="8"/>
  <c r="K31" i="8"/>
  <c r="J31" i="8"/>
  <c r="I31" i="8"/>
  <c r="H31" i="8"/>
  <c r="G31" i="8"/>
  <c r="F31" i="8"/>
  <c r="E31" i="8"/>
  <c r="N30" i="8"/>
  <c r="M30" i="8"/>
  <c r="L30" i="8"/>
  <c r="K30" i="8"/>
  <c r="J30" i="8"/>
  <c r="I30" i="8"/>
  <c r="H30" i="8"/>
  <c r="G30" i="8"/>
  <c r="F30" i="8"/>
  <c r="E30" i="8"/>
  <c r="N29" i="8"/>
  <c r="M29" i="8"/>
  <c r="L29" i="8"/>
  <c r="K29" i="8"/>
  <c r="J29" i="8"/>
  <c r="I29" i="8"/>
  <c r="H29" i="8"/>
  <c r="G29" i="8"/>
  <c r="F29" i="8"/>
  <c r="E29" i="8"/>
  <c r="N28" i="8"/>
  <c r="N40" i="8" s="1"/>
  <c r="M28" i="8"/>
  <c r="M40" i="8" s="1"/>
  <c r="L28" i="8"/>
  <c r="L40" i="8" s="1"/>
  <c r="K28" i="8"/>
  <c r="K40" i="8" s="1"/>
  <c r="J28" i="8"/>
  <c r="J40" i="8" s="1"/>
  <c r="I28" i="8"/>
  <c r="I40" i="8" s="1"/>
  <c r="H28" i="8"/>
  <c r="H40" i="8" s="1"/>
  <c r="G28" i="8"/>
  <c r="G40" i="8" s="1"/>
  <c r="F28" i="8"/>
  <c r="F40" i="8" s="1"/>
  <c r="E28" i="8"/>
  <c r="E40" i="8" s="1"/>
  <c r="N22" i="8"/>
  <c r="M22" i="8"/>
  <c r="L22" i="8"/>
  <c r="K22" i="8"/>
  <c r="J22" i="8"/>
  <c r="I22" i="8"/>
  <c r="H22" i="8"/>
  <c r="G22" i="8"/>
  <c r="F22" i="8"/>
  <c r="E22" i="8"/>
  <c r="N21" i="8"/>
  <c r="M21" i="8"/>
  <c r="L21" i="8"/>
  <c r="K21" i="8"/>
  <c r="J21" i="8"/>
  <c r="I21" i="8"/>
  <c r="H21" i="8"/>
  <c r="G21" i="8"/>
  <c r="F21" i="8"/>
  <c r="E21" i="8"/>
  <c r="N18" i="8"/>
  <c r="N20" i="8" s="1"/>
  <c r="N23" i="8" s="1"/>
  <c r="M18" i="8"/>
  <c r="M20" i="8" s="1"/>
  <c r="M23" i="8" s="1"/>
  <c r="L18" i="8"/>
  <c r="L20" i="8" s="1"/>
  <c r="K18" i="8"/>
  <c r="K20" i="8" s="1"/>
  <c r="K23" i="8" s="1"/>
  <c r="J18" i="8"/>
  <c r="J20" i="8" s="1"/>
  <c r="I18" i="8"/>
  <c r="I20" i="8" s="1"/>
  <c r="H18" i="8"/>
  <c r="H20" i="8" s="1"/>
  <c r="G18" i="8"/>
  <c r="G20" i="8" s="1"/>
  <c r="F18" i="8"/>
  <c r="F20" i="8" s="1"/>
  <c r="E18" i="8"/>
  <c r="E20" i="8" s="1"/>
  <c r="N15" i="8"/>
  <c r="N16" i="8" s="1"/>
  <c r="M15" i="8"/>
  <c r="M16" i="8" s="1"/>
  <c r="L15" i="8"/>
  <c r="L16" i="8" s="1"/>
  <c r="K15" i="8"/>
  <c r="K16" i="8" s="1"/>
  <c r="J15" i="8"/>
  <c r="J16" i="8" s="1"/>
  <c r="I15" i="8"/>
  <c r="I16" i="8" s="1"/>
  <c r="H15" i="8"/>
  <c r="H16" i="8" s="1"/>
  <c r="G15" i="8"/>
  <c r="G16" i="8" s="1"/>
  <c r="F15" i="8"/>
  <c r="F16" i="8" s="1"/>
  <c r="E15" i="8"/>
  <c r="E16" i="8" s="1"/>
  <c r="J23" i="8" l="1"/>
  <c r="E23" i="8"/>
  <c r="F35" i="8"/>
  <c r="F43" i="8" s="1"/>
  <c r="H37" i="8"/>
  <c r="H45" i="8" s="1"/>
  <c r="I37" i="8"/>
  <c r="I45" i="8" s="1"/>
  <c r="E33" i="8"/>
  <c r="E25" i="8" s="1"/>
  <c r="J33" i="8"/>
  <c r="J41" i="8" s="1"/>
  <c r="F23" i="8"/>
  <c r="F33" i="8" s="1"/>
  <c r="F42" i="8"/>
  <c r="N33" i="8"/>
  <c r="N41" i="8" s="1"/>
  <c r="M33" i="8"/>
  <c r="M41" i="8" s="1"/>
  <c r="G23" i="8"/>
  <c r="G33" i="8" s="1"/>
  <c r="G41" i="8" s="1"/>
  <c r="H23" i="8"/>
  <c r="H33" i="8" s="1"/>
  <c r="H25" i="8" s="1"/>
  <c r="I23" i="8"/>
  <c r="I33" i="8" s="1"/>
  <c r="I35" i="8"/>
  <c r="I43" i="8" s="1"/>
  <c r="E37" i="8"/>
  <c r="E45" i="8" s="1"/>
  <c r="R44" i="8"/>
  <c r="E42" i="8"/>
  <c r="H42" i="8"/>
  <c r="L23" i="8"/>
  <c r="L33" i="8" s="1"/>
  <c r="L25" i="8" s="1"/>
  <c r="R40" i="8"/>
  <c r="K33" i="8"/>
  <c r="F41" i="8"/>
  <c r="F25" i="8"/>
  <c r="G35" i="8"/>
  <c r="G43" i="8" s="1"/>
  <c r="J37" i="8"/>
  <c r="J45" i="8" s="1"/>
  <c r="J42" i="8"/>
  <c r="K37" i="8"/>
  <c r="K45" i="8" s="1"/>
  <c r="K42" i="8"/>
  <c r="L37" i="8"/>
  <c r="L45" i="8" s="1"/>
  <c r="L42" i="8"/>
  <c r="M37" i="8"/>
  <c r="M45" i="8" s="1"/>
  <c r="M42" i="8"/>
  <c r="N37" i="8"/>
  <c r="N45" i="8" s="1"/>
  <c r="N42" i="8"/>
  <c r="G37" i="8"/>
  <c r="G45" i="8" s="1"/>
  <c r="G25" i="8" l="1"/>
  <c r="R43" i="8"/>
  <c r="M25" i="8"/>
  <c r="N25" i="8"/>
  <c r="J25" i="8"/>
  <c r="H41" i="8"/>
  <c r="E41" i="8"/>
  <c r="L41" i="8"/>
  <c r="R42" i="8"/>
  <c r="R45" i="8"/>
  <c r="K25" i="8"/>
  <c r="K41" i="8"/>
  <c r="I25" i="8"/>
  <c r="I41" i="8"/>
  <c r="D4" i="2" l="1"/>
  <c r="K4" i="2"/>
  <c r="D5" i="2"/>
  <c r="F5" i="2"/>
  <c r="H5" i="2"/>
  <c r="K7" i="2"/>
  <c r="K8" i="2"/>
  <c r="K9" i="2"/>
  <c r="G14" i="5" l="1"/>
  <c r="G12" i="5"/>
  <c r="G11" i="5"/>
  <c r="F10" i="5"/>
  <c r="F16" i="5" s="1"/>
  <c r="E10" i="5"/>
  <c r="E16" i="5" s="1"/>
  <c r="D10" i="5"/>
  <c r="D16" i="5" s="1"/>
  <c r="C10" i="5"/>
  <c r="C16" i="5" s="1"/>
  <c r="G9" i="5"/>
  <c r="G8" i="5"/>
  <c r="G7" i="5"/>
  <c r="G6" i="5"/>
  <c r="G5" i="5"/>
  <c r="I6" i="4"/>
  <c r="J6" i="4" s="1"/>
  <c r="D6" i="4"/>
  <c r="E6" i="4" s="1"/>
  <c r="I5" i="4"/>
  <c r="J5" i="4" s="1"/>
  <c r="D5" i="4"/>
  <c r="E5" i="4" s="1"/>
  <c r="I4" i="4"/>
  <c r="J4" i="4" s="1"/>
  <c r="D4" i="4"/>
  <c r="E4" i="4" s="1"/>
  <c r="E15" i="5" l="1"/>
  <c r="J7" i="4"/>
  <c r="E7" i="4"/>
  <c r="F20" i="5"/>
  <c r="C20" i="5"/>
  <c r="F15" i="5"/>
  <c r="C15" i="5"/>
  <c r="D15" i="5"/>
  <c r="J393" i="24" l="1"/>
  <c r="J487" i="24" s="1"/>
  <c r="J483" i="24" l="1"/>
  <c r="J486" i="24"/>
  <c r="L145" i="24" l="1"/>
  <c r="L385" i="24"/>
  <c r="L452" i="24"/>
  <c r="L432" i="24"/>
  <c r="L474" i="24"/>
  <c r="L42" i="24"/>
  <c r="L110" i="24"/>
  <c r="L176" i="24"/>
  <c r="L204" i="24"/>
  <c r="L274" i="24"/>
  <c r="L362" i="24"/>
  <c r="L434" i="24"/>
  <c r="L43" i="24"/>
  <c r="L111" i="24"/>
  <c r="L177" i="24"/>
  <c r="L436" i="24"/>
  <c r="L22" i="24"/>
  <c r="L38" i="24"/>
  <c r="L64" i="24"/>
  <c r="L108" i="24"/>
  <c r="L124" i="24"/>
  <c r="L148" i="24"/>
  <c r="L174" i="24"/>
  <c r="L188" i="24"/>
  <c r="L202" i="24"/>
  <c r="L218" i="24"/>
  <c r="L246" i="24"/>
  <c r="L270" i="24"/>
  <c r="L292" i="24"/>
  <c r="L322" i="24"/>
  <c r="L358" i="24"/>
  <c r="L386" i="24"/>
  <c r="L407" i="24"/>
  <c r="L430" i="24"/>
  <c r="L454" i="24"/>
  <c r="L473" i="24"/>
  <c r="L23" i="24"/>
  <c r="L41" i="24"/>
  <c r="L93" i="24"/>
  <c r="L109" i="24"/>
  <c r="L125" i="24"/>
  <c r="L151" i="24"/>
  <c r="L175" i="24"/>
  <c r="L189" i="24"/>
  <c r="L203" i="24"/>
  <c r="L221" i="24"/>
  <c r="L273" i="24"/>
  <c r="L325" i="24"/>
  <c r="L456" i="24"/>
  <c r="L24" i="24"/>
  <c r="L68" i="24"/>
  <c r="L94" i="24"/>
  <c r="L154" i="24"/>
  <c r="L190" i="24"/>
  <c r="L250" i="24"/>
  <c r="L328" i="24"/>
  <c r="L410" i="24"/>
  <c r="L475" i="24"/>
  <c r="L95" i="24"/>
  <c r="L157" i="24"/>
  <c r="L207" i="24"/>
  <c r="L253" i="24"/>
  <c r="L299" i="24"/>
  <c r="L365" i="24"/>
  <c r="L412" i="24"/>
  <c r="L476" i="24"/>
  <c r="L46" i="24"/>
  <c r="L70" i="24"/>
  <c r="L96" i="24"/>
  <c r="L114" i="24"/>
  <c r="L132" i="24"/>
  <c r="L160" i="24"/>
  <c r="L178" i="24"/>
  <c r="L192" i="24"/>
  <c r="L208" i="24"/>
  <c r="L256" i="24"/>
  <c r="L276" i="24"/>
  <c r="L302" i="24"/>
  <c r="L334" i="24"/>
  <c r="L368" i="24"/>
  <c r="L414" i="24"/>
  <c r="L438" i="24"/>
  <c r="L462" i="24"/>
  <c r="L477" i="24"/>
  <c r="L15" i="24"/>
  <c r="L29" i="24"/>
  <c r="L49" i="24"/>
  <c r="L73" i="24"/>
  <c r="L97" i="24"/>
  <c r="L115" i="24"/>
  <c r="L133" i="24"/>
  <c r="L163" i="24"/>
  <c r="L179" i="24"/>
  <c r="L193" i="24"/>
  <c r="L227" i="24"/>
  <c r="L279" i="24"/>
  <c r="L305" i="24"/>
  <c r="L337" i="24"/>
  <c r="L371" i="24"/>
  <c r="L416" i="24"/>
  <c r="L440" i="24"/>
  <c r="L464" i="24"/>
  <c r="L478" i="24"/>
  <c r="L343" i="24"/>
  <c r="L420" i="24"/>
  <c r="L444" i="24"/>
  <c r="L468" i="24"/>
  <c r="L18" i="24"/>
  <c r="L138" i="24"/>
  <c r="L212" i="24"/>
  <c r="L314" i="24"/>
  <c r="L378" i="24"/>
  <c r="L446" i="24"/>
  <c r="L19" i="24"/>
  <c r="L83" i="24"/>
  <c r="L171" i="24"/>
  <c r="L199" i="24"/>
  <c r="L349" i="24"/>
  <c r="L424" i="24"/>
  <c r="L209" i="24"/>
  <c r="L56" i="24"/>
  <c r="L80" i="24"/>
  <c r="L118" i="24"/>
  <c r="L184" i="24"/>
  <c r="L399" i="24"/>
  <c r="L35" i="24"/>
  <c r="L121" i="24"/>
  <c r="L185" i="24"/>
  <c r="L213" i="24"/>
  <c r="L285" i="24"/>
  <c r="L317" i="24"/>
  <c r="L401" i="24"/>
  <c r="L470" i="24"/>
  <c r="L469" i="24" s="1"/>
  <c r="L482" i="24"/>
  <c r="L460" i="24"/>
  <c r="L16" i="24"/>
  <c r="L30" i="24"/>
  <c r="L52" i="24"/>
  <c r="L76" i="24"/>
  <c r="L100" i="24"/>
  <c r="L116" i="24"/>
  <c r="L136" i="24"/>
  <c r="L166" i="24"/>
  <c r="L180" i="24"/>
  <c r="L196" i="24"/>
  <c r="L210" i="24"/>
  <c r="L230" i="24"/>
  <c r="L260" i="24"/>
  <c r="L280" i="24"/>
  <c r="L308" i="24"/>
  <c r="L340" i="24"/>
  <c r="L374" i="24"/>
  <c r="L396" i="24"/>
  <c r="L394" i="24" s="1"/>
  <c r="L418" i="24"/>
  <c r="L442" i="24"/>
  <c r="L466" i="24"/>
  <c r="L479" i="24"/>
  <c r="L31" i="24"/>
  <c r="L55" i="24"/>
  <c r="L77" i="24"/>
  <c r="L101" i="24"/>
  <c r="L117" i="24"/>
  <c r="L137" i="24"/>
  <c r="L183" i="24"/>
  <c r="L197" i="24"/>
  <c r="L211" i="24"/>
  <c r="L233" i="24"/>
  <c r="L263" i="24"/>
  <c r="L281" i="24"/>
  <c r="L311" i="24"/>
  <c r="L375" i="24"/>
  <c r="L480" i="24"/>
  <c r="L32" i="24"/>
  <c r="L102" i="24"/>
  <c r="L170" i="24"/>
  <c r="L198" i="24"/>
  <c r="L236" i="24"/>
  <c r="L282" i="24"/>
  <c r="L346" i="24"/>
  <c r="L422" i="24"/>
  <c r="L481" i="24"/>
  <c r="L57" i="24"/>
  <c r="L103" i="24"/>
  <c r="L267" i="24"/>
  <c r="L379" i="24"/>
  <c r="L448" i="24"/>
  <c r="L20" i="24"/>
  <c r="L36" i="24"/>
  <c r="L58" i="24"/>
  <c r="L86" i="24"/>
  <c r="L104" i="24"/>
  <c r="L122" i="24"/>
  <c r="L142" i="24"/>
  <c r="L172" i="24"/>
  <c r="L186" i="24"/>
  <c r="L200" i="24"/>
  <c r="L214" i="24"/>
  <c r="L240" i="24"/>
  <c r="L268" i="24"/>
  <c r="L286" i="24"/>
  <c r="L352" i="24"/>
  <c r="L382" i="24"/>
  <c r="L403" i="24"/>
  <c r="L426" i="24"/>
  <c r="L450" i="24"/>
  <c r="L37" i="24"/>
  <c r="L61" i="24"/>
  <c r="L89" i="24"/>
  <c r="L107" i="24"/>
  <c r="L123" i="24"/>
  <c r="L173" i="24"/>
  <c r="L187" i="24"/>
  <c r="L201" i="24"/>
  <c r="L217" i="24"/>
  <c r="L243" i="24"/>
  <c r="L269" i="24"/>
  <c r="L289" i="24"/>
  <c r="L355" i="24"/>
  <c r="L405" i="24"/>
  <c r="L428" i="24"/>
  <c r="L472" i="24"/>
  <c r="L389" i="24"/>
  <c r="L128" i="24"/>
  <c r="L222" i="24"/>
  <c r="L296" i="24"/>
  <c r="L392" i="24"/>
  <c r="L458" i="24"/>
  <c r="L69" i="24"/>
  <c r="L131" i="24"/>
  <c r="L191" i="24"/>
  <c r="L275" i="24"/>
  <c r="L331" i="24"/>
  <c r="L293" i="24" l="1"/>
  <c r="L257" i="24"/>
  <c r="L471" i="24"/>
  <c r="L264" i="24"/>
  <c r="L65" i="24"/>
  <c r="L90" i="24"/>
  <c r="L26" i="24"/>
  <c r="L139" i="24"/>
  <c r="L14" i="24"/>
  <c r="L17" i="24"/>
  <c r="L224" i="24"/>
  <c r="L359" i="24"/>
  <c r="L408" i="24"/>
  <c r="L167" i="24"/>
  <c r="L247" i="24"/>
  <c r="L237" i="24"/>
  <c r="L319" i="24"/>
  <c r="L397" i="24"/>
  <c r="L21" i="24"/>
  <c r="L25" i="24" l="1"/>
  <c r="L393" i="24"/>
  <c r="L318" i="24"/>
  <c r="L13" i="24"/>
  <c r="L223" i="24"/>
  <c r="L487" i="24" l="1"/>
  <c r="L486" i="24"/>
  <c r="L483" i="24"/>
  <c r="J106" i="23"/>
  <c r="J125" i="23" l="1"/>
  <c r="J126" i="23"/>
  <c r="J122" i="23"/>
  <c r="J44" i="29"/>
  <c r="J90" i="30"/>
  <c r="J97" i="29" l="1"/>
  <c r="J100" i="29"/>
  <c r="J101" i="29"/>
</calcChain>
</file>

<file path=xl/sharedStrings.xml><?xml version="1.0" encoding="utf-8"?>
<sst xmlns="http://schemas.openxmlformats.org/spreadsheetml/2006/main" count="5979" uniqueCount="2654">
  <si>
    <t>STATUS</t>
  </si>
  <si>
    <t>TÍTULO:</t>
  </si>
  <si>
    <t>Nº DOC. (BUTANTAN):</t>
  </si>
  <si>
    <t>PRELIMINAR</t>
  </si>
  <si>
    <t>PARA COTAÇÃO</t>
  </si>
  <si>
    <t>PARA INFORMAÇÃO</t>
  </si>
  <si>
    <t>PARA COMPRA</t>
  </si>
  <si>
    <t>ÁREA:</t>
  </si>
  <si>
    <t>DATA:</t>
  </si>
  <si>
    <t>REVISÃO:</t>
  </si>
  <si>
    <t>PARA CONSTRUÇÃO</t>
  </si>
  <si>
    <t>PROJETO:</t>
  </si>
  <si>
    <t>REVISÃO</t>
  </si>
  <si>
    <t>DESCRIÇÃO</t>
  </si>
  <si>
    <t>ELAB.</t>
  </si>
  <si>
    <t>VERIF.</t>
  </si>
  <si>
    <t>APR.</t>
  </si>
  <si>
    <t>Nº DOCUMENTO (BUTANTAN):</t>
  </si>
  <si>
    <t>QTD</t>
  </si>
  <si>
    <t>Total</t>
  </si>
  <si>
    <t>TAMANHO</t>
  </si>
  <si>
    <t>Equipe de Montagem de Tubulação Industrial</t>
  </si>
  <si>
    <t>Equipe de Montagem de Tubulação Sanitária</t>
  </si>
  <si>
    <t>Cargo</t>
  </si>
  <si>
    <t>Salário
Mensal</t>
  </si>
  <si>
    <t>Custo
H/H</t>
  </si>
  <si>
    <t>Custo
H/H 
(Final c/ Lucro)</t>
  </si>
  <si>
    <t>Encanador</t>
  </si>
  <si>
    <t>Soldador Manual</t>
  </si>
  <si>
    <t>Soldador Orbital</t>
  </si>
  <si>
    <t>Ajudante Geral</t>
  </si>
  <si>
    <t>Custo/Hora (Equipe Montagem Industrial)</t>
  </si>
  <si>
    <t>Custo/Hora (Equipe Montagem Sanitária)</t>
  </si>
  <si>
    <t>Cálculo BDI</t>
  </si>
  <si>
    <t>CONF. ACÓRDÃO Nº 325/2007, 2369/2011 e 036.076/2011 - TCU</t>
  </si>
  <si>
    <t>Tipo de Obra: Construção de Edifícios</t>
  </si>
  <si>
    <t>Descrição</t>
  </si>
  <si>
    <t>Mínimo %</t>
  </si>
  <si>
    <t>Máximo %</t>
  </si>
  <si>
    <t>Média %</t>
  </si>
  <si>
    <t>Coluna a preencher pela proponente</t>
  </si>
  <si>
    <t>Garantia/Seguro 'R'</t>
  </si>
  <si>
    <t>Risco 'R'</t>
  </si>
  <si>
    <t>Despesas Financeiras 'DF'</t>
  </si>
  <si>
    <t>Administração Central 'AC'</t>
  </si>
  <si>
    <t>Lucro 'L'</t>
  </si>
  <si>
    <t>Tributos 'I'</t>
  </si>
  <si>
    <t>CONFINS</t>
  </si>
  <si>
    <t>PIS</t>
  </si>
  <si>
    <t>CONTRIB.PREVIDENCIÁRIA (Preencher se Empresa optar pela Desoneração da Folha de Pagamento)</t>
  </si>
  <si>
    <t>ISSQN</t>
  </si>
  <si>
    <t>BDI</t>
  </si>
  <si>
    <t>Máximo percentual permitido sem a  Desoneração da Folha de Pagamento</t>
  </si>
  <si>
    <t>Máximo percentual permitido com a  Desoneração da Folha de Pagamento</t>
  </si>
  <si>
    <t>PV= CDx(1+BDI)</t>
  </si>
  <si>
    <t>PV= Preço de Venda</t>
  </si>
  <si>
    <t>CD= Custo Direto</t>
  </si>
  <si>
    <t>BDI= Benefícios e Despesas Indiretas;</t>
  </si>
  <si>
    <t>Obs1.: O valor referente a Administração Local deverá ser considerado juntamente com os custos diretos do orçamento e deverá está entre 3,49% e 8,87%</t>
  </si>
  <si>
    <t>Obs2.: O Percentual relativo ao IRPJ e CSLL deverão estar incluido no percentual de Lucro</t>
  </si>
  <si>
    <t>Fator de Custo e Lucro para Instalações Sanitárias</t>
  </si>
  <si>
    <t>Fator de Custo e Lucro para Instalações Industriais</t>
  </si>
  <si>
    <t>Referência Steel Controller</t>
  </si>
  <si>
    <t>DISCIPLINA:</t>
  </si>
  <si>
    <t>ITEM</t>
  </si>
  <si>
    <t>DATA</t>
  </si>
  <si>
    <t>CÓDIGO</t>
  </si>
  <si>
    <t>CPOS</t>
  </si>
  <si>
    <t>SIURB-EDIF</t>
  </si>
  <si>
    <t>SIURB-INFRA</t>
  </si>
  <si>
    <t>SINAPI</t>
  </si>
  <si>
    <t>COTAÇÕES</t>
  </si>
  <si>
    <t>CONTRATADOS</t>
  </si>
  <si>
    <t>OUTROS</t>
  </si>
  <si>
    <t>FONTE</t>
  </si>
  <si>
    <t xml:space="preserve">R$
TOTAL </t>
  </si>
  <si>
    <t>% DO VALOR TOTAL COM BDI</t>
  </si>
  <si>
    <t>OBS.:</t>
  </si>
  <si>
    <t>Nº DOCUMENTO (ORÇAMENTO):</t>
  </si>
  <si>
    <t>PROJETO BÁSICO</t>
  </si>
  <si>
    <t>PROJETO EXECUTIVO</t>
  </si>
  <si>
    <t>PLANILHA</t>
  </si>
  <si>
    <t>PROJETO</t>
  </si>
  <si>
    <t>ANTEPROJETO</t>
  </si>
  <si>
    <t>ELABORADO:</t>
  </si>
  <si>
    <t>VERIFICADO:</t>
  </si>
  <si>
    <t>APROVADO:</t>
  </si>
  <si>
    <t>ESTUDO PRELIMINAR</t>
  </si>
  <si>
    <t>VALOR TOTAL</t>
  </si>
  <si>
    <t>R$ UNITÁRIO MATERIAL</t>
  </si>
  <si>
    <t>X</t>
  </si>
  <si>
    <t>1.1</t>
  </si>
  <si>
    <t>1.1.1</t>
  </si>
  <si>
    <t>Definições para o estaqueamento:</t>
  </si>
  <si>
    <t>TIPO DA ESTACA</t>
  </si>
  <si>
    <t>E1</t>
  </si>
  <si>
    <t>E2</t>
  </si>
  <si>
    <t>E3</t>
  </si>
  <si>
    <t>E4</t>
  </si>
  <si>
    <t>E5</t>
  </si>
  <si>
    <t>E6</t>
  </si>
  <si>
    <t>E7</t>
  </si>
  <si>
    <t>E8</t>
  </si>
  <si>
    <t>E9</t>
  </si>
  <si>
    <t>E10</t>
  </si>
  <si>
    <t>Bitola</t>
  </si>
  <si>
    <t>kg/m</t>
  </si>
  <si>
    <t>Quantidade de estacas:</t>
  </si>
  <si>
    <t>un</t>
  </si>
  <si>
    <t>Geometria da estaca:</t>
  </si>
  <si>
    <t>Diâmetro da estaca =</t>
  </si>
  <si>
    <t>m</t>
  </si>
  <si>
    <t>Comprimento da estaca =</t>
  </si>
  <si>
    <t>Armadura da estaca:</t>
  </si>
  <si>
    <t>Compr. Da Armadura longitudinal</t>
  </si>
  <si>
    <t>Quantidade de ferros</t>
  </si>
  <si>
    <t>Bitola do ferro</t>
  </si>
  <si>
    <t>mm</t>
  </si>
  <si>
    <t>Peso por metro</t>
  </si>
  <si>
    <t>Total de aço da Armadura Longitudinal</t>
  </si>
  <si>
    <t>kg</t>
  </si>
  <si>
    <t>Diâmetros dos Estribos</t>
  </si>
  <si>
    <t>Comprimento dos Estribos</t>
  </si>
  <si>
    <t>Quantidade de estribos</t>
  </si>
  <si>
    <t>Total de aço de Estribos</t>
  </si>
  <si>
    <t>Taxa</t>
  </si>
  <si>
    <t>kg/m3</t>
  </si>
  <si>
    <t>Resumo por estaca:</t>
  </si>
  <si>
    <t>Estacas Hélice Ø 25 cm</t>
  </si>
  <si>
    <t>Estacas Hélice Ø 30 cm</t>
  </si>
  <si>
    <t>Estacas Hélice Ø 35 cm</t>
  </si>
  <si>
    <t>Estacas Hélice Ø 50 cm</t>
  </si>
  <si>
    <t>Estacas Hélice Ø 80 cm</t>
  </si>
  <si>
    <t>Aço CA 50/60</t>
  </si>
  <si>
    <t>Concreto fck 25 MPa</t>
  </si>
  <si>
    <r>
      <t>m</t>
    </r>
    <r>
      <rPr>
        <b/>
        <vertAlign val="superscript"/>
        <sz val="10"/>
        <rFont val="Arial Unicode MS"/>
        <family val="2"/>
      </rPr>
      <t>3</t>
    </r>
  </si>
  <si>
    <t>Bombeamento do concreto</t>
  </si>
  <si>
    <t>Arrasamento das estacas</t>
  </si>
  <si>
    <t>Bota fora excedente</t>
  </si>
  <si>
    <t>Resumo total:</t>
  </si>
  <si>
    <r>
      <t>m</t>
    </r>
    <r>
      <rPr>
        <vertAlign val="superscript"/>
        <sz val="10"/>
        <rFont val="Arial Unicode MS"/>
        <family val="2"/>
      </rPr>
      <t>3</t>
    </r>
  </si>
  <si>
    <t>Escavação manual de valas</t>
  </si>
  <si>
    <t>Apiloamento manual de fundo de valas</t>
  </si>
  <si>
    <t>Lastro de concreto magro (esp.=5cm)</t>
  </si>
  <si>
    <t>Forma Comum (total sem contar reaproveitamento)</t>
  </si>
  <si>
    <t>Concreto fck 30 MPa</t>
  </si>
  <si>
    <t>Reaterro apiloado de valas</t>
  </si>
  <si>
    <t>Bota-fora de terra excedente</t>
  </si>
  <si>
    <t xml:space="preserve">Definições para Blocos </t>
  </si>
  <si>
    <t>TIPO DOS BLOCOS</t>
  </si>
  <si>
    <t>B1</t>
  </si>
  <si>
    <t>B2</t>
  </si>
  <si>
    <t>B3</t>
  </si>
  <si>
    <t>B4</t>
  </si>
  <si>
    <t>B5</t>
  </si>
  <si>
    <t>B6</t>
  </si>
  <si>
    <t>B7</t>
  </si>
  <si>
    <t>B8</t>
  </si>
  <si>
    <t>B9</t>
  </si>
  <si>
    <t>B10</t>
  </si>
  <si>
    <t>Quantidade de Blocos</t>
  </si>
  <si>
    <t>Taxa de aço por Bloco</t>
  </si>
  <si>
    <t>Geometria do Bloco:</t>
  </si>
  <si>
    <t>Largura do Bloco</t>
  </si>
  <si>
    <t>Comprimento do Bloco</t>
  </si>
  <si>
    <t>Altura do Bloco</t>
  </si>
  <si>
    <t>Profundidade Enterrada</t>
  </si>
  <si>
    <t>Largura do Pescoço</t>
  </si>
  <si>
    <t>Comprimento do Pescoço</t>
  </si>
  <si>
    <t>Altura total do Pescoço</t>
  </si>
  <si>
    <t>Largura do Nicho</t>
  </si>
  <si>
    <t>Comprimento do Nicho</t>
  </si>
  <si>
    <t>Altura total do Nicho</t>
  </si>
  <si>
    <t>Qauntidade de Nichos</t>
  </si>
  <si>
    <t>Altura de Escavação</t>
  </si>
  <si>
    <t>Porcentagem Escavação Mecanizada</t>
  </si>
  <si>
    <t>Porcentagem Escavação Manual</t>
  </si>
  <si>
    <t>Resumo por Bloco:</t>
  </si>
  <si>
    <t>Escavação mecanizada de valas (80%)</t>
  </si>
  <si>
    <t>m3</t>
  </si>
  <si>
    <t>m2</t>
  </si>
  <si>
    <t>Forma Aparente</t>
  </si>
  <si>
    <t>Graute de Regularização</t>
  </si>
  <si>
    <t>Graute para Nichos</t>
  </si>
  <si>
    <t>Insertos Metálicos</t>
  </si>
  <si>
    <r>
      <t>m</t>
    </r>
    <r>
      <rPr>
        <vertAlign val="superscript"/>
        <sz val="10"/>
        <rFont val="Arial Unicode MS"/>
        <family val="2"/>
      </rPr>
      <t>2</t>
    </r>
  </si>
  <si>
    <t xml:space="preserve">Definições para Baldrames </t>
  </si>
  <si>
    <t>TIPO DOS BALDRAMES</t>
  </si>
  <si>
    <t>VB1</t>
  </si>
  <si>
    <t>VB2</t>
  </si>
  <si>
    <t>VB3</t>
  </si>
  <si>
    <t>VB4</t>
  </si>
  <si>
    <t>VB5</t>
  </si>
  <si>
    <t>VB6</t>
  </si>
  <si>
    <t>VB7</t>
  </si>
  <si>
    <t>VB8</t>
  </si>
  <si>
    <t>VB9</t>
  </si>
  <si>
    <t>VB10</t>
  </si>
  <si>
    <t>VB11</t>
  </si>
  <si>
    <t>Quantidade de Baldrames</t>
  </si>
  <si>
    <t>Taxa de aço por Baldrame</t>
  </si>
  <si>
    <t>Geometria do Baldrame:</t>
  </si>
  <si>
    <t>Largura do Baldrame</t>
  </si>
  <si>
    <t>Altura do Baldrame</t>
  </si>
  <si>
    <t>Comprimento do Baldrame</t>
  </si>
  <si>
    <t>Resumo por Baldrame:</t>
  </si>
  <si>
    <t>Escavação mecanizada de valas</t>
  </si>
  <si>
    <t>Alvenaria de Embasamento</t>
  </si>
  <si>
    <t>Impermeabilização de baldrames</t>
  </si>
  <si>
    <t>TIPO DAS VIGAS</t>
  </si>
  <si>
    <t>V1</t>
  </si>
  <si>
    <t>V2</t>
  </si>
  <si>
    <t>V3</t>
  </si>
  <si>
    <t>V4</t>
  </si>
  <si>
    <t>V5</t>
  </si>
  <si>
    <t>V6</t>
  </si>
  <si>
    <t>V7</t>
  </si>
  <si>
    <t>V8</t>
  </si>
  <si>
    <t>V9</t>
  </si>
  <si>
    <t>V10</t>
  </si>
  <si>
    <t>TIPO DOS PILARES</t>
  </si>
  <si>
    <t>P1</t>
  </si>
  <si>
    <t>P2</t>
  </si>
  <si>
    <t>P3</t>
  </si>
  <si>
    <t>P4</t>
  </si>
  <si>
    <t>P5</t>
  </si>
  <si>
    <t>P6</t>
  </si>
  <si>
    <t>P7</t>
  </si>
  <si>
    <t>P8</t>
  </si>
  <si>
    <t>P9</t>
  </si>
  <si>
    <t>P10</t>
  </si>
  <si>
    <t>Quantidade de Vigas</t>
  </si>
  <si>
    <t>Quantidade de Pilares</t>
  </si>
  <si>
    <t>Taxa de aço por Viga</t>
  </si>
  <si>
    <t>Taxa de aço por Pilar</t>
  </si>
  <si>
    <t>Geometria do Viga:</t>
  </si>
  <si>
    <t>Geometria do Pilar:</t>
  </si>
  <si>
    <t>Largura do Viga</t>
  </si>
  <si>
    <t>Largura do Pilar</t>
  </si>
  <si>
    <t>Altura do Viga</t>
  </si>
  <si>
    <t>Altura do Pilar</t>
  </si>
  <si>
    <t>Comprimento do Viga</t>
  </si>
  <si>
    <t>Comprimento do Pilar</t>
  </si>
  <si>
    <t>Resumo:</t>
  </si>
  <si>
    <t>Definições para Vigas</t>
  </si>
  <si>
    <t>Definições para Pilares</t>
  </si>
  <si>
    <t>Definições para Lajes Maciças</t>
  </si>
  <si>
    <t>L1</t>
  </si>
  <si>
    <t>L2</t>
  </si>
  <si>
    <t>L3</t>
  </si>
  <si>
    <t>L4</t>
  </si>
  <si>
    <t>L5</t>
  </si>
  <si>
    <t>L6</t>
  </si>
  <si>
    <t>L7</t>
  </si>
  <si>
    <t>L8</t>
  </si>
  <si>
    <t>L9</t>
  </si>
  <si>
    <t>L10</t>
  </si>
  <si>
    <t>Quantidade de Lajes</t>
  </si>
  <si>
    <t>Taxa de aço por Laje</t>
  </si>
  <si>
    <t>Geometria do Laje:</t>
  </si>
  <si>
    <t>Largura do Laje</t>
  </si>
  <si>
    <t>Altura do Laje</t>
  </si>
  <si>
    <t>Comprimento do Laje</t>
  </si>
  <si>
    <t>m²</t>
  </si>
  <si>
    <t>PLANILHA ORÇAMENTÁRIA</t>
  </si>
  <si>
    <t>01</t>
  </si>
  <si>
    <t>UNIDADE</t>
  </si>
  <si>
    <t>1.0</t>
  </si>
  <si>
    <t>1.2</t>
  </si>
  <si>
    <t>1.2.1</t>
  </si>
  <si>
    <t>1.2.2</t>
  </si>
  <si>
    <t>1.3</t>
  </si>
  <si>
    <t>MOBILIZAÇÃO E SERVIÇOS PRELIMINARES</t>
  </si>
  <si>
    <t>DI</t>
  </si>
  <si>
    <t>RL</t>
  </si>
  <si>
    <t>SALAS CONTAINER - PROVISÓRIAS</t>
  </si>
  <si>
    <t>ALUGUEL CONTAINER/SANIT C/7 VASOS/1 LAVAT/1 MIC</t>
  </si>
  <si>
    <t>DEMOLIÇÃO DE EDIFICAÇÕES EXISTENTES</t>
  </si>
  <si>
    <t>CONTAINERS</t>
  </si>
  <si>
    <t>OFICINA EM ALVENARIA</t>
  </si>
  <si>
    <t>DEMOLIÇÃO DE ALVENARIA PARA QUALQUER TIPO DE BLOCO, DE FORMA MECANIZADA, SEM REAPROVEITAMENTO. AF_12/2017</t>
  </si>
  <si>
    <t>m³</t>
  </si>
  <si>
    <t>LA FORMA</t>
  </si>
  <si>
    <t>PRÉDIO 1310 - CENTRAL  DE MANUTENÇÃO</t>
  </si>
  <si>
    <t>CENTRAL DE MANUTENÇÃO</t>
  </si>
  <si>
    <t>PRÉDIO 1310 - CENTRAL DE MANUTENÇÃO</t>
  </si>
  <si>
    <t>2.1</t>
  </si>
  <si>
    <t>2.1.2</t>
  </si>
  <si>
    <t>M</t>
  </si>
  <si>
    <t>PÇ.</t>
  </si>
  <si>
    <t>2.2</t>
  </si>
  <si>
    <t>2.2.1</t>
  </si>
  <si>
    <t/>
  </si>
  <si>
    <t>2.2.2</t>
  </si>
  <si>
    <t>2.2.3</t>
  </si>
  <si>
    <t>2.2.4</t>
  </si>
  <si>
    <t>2.2.5</t>
  </si>
  <si>
    <t>2.2.6</t>
  </si>
  <si>
    <t>2.3</t>
  </si>
  <si>
    <t>2.3.1</t>
  </si>
  <si>
    <t>PÇ</t>
  </si>
  <si>
    <t>CJ</t>
  </si>
  <si>
    <t>COBERTURA</t>
  </si>
  <si>
    <t>APLICAÇÃO DE FUNDO SELADOR ACRÍLICO EM PAREDES, UMA DEMÃO</t>
  </si>
  <si>
    <t>APLICAÇÃO MANUAL DE PINTURA COM TINTA LÁTEX ACRÍLICA EM PAREDES, DUAS DEMÃOS</t>
  </si>
  <si>
    <t>EMBOÇO/MASSA ÚNICA, APLICADO MANUALMENTE, TRAÇO 1:2:8, EM BETONEIRA DE 400L, PAREDES INTERNAS, COM EXECUÇÃO DE TALISCAS, EDIFICAÇÃO HABITACIONAL UNIFAMILIAR (CASAS) E EDIFICAÇÃO PÚBLICA PADRÃO</t>
  </si>
  <si>
    <t>PAREDE COM PLACAS DE GESSO ACARTONADO (DRYWALL), PARA USO INTERNO, COM DUAS FACES SIMPLES E ESTRUTURA METÁLICA COM GUIAS SIMPLES, COM VÃOS</t>
  </si>
  <si>
    <t>INSTALAÇÃO DE ISOLAMENTO COM LÃ DE ROCHA EM PAREDES DRYWALL</t>
  </si>
  <si>
    <t>3</t>
  </si>
  <si>
    <t>INSTALAÇÕES HIDRÁULICAS</t>
  </si>
  <si>
    <t>3.1</t>
  </si>
  <si>
    <t>REGISTROS E ACESSÓRIOS</t>
  </si>
  <si>
    <t>3.1.1</t>
  </si>
  <si>
    <t>3.1.2</t>
  </si>
  <si>
    <t>3.1.3</t>
  </si>
  <si>
    <t>3.1.4</t>
  </si>
  <si>
    <t>3.1.5</t>
  </si>
  <si>
    <t>3.2</t>
  </si>
  <si>
    <t>3.2.1</t>
  </si>
  <si>
    <t>3.2.2</t>
  </si>
  <si>
    <t>3.2.3</t>
  </si>
  <si>
    <t>3.2.4</t>
  </si>
  <si>
    <t>REF.: DN= 40 mm, inclusive conexões</t>
  </si>
  <si>
    <t>3.2.5</t>
  </si>
  <si>
    <t>REF.: DN= 50 mm, inclusive conexões</t>
  </si>
  <si>
    <t>REF.: DN= 75 mm, inclusive conexões</t>
  </si>
  <si>
    <t>REF.: DN= 100 mm, inclusive conexões</t>
  </si>
  <si>
    <t>3.3</t>
  </si>
  <si>
    <t>3.3.1</t>
  </si>
  <si>
    <t>3.3.2</t>
  </si>
  <si>
    <t>3.3.3</t>
  </si>
  <si>
    <t>3.3.4</t>
  </si>
  <si>
    <t>ACESSÓRIOS</t>
  </si>
  <si>
    <t>Sistema de alarme PNE com indicador audiovisual, sistema sem fio (Wireless), para pessoas com mobilidade reduzida ou cadeirante</t>
  </si>
  <si>
    <t>cj</t>
  </si>
  <si>
    <t>Cabide cromado para banheiro</t>
  </si>
  <si>
    <t>4.12.16</t>
  </si>
  <si>
    <t>REF.: 35 mm²</t>
  </si>
  <si>
    <t>REF.: 70 mm²</t>
  </si>
  <si>
    <t>pç</t>
  </si>
  <si>
    <t>FITA DE COBRE ESPESSURA 20mm PARA MALHA DE ATERRAMENTO</t>
  </si>
  <si>
    <t>4.13</t>
  </si>
  <si>
    <t>EQUIPAMENTOS E SERVIÇOS</t>
  </si>
  <si>
    <t>4.13.1</t>
  </si>
  <si>
    <t>4.1</t>
  </si>
  <si>
    <t>SERVIÇOS DE ENGENHARIA</t>
  </si>
  <si>
    <t>4.1.1</t>
  </si>
  <si>
    <t>4.1.2</t>
  </si>
  <si>
    <t>4.2</t>
  </si>
  <si>
    <t>ELETROCALHA E ACESSÓRIOS</t>
  </si>
  <si>
    <t>4.2.1</t>
  </si>
  <si>
    <t>4.2.2</t>
  </si>
  <si>
    <t>4.2.3</t>
  </si>
  <si>
    <t>REDUÇÃO DIREITA PARA ELETROCALHA PERFURADA TIPO "U" EM CHAPA DE #16 MSG COM ACABAMENTO PRÉ ZINCADO DE 7µm, RAIO 150mm, DE ACORDO COM A NBR 7008.</t>
  </si>
  <si>
    <t>4.3</t>
  </si>
  <si>
    <t>LEITO E ACESSÓRIOS</t>
  </si>
  <si>
    <t>4.3.1</t>
  </si>
  <si>
    <t>4.3.2</t>
  </si>
  <si>
    <t>4.3.3</t>
  </si>
  <si>
    <t>JUNÇÃO SIMPLES PARA LEITO  EM CHAPA DE AÇO GALVANIZADA A FOGO,  ABA 100mm</t>
  </si>
  <si>
    <t>4.4</t>
  </si>
  <si>
    <t>ELETRODUTO E ACESSÓRIOS</t>
  </si>
  <si>
    <t>4.4.1</t>
  </si>
  <si>
    <t>4.4.2</t>
  </si>
  <si>
    <t>4.4.3</t>
  </si>
  <si>
    <t>4.4.4</t>
  </si>
  <si>
    <t>4.4.5</t>
  </si>
  <si>
    <t>4.4.6</t>
  </si>
  <si>
    <t>4.4.7</t>
  </si>
  <si>
    <t>4.4.8</t>
  </si>
  <si>
    <t>4.4.9</t>
  </si>
  <si>
    <t>4.4.10</t>
  </si>
  <si>
    <t>4.4.11</t>
  </si>
  <si>
    <t>4.4.12</t>
  </si>
  <si>
    <t>4.4.13</t>
  </si>
  <si>
    <t>4.4.14</t>
  </si>
  <si>
    <t>4.4.15</t>
  </si>
  <si>
    <t>4.4.16</t>
  </si>
  <si>
    <t>4.4.17</t>
  </si>
  <si>
    <t>4.4.18</t>
  </si>
  <si>
    <t>4.4.19</t>
  </si>
  <si>
    <t>4.4.20</t>
  </si>
  <si>
    <t>4.5</t>
  </si>
  <si>
    <t>4.5.1</t>
  </si>
  <si>
    <t>4.5.2</t>
  </si>
  <si>
    <t>4.5.3</t>
  </si>
  <si>
    <t>4.5.4</t>
  </si>
  <si>
    <t>4.5.5</t>
  </si>
  <si>
    <t>4.5.6</t>
  </si>
  <si>
    <t>4.5.7</t>
  </si>
  <si>
    <t>4.5.8</t>
  </si>
  <si>
    <t>4.5.9</t>
  </si>
  <si>
    <t>4.5.10</t>
  </si>
  <si>
    <t>4.6</t>
  </si>
  <si>
    <t>4.6.1</t>
  </si>
  <si>
    <t>4.6.2</t>
  </si>
  <si>
    <t>4.6.3</t>
  </si>
  <si>
    <t>4.6.4</t>
  </si>
  <si>
    <t>4.6.5</t>
  </si>
  <si>
    <t>4.7</t>
  </si>
  <si>
    <t>TOMADAS INSTALADAS EM CONDULETES - APARENTES - ÁREAS TÉCNICAS</t>
  </si>
  <si>
    <t>4.7.1</t>
  </si>
  <si>
    <t>4.7.2</t>
  </si>
  <si>
    <t>4.7.3</t>
  </si>
  <si>
    <t>4.8</t>
  </si>
  <si>
    <t>CAIXA DE TOMADAS PARA MOBILIÁRIO</t>
  </si>
  <si>
    <t>4.8.1</t>
  </si>
  <si>
    <t>4.8.2</t>
  </si>
  <si>
    <t>4.8.3</t>
  </si>
  <si>
    <t>4.9</t>
  </si>
  <si>
    <t>TOMADAS STECK</t>
  </si>
  <si>
    <t>4.9.1</t>
  </si>
  <si>
    <t>4.9.2</t>
  </si>
  <si>
    <t>4.9.3</t>
  </si>
  <si>
    <t>4.10</t>
  </si>
  <si>
    <t>CABOS E ACESSÓRIOS</t>
  </si>
  <si>
    <t>4.10.1</t>
  </si>
  <si>
    <t>4.10.2</t>
  </si>
  <si>
    <t>4.10.3</t>
  </si>
  <si>
    <t>4.11</t>
  </si>
  <si>
    <t>LUMINÁRIAS E ACESSÓRIOS</t>
  </si>
  <si>
    <t>4.11.1</t>
  </si>
  <si>
    <t>4.11.2</t>
  </si>
  <si>
    <t>4.12</t>
  </si>
  <si>
    <t>SPDA</t>
  </si>
  <si>
    <t>4.12.1</t>
  </si>
  <si>
    <t>4.12.2</t>
  </si>
  <si>
    <t>4.12.3</t>
  </si>
  <si>
    <t>4.12.4</t>
  </si>
  <si>
    <t>4.12.5</t>
  </si>
  <si>
    <t>4.12.6</t>
  </si>
  <si>
    <t>4.12.7</t>
  </si>
  <si>
    <t>4.12.8</t>
  </si>
  <si>
    <t>4.12.9</t>
  </si>
  <si>
    <t>4.12.10</t>
  </si>
  <si>
    <t>4.12.11</t>
  </si>
  <si>
    <t>4.12.12</t>
  </si>
  <si>
    <t>4.12.13</t>
  </si>
  <si>
    <t>4.12.14</t>
  </si>
  <si>
    <t>4.12.15</t>
  </si>
  <si>
    <t>INSTALAÇÕES DE SPCI</t>
  </si>
  <si>
    <t>5.1</t>
  </si>
  <si>
    <t>CONEXÕES - PVC REFORÇADO - BRANCO</t>
  </si>
  <si>
    <t>5.1.1</t>
  </si>
  <si>
    <t>CURVA 90 GRAUS, EM AÇO, CONEXÃO SOLDADA, DN 65 (2 1/2"), INSTALADO EM REDE DE ALIMENTAÇÃO PARA HIDRANTE - FORNECIMENTO E INSTALAÇÃO. AF_10/2020</t>
  </si>
  <si>
    <t>5.1.2</t>
  </si>
  <si>
    <t>TÊ, EM AÇO, CONEXÃO SOLDADA, DN 65 (2 1/2"), INSTALADO EM REDE DE ALIMENTAÇÃO PARA HIDRANTE - FORNECIMENTO E INSTALAÇÃO. AF_10/2020</t>
  </si>
  <si>
    <t>5.2</t>
  </si>
  <si>
    <t>5.2.1</t>
  </si>
  <si>
    <t>Válvula globo angular de 45° em bronze, DN= 2 1/2´</t>
  </si>
  <si>
    <t>5.3</t>
  </si>
  <si>
    <t>EXTINTORES</t>
  </si>
  <si>
    <t>5.3.1</t>
  </si>
  <si>
    <t>EXTINTOR DE INCÊNDIO PORTÁTIL COM CARGA DE ÁGUA PRESSURIZADA DE 10 L, CLASSE A - FORNECIMENTO E INSTALAÇÃO. AF_10/2020_P</t>
  </si>
  <si>
    <t>5.3.2</t>
  </si>
  <si>
    <t>EXTINTOR DE INCÊNDIO PORTÁTIL COM CARGA DE CO2 DE 6 KG, CLASSE BC - FORNECIMENTO E INSTALAÇÃO. AF_10/2020_P</t>
  </si>
  <si>
    <t>5.4</t>
  </si>
  <si>
    <t>PLACAS</t>
  </si>
  <si>
    <t>5.4.1</t>
  </si>
  <si>
    <t>Placa de sinalização em PVC fotoluminescente (240x120mm), com indicação de rota de evacuação e saída de emergência</t>
  </si>
  <si>
    <t>5.5</t>
  </si>
  <si>
    <t>TUBOS</t>
  </si>
  <si>
    <t>5.5.1</t>
  </si>
  <si>
    <t>Tubo de aço carbono preto sem costura Schedule 40, DN= 2 1/2´ - inclusive conexões</t>
  </si>
  <si>
    <t>6.1</t>
  </si>
  <si>
    <t>6.1.1</t>
  </si>
  <si>
    <t>PISO CIMENTADO NATADO COM ARGAMASSA, TRAÇO 1:3 (CIMENTO E AREIA), ESP. 50MM, ACABAMENTO QUEIMADO, SEM JUNTA DE DILATAÇÃO</t>
  </si>
  <si>
    <t>6.1.2</t>
  </si>
  <si>
    <t>EXECUÇÃO DE PAVIMENTO COM APLICAÇÃO DE CONCRETO ASFÁLTICO, CAMADA DE ROLAMENTO - EXCLUSIVE CARGA E TRANSPORTE. AF_11/2019</t>
  </si>
  <si>
    <t>6.1.3</t>
  </si>
  <si>
    <t>6.1.4</t>
  </si>
  <si>
    <t>CONTRAPISO EM ARGAMASSA TRAÇO 1:4 (CIMENTO E AREIA), PREPARO MECÂNICO COM BETONEIRA 400 L, APLICADO EM ÁREAS MOLHADAS SOBRE IMPERMEABILIZAÇÃO, ESPESSURA 4CM. AF_06/2014</t>
  </si>
  <si>
    <t>6.1.5</t>
  </si>
  <si>
    <t>6.1.7</t>
  </si>
  <si>
    <t>APLICACAO DE TINTA A BASE DE EPOXI SOBRE PISO</t>
  </si>
  <si>
    <t>6.1.8</t>
  </si>
  <si>
    <t>6.1.9</t>
  </si>
  <si>
    <t>PISO DE BORRACHA ESPORTIVO, ESPESSURA 15MM, ASSENTADO COM ARGAMASSA. AF_09/2020</t>
  </si>
  <si>
    <t>6.2</t>
  </si>
  <si>
    <t>6.2.1</t>
  </si>
  <si>
    <t>6.2.2</t>
  </si>
  <si>
    <t>6.3</t>
  </si>
  <si>
    <t>6.3.1</t>
  </si>
  <si>
    <t>FORRO DE FIBRA MINERAL, PARA AMBIENTES COMERCIAIS, INCLUSIVE ESTRUTURA DE FIXAÇÃO. AF_05/2017_P</t>
  </si>
  <si>
    <t>INSTALAÇÕES SISTEMA HVAC - CLIMATIZAÇÃO</t>
  </si>
  <si>
    <t>7.1</t>
  </si>
  <si>
    <t>EQUIPAMENTOS</t>
  </si>
  <si>
    <t>REDE FRIGORÍFICA</t>
  </si>
  <si>
    <t>GABINETES DE VENTILAÇÃO / EXAUSTÃO</t>
  </si>
  <si>
    <t>REDE DE DUTOS</t>
  </si>
  <si>
    <t>BOCAS DE AR</t>
  </si>
  <si>
    <t>ATUADOR PARA DAMPER</t>
  </si>
  <si>
    <t>VÁLVULA DE BLOQUEIO</t>
  </si>
  <si>
    <t>SISTEMAS DE CAPTAÇÃO DE PÓ</t>
  </si>
  <si>
    <t>CABINE DE PINTURA</t>
  </si>
  <si>
    <t>SISTEMA DE AUTOMAÇÃO HVAC PARA AS SALAS DE METROLOGIA/ELÉTRICA/MECATRÔNICA</t>
  </si>
  <si>
    <t>MATERIAIS DIVERSOS</t>
  </si>
  <si>
    <t>SERVIÇOS DIVERSOS</t>
  </si>
  <si>
    <t>7.2</t>
  </si>
  <si>
    <t>ESQUADRIAS</t>
  </si>
  <si>
    <t>8.1</t>
  </si>
  <si>
    <t>PORTAS</t>
  </si>
  <si>
    <t>PORTA CORTA-FOGO 90X210X4CM - FORNECIMENTO E INSTALAÇÃO. AF_12/2019</t>
  </si>
  <si>
    <t>8.2</t>
  </si>
  <si>
    <t>JANELAS</t>
  </si>
  <si>
    <t>8.3</t>
  </si>
  <si>
    <t>FACHADA</t>
  </si>
  <si>
    <t>8.3.1</t>
  </si>
  <si>
    <t>8.3.2</t>
  </si>
  <si>
    <t>REVESTIMENTO  EM PAREDE HD-MINIWAVE, ACABAMENTO PERFURADO #106, COR BRANCO, INSTALADO</t>
  </si>
  <si>
    <t>CABINE ELÉTRICA</t>
  </si>
  <si>
    <t>10.1</t>
  </si>
  <si>
    <t>FUNDAÇÃO</t>
  </si>
  <si>
    <t>10.1.1</t>
  </si>
  <si>
    <t>10.1.2</t>
  </si>
  <si>
    <t>10.2</t>
  </si>
  <si>
    <t>10.2.1</t>
  </si>
  <si>
    <t>10.2.2</t>
  </si>
  <si>
    <t>10.2.3</t>
  </si>
  <si>
    <t>10.3</t>
  </si>
  <si>
    <t>ALVENARIA</t>
  </si>
  <si>
    <t>10.3.1</t>
  </si>
  <si>
    <t>ALVENARIA DE VEDAÇÃO DE BLOCOS CERÂMICOS FURADOS NA HORIZONTAL DE 11,5X19X19CM (ESPESSURA 11,5CM) DE PAREDES COM ÁREA LÍQUIDA MAIOR OU IGUAL A 6M² COM VÃOS E ARGAMASSA DE ASSENTAMENTO COM PREPARO MANUAL. AF_06/2014</t>
  </si>
  <si>
    <t>10.3.2</t>
  </si>
  <si>
    <t>EMBOÇO OU MASSA ÚNICA EM ARGAMASSA INDUSTRIALIZADA, PREPARO MECÂNICO E APLICAÇÃO COM EQUIPAMENTO DE MISTURA E PROJEÇÃO DE 1,5 M3/H DE ARGAMASSA EM PANOS CEGOS DE FACHADA (SEM PRESENÇA DE VÃOS), ESPESSURA DE 25 MM. AF_06/2014</t>
  </si>
  <si>
    <t>10.5.1</t>
  </si>
  <si>
    <t>REVESTIMENTOS</t>
  </si>
  <si>
    <t>MASSA ÚNICA, PARA RECEBIMENTO DE PINTURA OU CERÂMICA, ARGAMASSA INDUSTRIALIZADA, PREPARO MECÂNICO, APLICADO COM EQUIPAMENTO DE MISTURA E PROJEÇÃO DE 1,5 M3/H EM FACES INTERNAS DE PAREDES, ESPESSURA DE 5MM, SEM EXECUÇÃO DE TALISCAS. AF_06/2014</t>
  </si>
  <si>
    <t>10.5.2</t>
  </si>
  <si>
    <t>APLICAÇÃO MANUAL DE PINTURA COM TINTA LÁTEX ACRÍLICA EM PAREDES, DUAS DEMÃOS. AF_06/2014</t>
  </si>
  <si>
    <t>10.5.3</t>
  </si>
  <si>
    <t>ABRIGO DE COMPRESSOR</t>
  </si>
  <si>
    <t>11.1.1</t>
  </si>
  <si>
    <t>11.1.2</t>
  </si>
  <si>
    <t>10.2.4</t>
  </si>
  <si>
    <t>MOBILIÁRIO</t>
  </si>
  <si>
    <t>LISTA DE MATERIAIS E SERVIÇOS</t>
  </si>
  <si>
    <t>TOTAL COM BDI</t>
  </si>
  <si>
    <t>TELECOM (TI)</t>
  </si>
  <si>
    <t>SERVIÇOS DE ENGENHARIA DE PROJETOS</t>
  </si>
  <si>
    <r>
      <rPr>
        <sz val="12"/>
        <rFont val="Calibri"/>
        <family val="2"/>
        <scheme val="minor"/>
      </rPr>
      <t>DATA BOOK</t>
    </r>
    <r>
      <rPr>
        <b/>
        <sz val="12"/>
        <rFont val="Calibri"/>
        <family val="2"/>
        <scheme val="minor"/>
      </rPr>
      <t xml:space="preserve">
</t>
    </r>
    <r>
      <rPr>
        <sz val="12"/>
        <rFont val="Calibri"/>
        <family val="2"/>
        <scheme val="minor"/>
      </rPr>
      <t>REF.: Ver item 7 do Memorial Descritivo.</t>
    </r>
  </si>
  <si>
    <t>UNID.</t>
  </si>
  <si>
    <t>SERVIÇOS DE CAMPO</t>
  </si>
  <si>
    <r>
      <rPr>
        <sz val="12"/>
        <rFont val="Calibri"/>
        <family val="2"/>
        <scheme val="minor"/>
      </rPr>
      <t xml:space="preserve">TESTES E STARTUPS </t>
    </r>
    <r>
      <rPr>
        <b/>
        <sz val="12"/>
        <rFont val="Calibri"/>
        <family val="2"/>
        <scheme val="minor"/>
      </rPr>
      <t xml:space="preserve">
</t>
    </r>
    <r>
      <rPr>
        <sz val="12"/>
        <rFont val="Calibri"/>
        <family val="2"/>
        <scheme val="minor"/>
      </rPr>
      <t>REF.: Ver item 6 do Memorial Descritivo.</t>
    </r>
  </si>
  <si>
    <r>
      <rPr>
        <sz val="12"/>
        <rFont val="Calibri"/>
        <family val="2"/>
        <scheme val="minor"/>
      </rPr>
      <t>EMITIR PLANILHA DE RELAÇÃO DE PONTOS DE TI E FORMULÁRIO DE CERTIFICAÇÃO DE CABOS</t>
    </r>
    <r>
      <rPr>
        <b/>
        <sz val="12"/>
        <rFont val="Calibri"/>
        <family val="2"/>
        <scheme val="minor"/>
      </rPr>
      <t xml:space="preserve">
</t>
    </r>
    <r>
      <rPr>
        <sz val="12"/>
        <rFont val="Calibri"/>
        <family val="2"/>
        <scheme val="minor"/>
      </rPr>
      <t>REF.: Ver item 6 do Memorial Descritivo.</t>
    </r>
  </si>
  <si>
    <t>FORNECIMENTO DE SERVIÇO ESPECIALIZADO EM FIBRA ÓPTICA</t>
  </si>
  <si>
    <r>
      <rPr>
        <sz val="12"/>
        <rFont val="Calibri"/>
        <family val="2"/>
        <scheme val="minor"/>
      </rPr>
      <t>FUSÃO DE FIBRA</t>
    </r>
    <r>
      <rPr>
        <b/>
        <sz val="12"/>
        <rFont val="Calibri"/>
        <family val="2"/>
        <scheme val="minor"/>
      </rPr>
      <t xml:space="preserve">
</t>
    </r>
    <r>
      <rPr>
        <sz val="12"/>
        <rFont val="Calibri"/>
        <family val="2"/>
        <scheme val="minor"/>
      </rPr>
      <t>REF.: Ver memorial descritivo (DI-1310-PB-TI-MD-0001)</t>
    </r>
  </si>
  <si>
    <t>ELETROCALHAS E ACESSÓRIOS</t>
  </si>
  <si>
    <t>ELETROCALHA PERFURADA  EM CHAPA DE #16M.S.G. COM ACABAMENTO PRÉ ZINCADO DE 7µm, COM VIROLA E TAMPA DE ACORDO COM A NBR 7008. EM BARRAS DE 3,00m.
FABRICANTE: MOPA OU SIMILAR.
REF.: 100x100x3000mm</t>
  </si>
  <si>
    <t>CURVA HORIZONTAL 90º PARA ELETROCALHA PERFURADA EM CHAPA DE #16 MSG COM ACABAMENTO PRÉ ZINCADO DE 7µm, COM VIROLA E TAMPA DE ACORDO COM A NBR 7008.
FABRICANTE: MOPA OU SIMILAR
REF.: 100x100mm</t>
  </si>
  <si>
    <t>CURVA VERTICAL 90º PARA ELETROCALHA PERFURADA TIPO "U", CHAPA 16 MSG DE AÇO COM ACABAMENTO PRÉ ZINCADO DE 7µm, COM VIROLA E TAMPA DE ACORDO COM A NBR 7008.
FABRICANTE: MOPA OU SIMILAR
REF.: 100x100mm - RAIO: 300mm</t>
  </si>
  <si>
    <t>TE HORIZONTAL PARA LETROCALHA, PERFURADA TIPU "U", CHAPA #16 M.S.GCOM ACABAMENTO PRÉ ZINCADO DE 7µm, COM VIROLA E TAMPA DE ACORDO COM A NBR 7008.
FABRICANTE: MOPA OU SIMILAR
REF.: 100x100mm - RAIO: 300mm</t>
  </si>
  <si>
    <t>SUPORTE VERTICAL PARA ELETROCALHA PERFURADA, COM ACABAMENTO PRÉ ZINCADO DE 7µm.
FABRICANTE: MOPA OU SIMILAR.
REF.: 100x100mm</t>
  </si>
  <si>
    <t>TALA PARA ELETROCALHA COM ACABAMENTO PRÉ ZINCADO DE 7µm, ABA DE 100mm.
FABRICANTE: MOPA OU SIMILAR.
REF.: 100mm</t>
  </si>
  <si>
    <t>FLANGE PARA ELETROCALHA PERFURADA, EM CHAPA DE #16M.S.G. COM  ACABAMENTO PRÉ ZINCADO DE 7µm, DE ACORDO COM A NBR 7008.
FABRICANTE: MOPA OU SIMILAR.
REF.: 100x100mm</t>
  </si>
  <si>
    <t>ELETROCALHA PERFURADA  EM CHAPA DE #16M.S.G. COM ACABAMENTO PRÉ ZINCADO DE 7µm, COM VIROLA E TAMPA DE ACORDO COM A NBR 7008. EM BARRAS DE 3,00m.
FABRICANTE: MOPA OU SIMILAR.
REF.: 200x100x3000mm</t>
  </si>
  <si>
    <t>CURVA HORIZONTAL 90º PARA ELETROCALHA PERFURADA EM CHAPA DE #16 MSG COM ACABAMENTO PRÉ ZINCADO DE 7µm, COM VIROLA E TAMPA DE ACORDO COM A NBR 7008.
FABRICANTE: MOPA OU SIMILAR
REF.: 200x100mm</t>
  </si>
  <si>
    <t>CURVA VERTICAL 90º PARA ELETROCALHA PERFURADA TIPO "U", CHAPA 16 MSG DE AÇO COM ACABAMENTO PRÉ ZINCADO DE 7µm, COM VIROLA E TAMPA DE ACORDO COM A NBR 7008.
FABRICANTE: MOPA OU SIMILAR
REF.: 200x100mm - RAIO: 300mm</t>
  </si>
  <si>
    <t>TE HORIZONTAL PARA LETROCALHA, PERFURADA TIPU "U", CHAPA #16 M.S.GCOM ACABAMENTO PRÉ ZINCADO DE 7µm, COM VIROLA E TAMPA DE ACORDO COM A NBR 7008.
FABRICANTE: MOPA OU SIMILAR
REF.: 200x100mm - RAIO: 300mm</t>
  </si>
  <si>
    <t>SUPORTE VERTICAL PARA ELETROCALHA PERFURADA, COM ACABAMENTO PRÉ ZINCADO DE 7µm.
FABRICANTE: MOPA OU SIMILAR.
REF.: 200x100mm</t>
  </si>
  <si>
    <t>FLANGE PARA ELETROCALHA PERFURADA, EM CHAPA DE #16M.S.G. COM  ACABAMENTO PRÉ ZINCADO DE 7µm, DE ACORDO COM A NBR 7008.
FABRICANTE: MOPA OU SIMILAR.
REF.: 200x100mm</t>
  </si>
  <si>
    <t>ELETROCALHA PERFURADA  EM CHAPA DE #16M.S.G. COM ACABAMENTO PRÉ ZINCADO DE 7µm, COM VIROLA E TAMPA DE ACORDO COM A NBR 7008. EM BARRAS DE 3,00m.
FABRICANTE: MOPA OU SIMILAR.
REF.: 400x100x3000mm</t>
  </si>
  <si>
    <t>CURVA HORIZONTAL 90º PARA ELETROCALHA PERFURADA EM CHAPA DE #16 MSG COM ACABAMENTO PRÉ ZINCADO DE 7µm, COM VIROLA E TAMPA DE ACORDO COM A NBR 7008.
FABRICANTE: MOPA OU SIMILAR
REF.: 400x100mm</t>
  </si>
  <si>
    <t>CURVA VERTICAL 90º PARA ELETROCALHA PERFURADA TIPO "U", CHAPA 16 MSG DE AÇO COM ACABAMENTO PRÉ ZINCADO DE 7µm, COM VIROLA E TAMPA DE ACORDO COM A NBR 7008.
FABRICANTE: MOPA OU SIMILAR
REF.: 400x100mm - RAIO: 300mm</t>
  </si>
  <si>
    <t>TE HORIZONTAL PARA LETROCALHA, PERFURADA TIPU "U", CHAPA #16 M.S.GCOM ACABAMENTO PRÉ ZINCADO DE 7µm, COM VIROLA E TAMPA DE ACORDO COM A NBR 7008.
FABRICANTE: MOPA OU SIMILAR
REF.: 400x100mm - RAIO: 300mm</t>
  </si>
  <si>
    <t>SUPORTE VERTICAL PARA ELETROCALHA PERFURADA, COM ACABAMENTO PRÉ ZINCADO DE 7µm.
FABRICANTE: MOPA OU SIMILAR.
REF.: 400x100mm</t>
  </si>
  <si>
    <t>FLANGE PARA ELETROCALHA PERFURADA, EM CHAPA DE #16M.S.G. COM  ACABAMENTO PRÉ ZINCADO DE 7µm, DE ACORDO COM A NBR 7008.
FABRICANTE: MOPA OU SIMILAR.
REF.: 400x100mm</t>
  </si>
  <si>
    <t>PERFILADO E ACESSÓRIOS</t>
  </si>
  <si>
    <t>PERFILADO PERFURADO 38X38X6000mm, COM ACABAMENTO PRÉ ZINCADO À FOGO.
FABRICANTE: MOPA OU SIMILAR. 
REF.: 104-38/38-18-Z</t>
  </si>
  <si>
    <t>JUNÇÃO INTERNA ''I'' PARA PERFILADO, COM ACABAMENTO PRÉ ZINCADO À FOGO.
FABRICANTE: MOPA OU SIMILAR. 
REF.: 114-15-Z</t>
  </si>
  <si>
    <t>SAÍDA HORIZONTAL DE ELETROCALHA PARA PERFILADO, COM ACABAM. PRÉ ZINCADO DE 7µm.
FABRICANTE: MOPA OU SIMILAR. 
REF.: 139-09-Ø1"</t>
  </si>
  <si>
    <t>ELETRODUTOS E ACESSÓRIOS</t>
  </si>
  <si>
    <t>ELETRODUTO EM AÇO CARB. C/ ACABAM. PRÉ ZINCADO À FOGO, TIPO PESADO, DIN 2440, C/ COSTURA, REBARBA INTERNA REMOVIDA, BR´s DE 3 MT´s, UMA LUVA, EXTREMID. ROSCA BSP.
FABRICANTE: ELECON OU SIMILAR
REF.: Ø1''</t>
  </si>
  <si>
    <t>ELETRODUTO GALVANIZADO A FOGO, BR´s DE 3 MT´s, REBARBA INTERNA REMOVIDA, BR´s DE 3 MT´s, UMA LUVA, EXTREMID. ROSCA BSP.                       
FABRICANTE: MOPA OU SIMILAR.
REF.: Ø1''</t>
  </si>
  <si>
    <t>ELETRODUTO FLEXÍVEL SEM TERMINAL, TUBO TIPO SEALTUBO, FITA CONTÍNUA ESPIRALADO DE AÇO ZINCADO A QUENTE COM REVESTIMENTO EM PVC, A PROVA DE TGVP, DIAM. ∅1" (ROLO COM 100m).
FABRICANTE: DELCAFLEX OU SIMILAR
REF.: Ø1''</t>
  </si>
  <si>
    <t>BUCHA PARA ELETRODUTO EM FERRO NODULAR, ALTA RESISTÊNCIA MECÂNICA, ROSCA BSP, COM ACABAMENTO PRÉ ZINCADO DE 7µm.
FABRICANTE: DAISA OU SIMILAR
REF.: Ø1''</t>
  </si>
  <si>
    <t>ARRUELA PARA ELETRODUTO EM FERRO NODULAR, ALTA RESISTÊNCIA MECÂNICA, ROSCA BSP, COM ACABAMENTO PRÉ ZINCADO DE 7µm.
FABRICANTE: DAISA OU SIMILAR
REF.: Ø1"</t>
  </si>
  <si>
    <t>SAÍDA HORIZONTAL DE ELETROCALHA PARA ELETRODUTO, COM ACABAM. PRÉ ZINCADO DE 7µm.
FABRICANTE: MOPA OU SIMILAR.
REF.: Ø1''</t>
  </si>
  <si>
    <t>CONDULETE TIPO "MULTIPLO", FABRICADO EM LIGA DE ALUMÍNIO FUNDIDO DE ALTA RESISTÊNCIA MECÂNICA E A CORROSÃO, TAMPA COM JUNTA DE VEDAÇÃO EM BORRACHA.
FABRICANTE: BLINDA OU SIMILAR.
REF.: Ø1"</t>
  </si>
  <si>
    <t>ELETRODUTO EM AÇO CARB. C/ ACABAM. PRÉ ZINCADO À FOGO, TIPO PESADO, DIN 2440, C/ COSTURA, REBARBA INTERNA REMOVIDA, BR´s DE 3 MT´s, UMA LUVA, EXTREMID. ROSCA BSP.
FABRICANTE: ELECON OU SIMILAR
REF.: Ø2''</t>
  </si>
  <si>
    <t>ELETRODUTO GALVANIZADO A FOGO, BR´s DE 3 MT´s, REBARBA INTERNA REMOVIDA, BR´s DE 3 MT´s, UMA LUVA, EXTREMID. ROSCA BSP.                       
FABRICANTE: MOPA OU SIMILAR.
REF.: Ø2''</t>
  </si>
  <si>
    <t>DUTO PARA CABO SUBTERRÂNEO TIPO KANAFLEX COM ARAME GUIA, COR PRETA, DE SEÇÃO CIRCULAR, COM CORRUGAÇÃO HELICOIDAS, FLEXÍVEL E IMPERMEÁVEL, EM POLIETILENO DE ALTA DENSIDADE (PEAD), diâm. 2" - 100m.
FABRICANTE: KANAFLEX OU SIMILAR
REF.: Ø2''</t>
  </si>
  <si>
    <t>BUCHA PARA ELETRODUTO EM FERRO NODULAR, ALTA RESISTÊNCIA MECÂNICA, ROSCA BSP, COM ACABAMENTO PRÉ ZINCADO DE 7µm.
FABRICANTE: DAISA OU SIMILAR
REF.: Ø2''</t>
  </si>
  <si>
    <t>CONDULETE  TIPO "MULTIPLO", FABRICADO EM LIGA DE ALUMÍNIO FUNDIDO DE ALTA RESISTÊNCIA MECÂNICA E A CORROSÃO, TAMPA COM JUNTA DE VEDAÇÃO EM BORRACHA.
FABRICANTE: BLINDA OU SIMILAR.
REF.: Ø2"</t>
  </si>
  <si>
    <t xml:space="preserve">TOMADAS E ACESSÓRIOS - ALVENARIA E/OU DIVISORIA </t>
  </si>
  <si>
    <t>CONJUNTO MONTADO DE TOMADA DE REDE DE EMBUTIR 1 PT DADOS + 1 PT TELEFONE - BAIXA - ESPELHO PVC - CAIXA 4X4 EMBUTIDO (DIVISÓRIA/PAREDE), ESPELHO EM PVC PARA CAIXA 4X4, FORNECIDA COM ABERTURA PARA DOIS (2) POSTOS PARA CONECTOR RJ-45 CAT. 6 - 4 PARES, COM GUARNIÇÃO DE FIXAÇÃO / VEDAÇÃO. TOMADA DE TELECOMUNICAÇÃO RJ45 (KEYSTONE JACK), POSSIBILITA A CRIMPAGEM T568A OU T568B.
FABRICANTE: PIAL LEGRAND OU SIMILAR.
1 UN. - CAIXA DE EMBUTIR EM ALVENARIA
1 UN. - SUPORTE 4''x4''
1 UN. - PLACA 4''x4''
2 UN. - TOMADA
REF.: PIAL PLUS - LEGRAND</t>
  </si>
  <si>
    <t>CONJUNTO MONTADO DE TOMADA DE REDE DE EMBUTIR 1 PT DADOS - BAIXA - ESPELHO PVC - CAIXA 4X2 EMBUTIDO (DIVISÓRIA/PAREDE), ESPELHO EM PVC PARA CAIXA 4X2, FORNECIDA COM ABERTURA PARA DOIS (2) POSTOS PARA CONECTOR RJ-45 CAT. 6 - 4 PARES, COM GUARNIÇÃO DE FIXAÇÃO / VEDAÇÃO. TOMADA DE TELECOMUNICAÇÃO RJ45 (KEYSTONE JACK), POSSIBILITA A CRIMPAGEM T568A OU T568B.
FABRICANTE: PIAL LEGRAND OU SIMILAR.
1 UN. - CAIXA DE EMBUTIR EM ALVENARIA
1 UN. - SUPORTE 4''x2''
1 UN. - PLACA 4''x2''
1 UN. - TOMADA
REF.: PIAL PLUS - LEGRAND</t>
  </si>
  <si>
    <t>TOMADAS INSTALADAS EM CANALETA MULTIWAY</t>
  </si>
  <si>
    <t>CONJUNTO MONTADO COM UMA TOMADA 1 PT DADOS + 1 PT TELEFONE EM CANALETA MULTIWAY, 110x47mm LINHA LAB 110 (PAD. BRASILEIRO).
FABRIC.: MULTIWAY OU SIMILAR.
REF.: LAB 110</t>
  </si>
  <si>
    <t>CABO DE REDE 4 PARES TRANÇADOS  GALAN CM RoHS CAT.6 U/UTP COR VM (VERMELHO), NA COR VEMELHA; CAPA CONSTRUIDA COM PVC, RETARDANTE A CHAMA; CLASSE DE FLAMABILIDADE CM; GRAVAÇÃO NO CABO DE MARCAÇÃO METRICA SEQUENCIAL; DATA DE FABRICAÇÃO; NOME DO FABRICANTE; CLASSE DE FLAMABILIDADE; DESCRIÇÃO E TIPO DE CABO.  
REF.: FURUKAWA</t>
  </si>
  <si>
    <t>FIBRA ÓPTICA MONOMODO 12F FIBER LAN INDOOR-OUTDOOR -  CFOA-SM-DDR-S 12F TS (PFV) LSZH (ABNT CL) 
REF.: FURUKAWA</t>
  </si>
  <si>
    <t>CONECTOR RJ-45 KEYSTONE GIGALAN U/UTP CAT6 90/180, COMPATÍVEL COM CONDUTORES DE #22 - 26 AWG, PADRÃO DE MONTAGEM T568A OU T568B, PARA MONTAGEM EM BLOCO DE TOMADA DE DADOS.
REF.: FURUKAWA</t>
  </si>
  <si>
    <t>PARAFUSOS, SUPORTAÇÕES E ACESSÓRIOS</t>
  </si>
  <si>
    <t>PARAFUSO CABEÇA LENTILHA AUTO TRAVANTE, EM AÇO BICROMATIZADO.
FABRICANTE: MOPA OU SIMILAR.
REF.: 1/4''x1/2'' - 114-46-1/4-1/2-B</t>
  </si>
  <si>
    <t>PORCA SEXTAVADA EM AÇO BICROMATIZADO.
FABRICANTE: MOPA OU SIMILAR.
REF.: 1/4'' - 114-49-1/4-B</t>
  </si>
  <si>
    <t>ARRUELA LISA EM AÇO BICROMATIZADO.
FABRICANTE: MOPA OU SIMILAR.
REF.: 1/4'' - 114-47-1/4-B</t>
  </si>
  <si>
    <t>BRAÇADEIRA "D" COM CUNHA PARA ELETRODUTO 3/4".
FABRICANTE: MOPA OU SIMILAR.
REF.: 315-04-1 -Ø1".</t>
  </si>
  <si>
    <t>VERGALHÃO ROSCA TOTAL, EM PÇS. DE 3 METROS, COM ACABAM. BICROMATIZADO.
FABRICANTE: MOPA OU SIMILAR.
Ø1/4'' - REF.: 114-40-1/4-Z</t>
  </si>
  <si>
    <t>CHUMBADOR COM PARAFUSO CABEÇA SEXTAVADA
FABRICANTE: MOPA OU SIMILAR.
Ø1/4'' - REF.: 114-57-1/4-B</t>
  </si>
  <si>
    <t>EQUIPAMENTOS (MATERIAL E MÃO DE OBRA) - Mão de obra de montagem do switchs, racks gerais de Telecom TI e acessórios necessários para o funcionamento do sistema.</t>
  </si>
  <si>
    <t>LISTA DE EQUIPAMENTOS</t>
  </si>
  <si>
    <t>RACK ABERTO 45U  TOP SOLUTION G5 (incluir acessórios: rodas, chave, bandejas, ventilador e tampa inferior).
REF: POLICOM</t>
  </si>
  <si>
    <t>SWITCH EDGECORE ECS4620-52P POE
REF: EDGECORE</t>
  </si>
  <si>
    <t>TRANSCEIVER FO MONOMODO
REF: Edgecore - Modelo ET5402-LR 10GB</t>
  </si>
  <si>
    <t>Cabo DAC 10G para empilhamento 3m
REF: Edgecore - Modelo ET5402-DAC-3M</t>
  </si>
  <si>
    <t>Modulo para empilhamento switch ESC4620
REF: Edgecore - Modelo EM4510-10GSFP+</t>
  </si>
  <si>
    <t>PATCH PANEL DESCARREGADO 48P ANGULAR 2U
REF: FURUKAWA</t>
  </si>
  <si>
    <t>PATCH CORD METÁLICO GIGALAN CM CAT.6 U/UTP COR VM 2,5m
REF: FURUKAWA</t>
  </si>
  <si>
    <t>CONECTOR FÊMEA GIGALAN U/UTP CAT6 90/180
REF: FURUKAWA</t>
  </si>
  <si>
    <t>Tampa cega para rack 1U</t>
  </si>
  <si>
    <t>CÂMERA IP DOME INFRA 30MTS FULL HD 2MP H265+ DARKFIGHTER ULTRA-LOW LIGHT IP67 IK10 PoE -part number DS-2CD2125FWD-I  com cartão SD Hikvision 128G e com todos opcionais como parafusos e buchas
REF: HIKVISION</t>
  </si>
  <si>
    <t xml:space="preserve"> CÂMERA IP BULLET  2MP part number DS-2CD3025G0-I(2.8MM) com cartão SD Hikvision 128G e com todos opcionais como parafusos e buchas adequados para a correta instalação. REF: HIKVISION</t>
  </si>
  <si>
    <t>Video porteiro modelo DS-KV6113-WPE1(B) + Kit para instalação em elevadores
REF: HIKVISION</t>
  </si>
  <si>
    <t>NVR modelo DS-96128NI-I24 (gravador de video em rede) para até 128 canais.
REF: HIKVISION</t>
  </si>
  <si>
    <t>HD modelo SKYHAWK 10 TB 
REF: Seagate</t>
  </si>
  <si>
    <t>ACESS POINT UBIQUITI _MODELO_ UAP-AC-M-PRO ANTENA POE
REF: UBIQUITI</t>
  </si>
  <si>
    <t>TERMINAL DE CONTROLE DE ACESSO FACIAL + DIGITAL + PROXIMIDADE MIFARE - DS-K1T671MF-L
REF: HIKVISION</t>
  </si>
  <si>
    <t>KIT APARA TERMINAL DE CONTROLE DE ACESSO HIKIVISION BIOMETRIA 
- FONTE DE ALIMENTAÇÃO ININTERRUPTA – FA 1220S
- ACIONADOR DE EMERGÊNCIA REARMÁVEL – AS 2010
- BOTÃO DE SAÍDA 4X2 SENSÍVEL AO TOQUE VAULT BTS400
- SUPORTE DS-K4H258-LZ PARA FECHADURA DS-K4H258S
- FECHADURA ELETROMAGNETICA ATÉ 258KG P/PORTA SIMPLES DS-K4H258S C/SENSOR
- BATERIA SELADA 12V X 7 AMP MOURA 12MVA-7
REF: HIKVISION</t>
  </si>
  <si>
    <t>Bandeja para fibra óptica DIO A270 c/ kit completo para fusão de 4 pares de fibra óptica (considerar Acoplador LC)
REF: FURUKAWA</t>
  </si>
  <si>
    <t>Fibra Óptica CFOA-SM-DDR-S 12F TS (PFV) LSZH (ABNT CL)
REF: FURUKAWA</t>
  </si>
  <si>
    <t>APARELHO IP KX-HDV130 na cor preto
REF: PANASONIC</t>
  </si>
  <si>
    <t>LINCENÇA CÂMERA: HIKVISION HikCentral-P-VSS-1Ch (Licença expansão)
REF: HIKVISION</t>
  </si>
  <si>
    <t>lç</t>
  </si>
  <si>
    <t>LINCENÇA CONTROLE DE ACESSO: HIKCENTRAL HikCentral-P-ACS-1Door (LIcença para expansão de 01 porta)
REF: HIKVISION</t>
  </si>
  <si>
    <t>LINCENÇA HIKCENTRAL-P-VIDEOINTERCOM-MODULE
REF: HIKVISION</t>
  </si>
  <si>
    <t xml:space="preserve"> Regua para rack 19 com 8 tomadas 20A Bivolt 1,5m de cabo, NR14136</t>
  </si>
  <si>
    <t>9.0</t>
  </si>
  <si>
    <t>9.1</t>
  </si>
  <si>
    <t>9.1.1</t>
  </si>
  <si>
    <t>9.2</t>
  </si>
  <si>
    <t>9.2.1</t>
  </si>
  <si>
    <t>9.3</t>
  </si>
  <si>
    <t>9.3.1</t>
  </si>
  <si>
    <t>9.1.2</t>
  </si>
  <si>
    <t>9.3.2</t>
  </si>
  <si>
    <t>9.3.3</t>
  </si>
  <si>
    <t>9.3.4</t>
  </si>
  <si>
    <t>9.3.5</t>
  </si>
  <si>
    <t>9.3.6</t>
  </si>
  <si>
    <t>9.3.7</t>
  </si>
  <si>
    <t>9.3.8</t>
  </si>
  <si>
    <t>9.3.9</t>
  </si>
  <si>
    <t>9.3.10</t>
  </si>
  <si>
    <t>9.3.11</t>
  </si>
  <si>
    <t>9.3.19</t>
  </si>
  <si>
    <t>9.3.13</t>
  </si>
  <si>
    <t>9.3.14</t>
  </si>
  <si>
    <t>9.3.12</t>
  </si>
  <si>
    <t>9.4</t>
  </si>
  <si>
    <t>9.4.1</t>
  </si>
  <si>
    <t>9.4.2</t>
  </si>
  <si>
    <t>9.5</t>
  </si>
  <si>
    <t>9.0.1</t>
  </si>
  <si>
    <t>9.3.15</t>
  </si>
  <si>
    <t>9.3.16</t>
  </si>
  <si>
    <t>9.3.17</t>
  </si>
  <si>
    <t>9.3.18</t>
  </si>
  <si>
    <t>9.3.20</t>
  </si>
  <si>
    <t>9.4.3</t>
  </si>
  <si>
    <t>9.5.1</t>
  </si>
  <si>
    <t>9.5.2</t>
  </si>
  <si>
    <t>9.5.3</t>
  </si>
  <si>
    <t>9.5.4</t>
  </si>
  <si>
    <t>9.5.5</t>
  </si>
  <si>
    <t>9.5.6</t>
  </si>
  <si>
    <t>9.5.7</t>
  </si>
  <si>
    <t>9.5.8</t>
  </si>
  <si>
    <t>9.5.9</t>
  </si>
  <si>
    <t>9.5.10</t>
  </si>
  <si>
    <t>9.5.11</t>
  </si>
  <si>
    <t>9.5.12</t>
  </si>
  <si>
    <t>9.5.13</t>
  </si>
  <si>
    <t>9.5.14</t>
  </si>
  <si>
    <t>9.6</t>
  </si>
  <si>
    <t>9.6.1</t>
  </si>
  <si>
    <t>9.6.2</t>
  </si>
  <si>
    <t>9.7</t>
  </si>
  <si>
    <t>9.7.1</t>
  </si>
  <si>
    <t>9.8</t>
  </si>
  <si>
    <t>9.8.1</t>
  </si>
  <si>
    <t>9.8.2</t>
  </si>
  <si>
    <t>9.8.3</t>
  </si>
  <si>
    <t>9.9</t>
  </si>
  <si>
    <t>9.9.1</t>
  </si>
  <si>
    <t>9.9.2</t>
  </si>
  <si>
    <t>9.9.3</t>
  </si>
  <si>
    <t>9.9.4</t>
  </si>
  <si>
    <t>9.9.5</t>
  </si>
  <si>
    <t>9.9.6</t>
  </si>
  <si>
    <t>9.10</t>
  </si>
  <si>
    <t>9.10.1</t>
  </si>
  <si>
    <t>9.10.2</t>
  </si>
  <si>
    <t>9.10.3</t>
  </si>
  <si>
    <t>9.10.4</t>
  </si>
  <si>
    <t>9.10.5</t>
  </si>
  <si>
    <t>9.10.6</t>
  </si>
  <si>
    <t>9.10.7</t>
  </si>
  <si>
    <t>9.10.8</t>
  </si>
  <si>
    <t>9.10.9</t>
  </si>
  <si>
    <t>9.10.10</t>
  </si>
  <si>
    <t>9.10.11</t>
  </si>
  <si>
    <t>9.10.12</t>
  </si>
  <si>
    <t>9.10.13</t>
  </si>
  <si>
    <t>9.10.14</t>
  </si>
  <si>
    <t>9.10.15</t>
  </si>
  <si>
    <t>9.10.16</t>
  </si>
  <si>
    <t>9.10.17</t>
  </si>
  <si>
    <t>9.10.18</t>
  </si>
  <si>
    <t>9.10.19</t>
  </si>
  <si>
    <t>9.10.20</t>
  </si>
  <si>
    <t>9.10.21</t>
  </si>
  <si>
    <t>9.10.22</t>
  </si>
  <si>
    <t>9.10.23</t>
  </si>
  <si>
    <t>9.10.24</t>
  </si>
  <si>
    <t>EXECUÇÃO DE PASSEIO (CALÇADA) OU PISO DE CONCRETO COM CONCRETO MOLDADO IN LOCO, FEITO EM OBRA, ACABAMENTO AVELUDADO ESPESSURA 10 CM, ARMADO. AF_07/2016</t>
  </si>
  <si>
    <t>Piso Elevado Com Acabamento em Porcelanato 90 x 90cm Eliane Tec Brera Cor Cinza ou Similar</t>
  </si>
  <si>
    <t>Piso Porcelanato 90 x 90cm Eliane Brera Cor Cinza ou Similar</t>
  </si>
  <si>
    <t>6.1.10</t>
  </si>
  <si>
    <t>PISO ELEVADO 60 x 60cm</t>
  </si>
  <si>
    <t>6.1.11</t>
  </si>
  <si>
    <t>6.1.12</t>
  </si>
  <si>
    <t>PISO EM GRADES DE PISO INDUSTRIAL DE ALTA RESISTÊNCIA EM AÇO GALVANIZADO</t>
  </si>
  <si>
    <t>1.1.2</t>
  </si>
  <si>
    <t>1.1.3</t>
  </si>
  <si>
    <t>1.1.4</t>
  </si>
  <si>
    <t>1.1.5</t>
  </si>
  <si>
    <t>ELÉTRICA</t>
  </si>
  <si>
    <t>ENGENHARIA DE PROJETOS</t>
  </si>
  <si>
    <t>DATA BOOK</t>
  </si>
  <si>
    <t>ESTUDOS ELÉTRICOS</t>
  </si>
  <si>
    <t>REF.:</t>
  </si>
  <si>
    <t>1.3.1</t>
  </si>
  <si>
    <t>1.3.2</t>
  </si>
  <si>
    <t>FORÇA</t>
  </si>
  <si>
    <t>ELETROCALHA PERFURADA  EM CHAPA DE #16M.S.G. COM ACABAMENTO PRÉ ZINCADO DE 7µm, DE ACORDO COM A NBR 7008. EM BARRAS DE 3,00m.</t>
  </si>
  <si>
    <t>FABRICANTE: MOPA OU SIMILAR.</t>
  </si>
  <si>
    <t>REF.: 400x100x3000mm</t>
  </si>
  <si>
    <t>REF.: 300x100x3000mm</t>
  </si>
  <si>
    <t>REF.: 200x100x3000mm</t>
  </si>
  <si>
    <t>REF.: 100x100x3000mm</t>
  </si>
  <si>
    <t>CURVA HORIZONTAL 90º PARA ELETROCALHA PERFURADA EM CHAPA DE #16 MSG COM ACABAMENTO PRÉ ZINCADO DE 7µm, RAIO 150mm, DE ACORDO COM A NBR 7008.</t>
  </si>
  <si>
    <t>REF.: 400x100mm</t>
  </si>
  <si>
    <t>REF.: 300x100mm</t>
  </si>
  <si>
    <t>REF.: 200x100mm</t>
  </si>
  <si>
    <t>REF.: 100x100mm</t>
  </si>
  <si>
    <t>TÊ HORIZONTAL 90º PARA ELETROCALHA PERFURADA EM CHAPA DE #16 MSG COM ACABAMENTO PRÉ ZINCADO DE 7µm, RAIO 150mm, DE ACORDO COM A NBR 7008.</t>
  </si>
  <si>
    <t>CURVA VERTICAL INTERNA PARA ELETROCALHA PERFURADA EM CHAPA DE #16 MSG COM ACABAMENTO PRÉ ZINCADO DE 7µm, RAIO 150mm, DE ACORDO COM A NBR 7008.</t>
  </si>
  <si>
    <t>CURVA VERTICAL EXTERNA PARA ELETROCALHA PERFURADA EM CHAPA DE #16 MSG COM ACABAMENTO PRÉ ZINCADO DE 7µm, RAIO 150mm, DE ACORDO COM A NBR 7008.</t>
  </si>
  <si>
    <t>TALA PARA ELETROCALHA COM ACABAMENTO PRÉ ZINCADO DE 7µm, ABA DE 100mm.</t>
  </si>
  <si>
    <t>REF.: 100mm</t>
  </si>
  <si>
    <t>SUPORTE VERTICAL PARA ELETROCALHA PERFURADA, COM ACABAM. PRÉ ZINCADO DE 7µm.</t>
  </si>
  <si>
    <t>FLANGE PARA LIGAÇÃO EM PAINEL PARA ELETROCALHA TIPO "U" PERFURADA, EM CHAPA 16 MSG, COM ACABAMENTO PRÉ ZINCADO DE 7μm, ALTURA DA ABA 100mm, DE ACORDO COM A NBR 7008.</t>
  </si>
  <si>
    <t>REF.: 200x100x100mm</t>
  </si>
  <si>
    <t>LEITO PARA CABOS TIPO ESCADA, TRECHO RETO, EM AÇO GALVANIZADO A FOGO, CONSTITUÍDO DE LONGARINAS DE PERFIL "U", CHAPA #12MSG, ABAS PARA FORA E TRAVESSAS DE PERFILADO A CADA 250mm, ABAS DE 100mm, COMPRIMENTO DE 3000mm C/ TAMPA.</t>
  </si>
  <si>
    <t>REF.: 800mm</t>
  </si>
  <si>
    <t>REF.: 500mm</t>
  </si>
  <si>
    <t>REF.: 200mm</t>
  </si>
  <si>
    <t>CURVA HORIZONTAL 90º PARA LEITO, TIPO SEMI PESADO EM AÇO GALVANIZADO À FOGO, ANGULO DE 90°, CONSTITUÍDA DE LONGARINAS DE PERFIL "U", ORELHAS PARA DENTRO E TRAVESSAS DE PERFILADO, ABAS DE 100mm, RAIO DE 320mm.</t>
  </si>
  <si>
    <t>REF.: 400mm</t>
  </si>
  <si>
    <t>TÊ HORIZONTAL 90º PARA LEITO, TIPO SEMI PESADO EM AÇO GALVANIZADO À FOGO, ANGULO DE 90°, CONSTITUÍDA DE LONGARINAS DE PERFIL "U", ORELHAS PARA DENTRO E TRAVESSAS DE PERFILADO, ABAS DE 100mm, RAIO DE 320mm.</t>
  </si>
  <si>
    <t>CURVA VERTICAL INTERNA PARA LEITO, TIPO SEMI PESADO EM AÇO GALVANIZADO À FOGO, ANGULO DE 90°, CONSTITUÍDA DE LONGARINAS DE PERFIL "U", ORELHAS PARA DENTRO E TRAVESSAS DE PERFILADO, ABAS DE 100mm, RAIO DE 320mm.</t>
  </si>
  <si>
    <t>CURVA VERTICAL EXTERNA PARA LEITO, TIPO SEMI PESADO EM AÇO GALVANIZADO À FOGO, ANGULO DE 90°, CONSTITUÍDA DE LONGARINAS DE PERFIL "U", ORELHAS PARA DENTRO E TRAVESSAS DE PERFILADO, ABAS DE 100mm, RAIO DE 320mm.</t>
  </si>
  <si>
    <t>FLANGE PARA LIGAÇÃO EM PAINEL  PARA LEITO, TIPO SEMI PESADO EM AÇO GALVANIZADO À FOGO, ANGULO DE 90°, CONSTITUÍDA DE LONGARINAS DE PERFIL "U", ORELHAS PARA DENTRO E TRAVESSAS DE PERFILADO, ABAS DE 100mm, RAIO DE 320mm.</t>
  </si>
  <si>
    <t>ELETRODUTO EM AÇO CARBONO ACABAM. GALVANIZADO A FOGO, TIPO SEMI PESADO, DIN 2440, COM COSTURA E REBARBAS REMOVIDAS, EM BARRAS DE 3,0 m, COM LUVA EM UMA DE SUAS EXTREMIDADES, E PROTETOR DE ROSCA NA OUTRA, ROSCA NPT, CONFORME NBR-5597.</t>
  </si>
  <si>
    <t>FABRICANTE: ELECON OU SIMILAR</t>
  </si>
  <si>
    <t>REF.: Ø3/4''</t>
  </si>
  <si>
    <t>REF.: Ø1''</t>
  </si>
  <si>
    <t>REF.: Ø1.1/4''</t>
  </si>
  <si>
    <t>REF.: Ø1.1/2''</t>
  </si>
  <si>
    <t>REF.: Ø2''</t>
  </si>
  <si>
    <t>LUVA PARA ELETRODUTO EM FERRO NODULAR, ALTA RESISTÊNCIA MECÂNICA, ROSCA BSP, COM ACABAMENTO GALVANIZADO A FOGO.</t>
  </si>
  <si>
    <t>FABRICANTE: MOPA OU SIMILAR</t>
  </si>
  <si>
    <t>BUCHA PARA ELETRODUTO EM FERRO NODULAR, ALTA RESISTÊNCIA MECÂNICA, ROSCA BSP, COM ACABAMENTO GALVANIZADO A FOGO.</t>
  </si>
  <si>
    <t>ARRUELA PARA ELETRODUTO EM FERRO NODULAR, ALTA RESISTÊNCIA MECÂNICA, ROSCA BSP, COM ACABAMENTO GALVANIZADO A FOGO.</t>
  </si>
  <si>
    <t>CONDULETE  TIPO "MULTIPLO", FABRICADO EM LIGA DE ALUMÍNIO FUNDIDO DE ALTA RESISTÊNCIA MECÂNICA E A CORROSÃO, TAMPA COM JUNTA DE VEDAÇÃO EM BORRACHA.</t>
  </si>
  <si>
    <t>FABRICANTE: DAISA</t>
  </si>
  <si>
    <t>ELETRODUTO CORRUGADO KANAFLEX.</t>
  </si>
  <si>
    <t>FABRICANTE: KANALEX.</t>
  </si>
  <si>
    <t>ELETRODUTO FLEXÍVEL SEM TERMINAL, TUBO TIPO SEALTUBO, FITA CONTÍNUA ESPIRALADO DE AÇO ZINCADO A QUENTE COM REVESTIMENTO EM PVC, A PROVA DE TGVP.</t>
  </si>
  <si>
    <t>FABRICANTE: DELCAFLEX.</t>
  </si>
  <si>
    <t>REF: Ø1.1/2"</t>
  </si>
  <si>
    <t>REF: Ø2"</t>
  </si>
  <si>
    <t>DUTO P/ CABO SUBTERRÂNEO TIPO KANAFLEX C/ ARAME GUIA, COR PRETA, DE SEÇÃO CIRCULAR, COM CORRUGAÇÃO HELICOIDAL, FLEXÍVEL E IMPERMEÁVEL, EM POLIETILENO DE ALTA DENSIDADE (PEAD).</t>
  </si>
  <si>
    <t>REF.: Ø4''</t>
  </si>
  <si>
    <t>PERFILADO PERFURADO 38X38X6000mm, EM AÇO CARBONO COM ACABAMENTO PRÉ ZINCADO.</t>
  </si>
  <si>
    <t xml:space="preserve">FABRICANTE: MOPA OU SIMILAR. </t>
  </si>
  <si>
    <t>REF.: REF.: 104-38/38-18-Z</t>
  </si>
  <si>
    <t>br</t>
  </si>
  <si>
    <t>PARAFUSO CABEÇA SEXTAVADA EM AÇO BICROMATIZADO</t>
  </si>
  <si>
    <t xml:space="preserve">REF.: REF.: 1/4''x1/2'' </t>
  </si>
  <si>
    <t>PARAFUSO CABEÇA LENTILHA AUTO TRAVANTE, EM AÇO BICROMATIZADO.</t>
  </si>
  <si>
    <t>REF.: REF.: 1/4''x1/2'' - 114-46-1/4-1/2-B</t>
  </si>
  <si>
    <t>PORCA SEXTAVADA EM AÇO BICROMATIZADO.</t>
  </si>
  <si>
    <t>REF.: REF.: 1/4'' - 114-49-1/4-B</t>
  </si>
  <si>
    <t>ARRUELA LISA EM AÇO BICROMATIZADO.</t>
  </si>
  <si>
    <t>REF.: REF.: 1/4'' - 114-47-1/4-B</t>
  </si>
  <si>
    <t>BRAÇADEIRA "D" COM CUNHA PARA ELETRODUTO.</t>
  </si>
  <si>
    <t>REF.: Ø4".</t>
  </si>
  <si>
    <t>VERGALHÃO ROSCA TOTAL, EM PÇS. DE 3 METROS, COM ACABAM. BICROMATIZADO.</t>
  </si>
  <si>
    <t>REF.: Ø3/8''</t>
  </si>
  <si>
    <t xml:space="preserve">CHUMBADOR "UR" COM  PORCA E ARRUELA </t>
  </si>
  <si>
    <t>SUPORTE DE SUSTENTAÇÃO LONGO TIPO GANCHO PARA PERFILADO 38x38.</t>
  </si>
  <si>
    <t>REF.: 114-61</t>
  </si>
  <si>
    <t>CABO UNIPOLAR, CLASSE DE TENSÃO 0,6/1kV, TEMPERATURA DE SERVIÇO 90ºC, FORMADO POR FIOS DE COBRE NÚ TÊMPERA MOLE, ENCORDOAMENTO CLASSE 5, ISOLAÇÃO EM COMPOSTO TERMOFIXO DE BORRACHA HEPR (EPR/B-ALTO MÓDULO), ENCHIMENTO EM COMPOSTO POLIOLEFÍNICO NÃO HALOGENADO E COBERTURA EM COMPOSTO TERMOPLÁSTICO COM BASE POLIOLEFÍNICO NÃO HALOGENADO CONFORME NBR-13248, CAPA EXTERNA NA COR PRETA (FASE).</t>
  </si>
  <si>
    <t>FABRICANTE: PRYSMIAN OU SIMILAR.</t>
  </si>
  <si>
    <t>REF.: #240mm² - AFUMEX FLEX</t>
  </si>
  <si>
    <t>REF.: #120mm² - AFUMEX FLEX</t>
  </si>
  <si>
    <t>REF.: #95mm² - AFUMEX FLEX</t>
  </si>
  <si>
    <t>REF.: #70mm² - AFUMEX FLEX</t>
  </si>
  <si>
    <t>REF.: #50mm² - AFUMEX FLEX</t>
  </si>
  <si>
    <t>REF.: #35mm² - AFUMEX FLEX</t>
  </si>
  <si>
    <t>REF.: #25mm² - AFUMEX FLEX</t>
  </si>
  <si>
    <t>REF.: #16mm² - AFUMEX FLEX</t>
  </si>
  <si>
    <t>REF.: #10mm² - AFUMEX FLEX</t>
  </si>
  <si>
    <t>REF.: #6mm² - AFUMEX FLEX</t>
  </si>
  <si>
    <t>REF.: #4mm² - AFUMEX FLEX</t>
  </si>
  <si>
    <t>CABO UNIPOLAR, CLASSE DE TENSÃO 0,6/1kV, TEMPERATURA DE SERVIÇO 90ºC, FORMADO POR FIOS DE COBRE NU TÊMPERA MOLE, ENCORDOAMENTO CLASSE 5, ISOLAÇÃO EM COMPOSTO TERMOFIXO DE BORRACHA HEPR (EPR/B-ALTO MÓDULO), ENCHIMENTO EM COMPOSTO POLIOLEFÍNICO NÃO HALOGENADO E COBERTURA EM COMPOSTO TERMOPLÁSTICO COM BASE POLIOLEFÍNICO NÃO HALOGENADO CONFORME NBR-13248, CAPA EXTERNA NA COR AZUL (NEUTRO).</t>
  </si>
  <si>
    <t>CABO UNIPOLAR, CLASSE DE TENSÃO 0,6/1kV, TEMPERATURA DE SERVIÇO 90ºC, FORMADO POR FIOS DE COBRE NU TÊMPERA MOLE, ENCORDOAMENTO CLASSE 5, ISOLAÇÃO EM COMPOSTO TERMOFIXO DE BORRACHA HEPR (EPR/B-ALTO MÓDULO), ENCHIMENTO EM COMPOSTO POLIOLEFÍNICO NÃO HALOGENADO E COBERTURA EM COMPOSTO TERMOPLÁSTICO COM BASE POLIOLEFÍNICO NÃO HALOGENADO CONFORME NBR-13248, CAPA EXTERNA NA COR VERDE (TERRA).</t>
  </si>
  <si>
    <t>TERMINAL A COMPRESSÃO PARA CABOS DE COBRE, FABRICADOS EM COBRE ELETROLÍTICO E SUPERFÍCIE COM ACABAMENTO ESTANHADO COM UM FURO DE FIXAÇAO.</t>
  </si>
  <si>
    <t>FABRICANTE: FCI (BURNDY).</t>
  </si>
  <si>
    <t>REF.: #16mm²</t>
  </si>
  <si>
    <t>REF.: #25mm²</t>
  </si>
  <si>
    <t>REF.: #35mm²</t>
  </si>
  <si>
    <t>REF.: #50mm²</t>
  </si>
  <si>
    <t>REF.: #70mm²</t>
  </si>
  <si>
    <t>REF.: #95mm²</t>
  </si>
  <si>
    <t>REF.: #120mm²</t>
  </si>
  <si>
    <t>REF.: #240mm²</t>
  </si>
  <si>
    <t>CABO UNIPOLAR, CLASSE DE TENSÃO 8,7/15kV, TEMPERATURA DE SERVIÇO 90ºC, FORMADO POR FIOS DE COBRE NU TEMPERA DURA, ENCORDOAMENTO CLASSE 2, ISOLAÇÃO EM COMPOSTO TERMOFIXO DE BORRACHA HEPR (EPR/B-ALTO MÓDULO), ENCHIMENTO E COBERTURA EM COMPOSTO TERMOPLÁTICO  DE PVC, SEM CHUMBO, RESISTENTE À CHAMA CONFORME NBR 7286, NA COR PRETA TIPO EPROTENAX CU.</t>
  </si>
  <si>
    <t>FABRICANTE: PRYSMIAN.</t>
  </si>
  <si>
    <t>REF.: #70mm² - EPROTENAX COMPACT</t>
  </si>
  <si>
    <t>REF.: #120mm² - EPROTENAX COMPACT</t>
  </si>
  <si>
    <t>TERMINAL MODULAR DE MÉDIA TENSÃO
KIT TERMINAL MODULAR TM COMPOSTO POR UM TUBO DE ALÍVIO DE CAMPO ELÉTRICO (TVR) EM EPDM, SAIAS ISOLANTES EM BORRACHA À BASSE DE SILICONE, COBERTURA DE ATERRAMENTO, MASTIC, FITA AUTO-FUSÃO I-10, FITA SEMICONDUTORA C-20. FITA PLÁSTICA, GRAXA ISOLANTE, MATERIAL DE LIMPEZA E INSTRUÇÃO DE MONTAGEM</t>
  </si>
  <si>
    <t>FABRICANTE:</t>
  </si>
  <si>
    <t xml:space="preserve">LINHA PIAL - NEREYA ANTIMICROBIANA - ALVENARIA E/OU DIVISORIA </t>
  </si>
  <si>
    <t>FABRICANTE: PIAL LEGRAND OU SIMILAR:</t>
  </si>
  <si>
    <t>REF.: LINHA PIAL - NEREYA ANTIMICROBIANA - REF.: 6120 05</t>
  </si>
  <si>
    <t>CONJUNTO MONTADO COM UM INTERRUPTOR BIPOLAR PARALELO 20A-220V, EMBUTIDO EM ALVENARIA.</t>
  </si>
  <si>
    <t>REF.: LINHA PIAL - NEREYA ANTIMICROBIANA - REF.: 6120 08</t>
  </si>
  <si>
    <t>CONJUNTO MONTADO COM UMA TOMADA DE EMBUTIR 2P+T-20A-127V (NA COR BRANCO), EM ALVENARIA, CONFORME ABNT NBR 14136 (PAD. BRASILEIRO).</t>
  </si>
  <si>
    <t>REF.: LINHA PIAL - NEREYA ANTIMICROBIANA</t>
  </si>
  <si>
    <t>CONJUNTO MONTADO COM UMA TOMADA DE EMBUTIR 2P+T - 20A-220V (NA COR VERMELHO), EM ALVENARIA, CONFORME ABNT NBR 14136 (PAD. BRASILEIRO).</t>
  </si>
  <si>
    <t>FABRICANTE: PIAL LEGRAND / LINHA: WETZEL/PIAL LEGRAND.</t>
  </si>
  <si>
    <t>REF.: LPX-3/4" - COD.:E002310031 /  REF.: NR35P - COD.: E011002712 / REF.: 2005</t>
  </si>
  <si>
    <t>FABRICANTE: WETZEL/PIAL LEGRAND.</t>
  </si>
  <si>
    <t>REF.: LPX-3/4" - COD.:E002310031 / REF.: NR35P - COD.: E011002814 / REF.: 0543 33</t>
  </si>
  <si>
    <t>CAIXA DE TOMADAS PARA MOBILIÁRIO, COM MÓDULO PARA INSTALAÇÃO DE 02 PONTOS DE ELÉTRICA E 02 PONTOS DE REDE (FURUKAWA)</t>
  </si>
  <si>
    <t>FABRICANTE: SPERONE (MODELO SPE-870) OU SIMILAR</t>
  </si>
  <si>
    <t>TOMADA SPERONE COM RABICHO, COR PRETA, 10A</t>
  </si>
  <si>
    <t>FABRICANTE: SPERONE (MODELO TSG-10PR)</t>
  </si>
  <si>
    <t>TOMADA SPERONE COM RABICHO, COR VERMELHA, 20A</t>
  </si>
  <si>
    <t>FABRICANTE: SPERONE (MODELO TSG-20VR)</t>
  </si>
  <si>
    <t>TOMADA TRIFASICA MODELO STECK 3P+T 16A 220V</t>
  </si>
  <si>
    <t>FABRICANTE: STECK OU SIMILAR</t>
  </si>
  <si>
    <t>TOMADA TRIFASICA MODELO STECK 3P+T 32A 220V</t>
  </si>
  <si>
    <t>3.5</t>
  </si>
  <si>
    <t>CABO UNIPOLAR, CLASSE DE TENSÃO 450/750V, TEMPERATURA DE SERVIÇO 70ºC, FORMADO POR FIOS DE COBRE NU TÊMPERA MOLE, ENCORDOAMENTO CLASSE 5, ISOLAÇÃO EM COMPOSTO TERMOPLÁSTICO EM DUPLA CAMADA DE POLIOLEFÍNICO NÃO HALOGENADO, CONFORME NBR-13248 E NBR-13570, ISOLAÇÃO NA COR PRETA (FASE).</t>
  </si>
  <si>
    <t>REF.: #2,5mm² - AFUMEX FLEX</t>
  </si>
  <si>
    <t>CABO UNIPOLAR, CLASSE DE TENSÃO 450/750V, TEMPERATURA DE SERVIÇO 70ºC, FORMADO POR FIOS DE COBRE NU TÊMPERA MOLE, ENCORDOAMENTO CLASSE 5, ISOLAÇÃO EM COMPOSTO TERMOPLÁSTICO EM DUPLA CAMADA DE POLIOLEFÍNICO NÃO HALOGENADO, CONFORME NBR-13248 E NBR-13570, ISOLAÇÃO NA COR AZUL (NEUTRO).</t>
  </si>
  <si>
    <t>CABO UNIPOLAR, CLASSE DE TENSÃO 450/750V, TEMPERATURA DE SERVIÇO 70ºC, FORMADO POR FIOS DE COBRE NU TÊMPERA MOLE, ENCORDOAMENTO CLASSE 5, ISOLAÇÃO EM COMPOSTO TERMOPLÁSTICO EM DUPLA CAMADA DE POLIOLEFÍNICO NÃO HALOGENADO, CONFORME NBR-13248 E NBR-13570, ISOLAÇÃO NA COR VERDE (TERRA).</t>
  </si>
  <si>
    <t>CABO UNIPOLAR, CLASSE DE TENSÃO 450/750V, TEMPERATURA DE SERVIÇO 70ºC, FORMADO POR FIOS DE COBRE NU TÊMPERA MOLE, ENCORDOAMENTO CLASSE 5, ISOLAÇÃO EM COMPOSTO TERMOPLÁSTICO EM DUPLA CAMADA DE POLIOLEFÍNICO NÃO HALOGENADO, CONFORME NBR-13248 E NBR-13570, ISOLAÇÃO NA COR AMARELO (RETORNO).</t>
  </si>
  <si>
    <t>RABICHO CABO ATOX 3x2,50mm² - 1,20m - FÊMEA 10A INJETADO PRETO COM DECAPAGEM</t>
  </si>
  <si>
    <t>FABRICANTE: DIGICABO OU SIMILAR</t>
  </si>
  <si>
    <t>REF.: #1,5mm² - DIGICABO</t>
  </si>
  <si>
    <t>RABICHO CABO ATOX 3x2,50mm² - 1,20m - MACHO 10A INJETADO PRETO COM DECAPAGEM</t>
  </si>
  <si>
    <t>LUMINÁRIA DE SOBREPOR COM 2 LAMPADAS TUBO LED 18W. CORPO/REFLETOR EM CHAPA DE  AÇO TRATADA COM ACABAMENTO EM PINTURA ELETROSTÁTICA NA COR BRANCA. DIFUSOR EM VIDRO TEMPERADO. EQUIPADA COM PORTA-LÂMPADA ANTIVIBRATÓRIO EM POLICARBONATO, COM TRAVA DE SEGURANÇA E PROTEÇÃO CONTRA AQUECIMENTO NOS CONTATOS. INCORPORADO COM CABO FLEXÍVEL 3x2,5mm² + PLUG 2P+T PADRÃO BRASILEIRO.</t>
  </si>
  <si>
    <t>FABRICANTE: ITAIM OU SIMILAR</t>
  </si>
  <si>
    <t xml:space="preserve">REF.: ITAIM SUBMODELO 4012 </t>
  </si>
  <si>
    <t>LUMINÁRIA DE EMBUTIR EM FORRO COM 4 LAMPADAS TUBO LED 600mm. CORPO/REFLETOR EM CHAPA DE  AÇO TRATADA COM ACABAMENTO EM PINTURA ELETROSTÁTICA NA COR BRANCA. DIFUSOR EM VIDRO TEMPERADO. EQUIPADA COM PORTA-LÂMPADA ANTIVIBRATÓRIO EM POLICARBONATO, COM TRAVA DE SEGURANÇA E PROTEÇÃO CONTRA AQUECIMENTO NOS CONTATOS. INCORPORADO COM CABO FLEXÍVEL 3x2,5mm²+PLUG 2P+T PADRÃO BRASILEIRO.</t>
  </si>
  <si>
    <t>REF.: ITAIM SUBMODELO 2750 LED OU SIMILAR</t>
  </si>
  <si>
    <t>LUMINÁRIA DE EMBUTIR EM FORRO COM 1 LAMPADA 26W. CORPO ALUMINIO REPUXADO  COM ACABAMENTO EM PINTURA ELETROSTÁTICA NA COR BRANCA. REFLETOR EM ALUMINIO ANODIZADO JATEADO PROVIDA DE REATOR ELETROMAGNÉTICO COM CABO FLEXÍVEL 3x2,5mm²+PLUG 2P+T PADRÃO BRASILEIRO. FABRIC.: ITAIM OU SIMILAR.</t>
  </si>
  <si>
    <t>FABRICANTE: JASPE</t>
  </si>
  <si>
    <t>REF.: JASPE 1XTC-D</t>
  </si>
  <si>
    <t>LUMINÁRIA ARANDELA TIPO PÉTALA EM CHAPA DE AÇO PINTADA DE PRETO, REFLETOR ASSIMÉTRICO EM ALUMINIO TEXTURIZADO . DIFUSOR EM VIDRO PLANO TRANSPARENTE TEMPERADO, COM RELE VOTOVOLTAICO INCORPORADO.</t>
  </si>
  <si>
    <t>FABRICANTE: ITAIM OU SIMILAR.</t>
  </si>
  <si>
    <t>REF.: ITAIM SUBMODELO 4012 OU SIMILAR</t>
  </si>
  <si>
    <t>LUMINÁRIA DE SOBREPOR EM PAREDE COM 1 LAMPADA 26W. CORPO ALUMINIO REPUXADO COM ACABAMENTO EM PINTURA ELETROSTÁTICA NA COR BRANCA. TIPO TARTARUGA COM CABO FLEXÍVEL 3x2,5mm²+PLUG 2P+T PADRÃO BRASILEIRO.</t>
  </si>
  <si>
    <t>REF.: 4012</t>
  </si>
  <si>
    <t>LUMINÁRIA DE SOBREPOR EM PAREDE COM 1 LAMPADA 8W. CORPO ALUMINIO REPUXADO COM ACABAMENTO EM PINTURA ELETROSTÁTICA NA COR BRANCA COM CABO FLEXÍVEL 3x2,5mm²+PLUG 2P+T PADRÃO BRASILEIRO.</t>
  </si>
  <si>
    <t>REF.: ITAIM SUBMODELO BLOCK DD ID OU SIMILAR</t>
  </si>
  <si>
    <t>BLOCO AUTÔNOMO PARA ACLARAMENTO EM LED COM FLUXO LUMINOSO DE 1200 LÚMENS CONSTANTE (NOMINAL) - TENSÃO 127/220V</t>
  </si>
  <si>
    <t>FABRICANTE: AUREONLUX OU SIMILAR</t>
  </si>
  <si>
    <t>REF.:  AUREONLUX BLL IP66 2400 OU SIMILAR</t>
  </si>
  <si>
    <t>UNIDADE AUTÔNOMA PARA BALISAMENTO/ACLARAMENTO, EM LED COM FLUXO LUMINOSO DE 500 LÚMENS CONSTANTE (NOMINAL), TENSÃO 127/220V COM CABO FLEXÍVEL 3x2,5mm²+PLUG 2P+T PADRÃO BRASILEIRO.</t>
  </si>
  <si>
    <t>FABRICANTE: AUREON</t>
  </si>
  <si>
    <t>REF.:  AUREON (MODELO FLUXEON® FLX 500) OU SIMILAR</t>
  </si>
  <si>
    <t>4.0</t>
  </si>
  <si>
    <t>SPDA E ATERRAMENTO</t>
  </si>
  <si>
    <t>BARRA CHATA DE ALUMÍNIO 3/4" x 1/4" x 3000mm.</t>
  </si>
  <si>
    <t>FABRICANTE: TERMOTÉCNICA.</t>
  </si>
  <si>
    <t>TERMINAL AÉREO EM BARRA CHATA DE ALUMÍNIO 3/4" x 1/4" x 600mm.</t>
  </si>
  <si>
    <t>REF.: TEL 940</t>
  </si>
  <si>
    <t>REBITE ESTRUTURA ULTRA GRIP POP, EM ALUMÍNIO,  1/4" x 35mm.</t>
  </si>
  <si>
    <t>REF.: TEL 5335</t>
  </si>
  <si>
    <t>PARAFUSO FENDA CABEÇA CHATA EM ALUMÍNIO Ø1/4" x 7/8"</t>
  </si>
  <si>
    <t>REF.: TEL 5322</t>
  </si>
  <si>
    <t>ARRUELA LISA EM ALUMÍNIO Ø1/4"</t>
  </si>
  <si>
    <t>REF.: TEL 5305</t>
  </si>
  <si>
    <t>PORCA SEXTAVADA EM ALUMÍNIO Ø1/4"</t>
  </si>
  <si>
    <t>REF: TEL 5313</t>
  </si>
  <si>
    <t>BUCHA DE NYLON Nº 6</t>
  </si>
  <si>
    <t>FABRICANTE: FISCHER OU SIMILAR</t>
  </si>
  <si>
    <t>REF.: 5306</t>
  </si>
  <si>
    <t>PARAFUSO FENDA EM AÇO GALVANIZADO A FOGO, ROSCA SOBERBA 4,8x45mm.</t>
  </si>
  <si>
    <t>REF.: 114-53-4,8-45-I</t>
  </si>
  <si>
    <t>BISNAGA DE POLIURETANO P/ IMPERMEBILIZAÇÃO E VEDAÇÃO</t>
  </si>
  <si>
    <t>REF.: TEL 5907</t>
  </si>
  <si>
    <t>ELETRODUTO DE PVC Ø1" PRETO</t>
  </si>
  <si>
    <t>FABRICANTE: TIGRE OU SIMILAR.</t>
  </si>
  <si>
    <t>REF.: Ø1"x 3,00m.</t>
  </si>
  <si>
    <t>TERMINAL DE COMPRESSÃO BIMETÁLICO PARA CABO</t>
  </si>
  <si>
    <t>FABRICANTE: BURNDY OU SIMILAR</t>
  </si>
  <si>
    <t>REF.: 35mm² - YAL-35-8-T30</t>
  </si>
  <si>
    <t>SOLDA EXOTÉRMICA</t>
  </si>
  <si>
    <t>REF.: TERMOTÉCNICA</t>
  </si>
  <si>
    <t>REF.: TERMOTÉCNICA - TEL-901</t>
  </si>
  <si>
    <t>ATERRAMENTO</t>
  </si>
  <si>
    <t>HASTE DE ATERRAMENTO EM AÇO, REVESTIDA DE COBRE Ø3/4" x 3000mm.</t>
  </si>
  <si>
    <t>REF.: TEL 5823</t>
  </si>
  <si>
    <t>GRAMPO DE ATERRAMENTO PARA CABO/HASTE DE ATERRAMENTO Ø3/4" FABRICADO EM BRONZE DE ALTA RESISTÊNCIA MECANICA E A CORROSÃO DOTADO DE PARAFUSO, PORCAS E ARRUELAS DE PRESSÃO, AÇO ZINCADO A FOGO.</t>
  </si>
  <si>
    <t>FABRICANTE: BURNDY</t>
  </si>
  <si>
    <t>REF.: GAR 6426 (16-70mm²)</t>
  </si>
  <si>
    <t>CAIXA DE INSPEÇÃO DE ATERRAMENTO TIPO SOLO EM PVC.  DIAMETRO: ø300mm.</t>
  </si>
  <si>
    <t>FABRICANTE: TERMOTÉCNICA</t>
  </si>
  <si>
    <t>REF.: TEL 552</t>
  </si>
  <si>
    <t>TAMPA DE FERRO FUNDIDO REFORÇADA C/ BOCAL INTERIOR QUADRADO ARTICULADO E BORDA EXTERIOR REDONDA DIAMETRO: ø300mm.</t>
  </si>
  <si>
    <t>REF.: TEL 536</t>
  </si>
  <si>
    <t>CABO DE COBRE NÚ, COMPOSTO POR FIOS DE COBRE NÚ TÊMPERA MEIO DURO, DISPOSTAS EM COROAS CONCÊNTRICAS, 80°C EM SERVIÇO CONTÍNUO, ESPECIFICAÇÃO APLICÁVEL NBR-6542, NAS SEGUINTES BITOLAS:</t>
  </si>
  <si>
    <t>FABRICANTE: PRISMIAN OU SIMILAR.</t>
  </si>
  <si>
    <t>REF.: 35 mm² - TIPO MHDC + CONECTORES DE FIXAÇÃO NECESSARIOS</t>
  </si>
  <si>
    <t>REF.: 70 mm² - TIPO MHDC + CONECTORES DE FIXAÇÃO NECESSARIOS</t>
  </si>
  <si>
    <t>GRAMPO PLANO TIPO "X", PARA BARRA CHATA DE ALUMINIO ATÉ 28mm.</t>
  </si>
  <si>
    <t>FABRICANTE: TERMOTÉCNICA OU  SIMILAR</t>
  </si>
  <si>
    <t>REF.: TEL 723</t>
  </si>
  <si>
    <t>CONECTOR PARAFUSO FENDIDO COM SEPARADOR, CORPO E PORCA FABRICADO EM BRONZE ESTANHADO DE ALTA RESISTÊNCIA MECÂNICA E A CORROSÃO.</t>
  </si>
  <si>
    <t>REF.: KSU26 - #35mm²</t>
  </si>
  <si>
    <t>REF.: KSU26 - #70mm²</t>
  </si>
  <si>
    <t>GEL DESPOLARIZANTE P/ REDUÇÃO DO VALOR DA RESISTÊNCIA DE ATERRAMENTO, EM SACO DE 12Kg.</t>
  </si>
  <si>
    <t>(1 SACO POR HASTE)</t>
  </si>
  <si>
    <t>20mm ESPESSURA (MÍNIMO)</t>
  </si>
  <si>
    <t>EQUIPAMENTOS E SERVIÇOS - SALA ELÉTRICA</t>
  </si>
  <si>
    <r>
      <t xml:space="preserve">PAINÉIS DE MÉDIA TENSÃO
</t>
    </r>
    <r>
      <rPr>
        <sz val="12"/>
        <rFont val="Calibri"/>
        <family val="2"/>
        <scheme val="minor"/>
      </rPr>
      <t xml:space="preserve">
PAINÉIS DE MÉDIA TENSÃO - SM6 - SCHNEIDER ELECTRIC, COM SISTEMA DE MONITORAMENTO DE SUBESTAÇÃO (SMD).
EM TODOS OS MÓDULOS DEVE SER CONSIDERADO:
- SEPAM S42 E PLACA DE COMUNICAÇÃO COM INTERFACE RS485 - MODBUS RTU (cod. ACE909-2) + CABO PARA MODULO DE COMUNICAÇÃO (cod. CCA612) e  1 UNIDADE DE CONVERSOR ETHERNET GATEWAY (cod. EGX150 - LINK 150).
VER: DIAGRAMA UNIFILAR- DI-1310-PE-EL-DE-1000;
LAYOUT - DISTRIBUIÇÃO DE FORÇA - DI-1310-PB-EL-DE-0008;
ESPECIFICAÇÃO TÉCNICA - PAINÉIS DE MÉDIA TENSÃO - DI-1310-PE-EL-ET-0001.</t>
    </r>
  </si>
  <si>
    <t>EQUIPAMENTOS E SERVIÇOS  - 13,2kV/220-127V</t>
  </si>
  <si>
    <r>
      <t xml:space="preserve">QTA-1310-1000 - QUADRO DE TRANSFERENCIA AUTOMÁTICA EM RAMPA
</t>
    </r>
    <r>
      <rPr>
        <sz val="12"/>
        <rFont val="Calibri"/>
        <family val="2"/>
        <scheme val="minor"/>
      </rPr>
      <t>VER: DIAGRAMA UNIFILAR - DI-1310-PB-EL-DE-1001;
ESPECIFICAÇÃO TÉCNICA - GERADORES - DI-1310-PE-EL-ET-0004;
LAYOUT - DISTRIBUIÇÃO DE FORÇA - DI-1310-PB-EL-DE-0008;</t>
    </r>
  </si>
  <si>
    <r>
      <t xml:space="preserve">QGBT-1310-1000
</t>
    </r>
    <r>
      <rPr>
        <sz val="12"/>
        <rFont val="Calibri"/>
        <family val="2"/>
        <scheme val="minor"/>
      </rPr>
      <t>VER DIAGRAMA TRIFILAR  - DI-1310-PB-EL-DE-1042-00;
ESPECIFICAÇÃO TÉCNICA - PAINÉIS DE BAIXA TENSÃO - DI-1310-PE-EL-ET-0002;
LAYOUT - DISTRIBUIÇÃO DE FORÇA - DI-1310-PB-EL-DE-0008;</t>
    </r>
  </si>
  <si>
    <r>
      <t xml:space="preserve">QGBT-1310-1001
</t>
    </r>
    <r>
      <rPr>
        <sz val="12"/>
        <rFont val="Calibri"/>
        <family val="2"/>
        <scheme val="minor"/>
      </rPr>
      <t>VER DIAGRAMA TRIFILAR - DI-1310-PB-EL-DE-1043-00;
ESPECIFICAÇÃO TÉCNICA - PAINÉIS DE BAIXA TENSÃO - DI-1310-PE-EL-ET-0002;
LAYOUT - DISTRIBUIÇÃO DE FORÇA - DI-1310-PB-EL-DE-0008;</t>
    </r>
  </si>
  <si>
    <t>EQUIPAMENTOS E SERVIÇOS - QUADROS ELÉTRICOS GERAIS</t>
  </si>
  <si>
    <r>
      <t xml:space="preserve">QF-01
</t>
    </r>
    <r>
      <rPr>
        <sz val="12"/>
        <rFont val="Calibri"/>
        <family val="2"/>
        <scheme val="minor"/>
      </rPr>
      <t>VER DIAGRAMA TRIFILAR - DI-1310-PB-EL-DE-1030 ;
MEMORIAL DESCRITIVO DE ELÉTRICA - DI-1310-PE-EL-MD-0001</t>
    </r>
  </si>
  <si>
    <r>
      <t xml:space="preserve">QF-02
</t>
    </r>
    <r>
      <rPr>
        <sz val="12"/>
        <rFont val="Calibri"/>
        <family val="2"/>
        <scheme val="minor"/>
      </rPr>
      <t>VER DIAGRAMA TRIFILAR - DI-1310-PB-EL-DE-1034 ;
MEMORIAL DESCRITIVO DE ELÉTRICA - DI-1310-PE-EL-MD-0001</t>
    </r>
  </si>
  <si>
    <r>
      <t xml:space="preserve">QF-03
</t>
    </r>
    <r>
      <rPr>
        <sz val="12"/>
        <rFont val="Calibri"/>
        <family val="2"/>
        <scheme val="minor"/>
      </rPr>
      <t>VER DIAGRAMA TRIFILAR - DI-1310-PB-EL-DE-1035 ;
MEMORIAL DESCRITIVO DE ELÉTRICA - DI-1310-PE-EL-MD-0001</t>
    </r>
  </si>
  <si>
    <r>
      <t xml:space="preserve">QF-04
</t>
    </r>
    <r>
      <rPr>
        <sz val="12"/>
        <rFont val="Calibri"/>
        <family val="2"/>
        <scheme val="minor"/>
      </rPr>
      <t>VER DIAGRAMA TRIFILAR - DI-1310-PB-EL-DE-1036 ;
MEMORIAL DESCRITIVO DE ELÉTRICA - DI-1310-PE-EL-MD-0001</t>
    </r>
  </si>
  <si>
    <r>
      <t xml:space="preserve">QF-05
</t>
    </r>
    <r>
      <rPr>
        <sz val="12"/>
        <rFont val="Calibri"/>
        <family val="2"/>
        <scheme val="minor"/>
      </rPr>
      <t>VER DIAGRAMA TRIFILAR - DI-1310-PB-EL-DE-1037 ;
MEMORIAL DESCRITIVO DE ELÉTRICA - DI-1310-PE-EL-MD-0001</t>
    </r>
  </si>
  <si>
    <r>
      <t xml:space="preserve">QF-06
</t>
    </r>
    <r>
      <rPr>
        <sz val="12"/>
        <rFont val="Calibri"/>
        <family val="2"/>
        <scheme val="minor"/>
      </rPr>
      <t>VER DIAGRAMA TRIFILAR -DI-1310-PB-EL-DE-1038 ;
MEMORIAL DESCRITIVO DE ELÉTRICA - DI-1310-PE-EL-MD-0001</t>
    </r>
  </si>
  <si>
    <r>
      <t xml:space="preserve">QF-07
</t>
    </r>
    <r>
      <rPr>
        <sz val="12"/>
        <rFont val="Calibri"/>
        <family val="2"/>
        <scheme val="minor"/>
      </rPr>
      <t>VER DIAGRAMA TRIFILAR - DI-1310-PB-EL-DE-1039 ;
MEMORIAL DESCRITIVO DE ELÉTRICA - DI-1310-PE-EL-MD-0001</t>
    </r>
  </si>
  <si>
    <r>
      <t xml:space="preserve">QF-08
</t>
    </r>
    <r>
      <rPr>
        <sz val="12"/>
        <rFont val="Calibri"/>
        <family val="2"/>
        <scheme val="minor"/>
      </rPr>
      <t>VER DIAGRAMA TRIFILAR - DI-1310-PB-EL-DE-1040 ;
MEMORIAL DESCRITIVO DE ELÉTRICA - DI-1310-PE-EL-MD-0001</t>
    </r>
  </si>
  <si>
    <r>
      <t xml:space="preserve">QF-09
</t>
    </r>
    <r>
      <rPr>
        <sz val="12"/>
        <rFont val="Calibri"/>
        <family val="2"/>
        <scheme val="minor"/>
      </rPr>
      <t>VER DIAGRAMA TRIFILAR - DI-1310-PB-EL-DE-1041;
MEMORIAL DESCRITIVO DE ELÉTRICA - DI-1310-PE-EL-MD-0001</t>
    </r>
  </si>
  <si>
    <r>
      <t xml:space="preserve">QF-10
</t>
    </r>
    <r>
      <rPr>
        <sz val="12"/>
        <rFont val="Calibri"/>
        <family val="2"/>
        <scheme val="minor"/>
      </rPr>
      <t>VER DIAGRAMA TRIFILAR - DI-1310-PB-EL-DE-1031;
MEMORIAL DESCRITIVO DE ELÉTRICA - DI-1310-PE-EL-MD-0001</t>
    </r>
  </si>
  <si>
    <r>
      <t xml:space="preserve">QF-11
</t>
    </r>
    <r>
      <rPr>
        <sz val="12"/>
        <rFont val="Calibri"/>
        <family val="2"/>
        <scheme val="minor"/>
      </rPr>
      <t>VER DIAGRAMA TRIFILAR - DI-1310-PB-EL-DE-1032;
MEMORIAL DESCRITIVO DE ELÉTRICA - DI-1310-PE-EL-MD-0001</t>
    </r>
  </si>
  <si>
    <r>
      <t xml:space="preserve">QF-12
</t>
    </r>
    <r>
      <rPr>
        <sz val="12"/>
        <rFont val="Calibri"/>
        <family val="2"/>
        <scheme val="minor"/>
      </rPr>
      <t>VER DIAGRAMA TRIFILAR - DI-1310-PB-EL-DE-1033;
MEMORIA DESCRITIVO DE ELÉTRICA - DI-1310-PE-EL-MD-0001</t>
    </r>
  </si>
  <si>
    <r>
      <t xml:space="preserve">QL-01
</t>
    </r>
    <r>
      <rPr>
        <sz val="12"/>
        <rFont val="Calibri"/>
        <family val="2"/>
        <scheme val="minor"/>
      </rPr>
      <t>VER DIAGRAMA TRIFILAR - DI-1310-PB-EL-DE-1010;
MEMORIAL DESCRITIVO DE ELÉTRICA - DI-1310-PE-EL-MD-0001</t>
    </r>
  </si>
  <si>
    <r>
      <t xml:space="preserve">QL-02
</t>
    </r>
    <r>
      <rPr>
        <sz val="12"/>
        <rFont val="Calibri"/>
        <family val="2"/>
        <scheme val="minor"/>
      </rPr>
      <t>VER DIAGRAMA TRIFILAR - DI-1310-PB-EL-DE-1011;
MEMORIAL DESCRITIVO DE ELÉTRICA - DI-1310-PE-EL-MD-0001</t>
    </r>
  </si>
  <si>
    <r>
      <t xml:space="preserve">QL-03
</t>
    </r>
    <r>
      <rPr>
        <sz val="12"/>
        <rFont val="Calibri"/>
        <family val="2"/>
        <scheme val="minor"/>
      </rPr>
      <t>VER DIAGRAMA TRIFILAR - DI-1310-PB-EL-DE-1012;
MEMORIAL DESCRITIVO DE ELÉTRICA - DI-1310-PE-EL-MD-0001</t>
    </r>
  </si>
  <si>
    <r>
      <t xml:space="preserve">QL-04
</t>
    </r>
    <r>
      <rPr>
        <sz val="12"/>
        <rFont val="Calibri"/>
        <family val="2"/>
        <scheme val="minor"/>
      </rPr>
      <t>VER DIAGRAMA TRIFILAR - DI-1310-PB-EL-DE-1013;
MEMORIAL DESCRITIVO DE ELÉTRICA - DI-1310-PE-EL-MD-0001</t>
    </r>
  </si>
  <si>
    <r>
      <t xml:space="preserve">QFNB-01
</t>
    </r>
    <r>
      <rPr>
        <sz val="12"/>
        <rFont val="Calibri"/>
        <family val="2"/>
        <scheme val="minor"/>
      </rPr>
      <t>VER DIAGRAMA TRIFILAR - DI-1310-PB-EL-DE-1021;
MEMORIAL DESCRITIVO DE ELÉTRICA - DI-1310-PE-EL-MD-0001</t>
    </r>
  </si>
  <si>
    <r>
      <t xml:space="preserve">QFNB-02
</t>
    </r>
    <r>
      <rPr>
        <sz val="12"/>
        <rFont val="Calibri"/>
        <family val="2"/>
        <scheme val="minor"/>
      </rPr>
      <t>VER DIAGRAMA TRIFILAR - DI-1310-PB-EL-DE-1023;
MEMORIAL DESCRITIVO DE ELÉTRICA - DI-1310-PE-EL-MD-0001</t>
    </r>
  </si>
  <si>
    <r>
      <t xml:space="preserve">QLT01-1310
</t>
    </r>
    <r>
      <rPr>
        <sz val="12"/>
        <rFont val="Calibri"/>
        <family val="2"/>
        <scheme val="minor"/>
      </rPr>
      <t>VER DIAGRAMA TRIFILAR - DI-1310-PB-EL-DE-1044;
MEMORIAL DESCRITIVO DE ELÉTRICA - DI-1310-PE-EL-MD-0001</t>
    </r>
  </si>
  <si>
    <r>
      <t xml:space="preserve">QLT02-1310
</t>
    </r>
    <r>
      <rPr>
        <sz val="12"/>
        <rFont val="Calibri"/>
        <family val="2"/>
        <scheme val="minor"/>
      </rPr>
      <t>VER DIAGRAMA TRIFILAR - DI-1310-PB-EL-DE-1045;
MEMORIAL DESCRITIVO DE ELÉTRICA - DI-1310-PE-EL-MD-0001</t>
    </r>
  </si>
  <si>
    <r>
      <t xml:space="preserve">QE-001 - TERREO - HVAC 01
</t>
    </r>
    <r>
      <rPr>
        <sz val="12"/>
        <rFont val="Calibri"/>
        <family val="2"/>
        <scheme val="minor"/>
      </rPr>
      <t>VER DIAGRAMA TRIFILAR - DI-1310-PB-EL-DE-1046;
MEMORIAL DESCRITIVO DE ELÉTRICA - DI-1310-PE-EL-MD-0001</t>
    </r>
  </si>
  <si>
    <r>
      <t xml:space="preserve">QE-002 - TERREO - HVAC 02
</t>
    </r>
    <r>
      <rPr>
        <sz val="12"/>
        <rFont val="Calibri"/>
        <family val="2"/>
        <scheme val="minor"/>
      </rPr>
      <t>VER DIAGRAMA TRIFILAR - DI-1310-PB-EL-DE-1047;
MEMORIAL DESCRITIVO DE ELÉTRICA - DI-1310-PE-EL-MD-0001</t>
    </r>
  </si>
  <si>
    <r>
      <t xml:space="preserve">QE-003 - TERREO - HVAC 03
</t>
    </r>
    <r>
      <rPr>
        <sz val="12"/>
        <rFont val="Calibri"/>
        <family val="2"/>
        <scheme val="minor"/>
      </rPr>
      <t>VER DIAGRAMA TRIFILAR - DI-1310-PB-EL-DE-1048;
MEMORIAL DESCRITIVO DE ELÉTRICA - DI-1310-PE-EL-MD-0001</t>
    </r>
  </si>
  <si>
    <r>
      <t xml:space="preserve">QE-004 - TERREO - HVAC 04
</t>
    </r>
    <r>
      <rPr>
        <sz val="12"/>
        <rFont val="Calibri"/>
        <family val="2"/>
        <scheme val="minor"/>
      </rPr>
      <t>VER DIAGRAMA TRIFILAR - DI-1310-PB-EL-DE-1049;
MEMORIAL DESCRITIVO DE ELÉTRICA - DI-1310-PE-EL-MD-0001</t>
    </r>
  </si>
  <si>
    <r>
      <t xml:space="preserve">QE-005 - TERREO - HVAC 05
</t>
    </r>
    <r>
      <rPr>
        <sz val="12"/>
        <rFont val="Calibri"/>
        <family val="2"/>
        <scheme val="minor"/>
      </rPr>
      <t>VER DIAGRAMA TRIFILAR - DI-1310-PB-EL-DE-1050;
MEMORIAL DESCRITIVO DE ELÉTRICA - DI-1310-PE-EL-MD-0001</t>
    </r>
  </si>
  <si>
    <r>
      <t xml:space="preserve">QE-101 - 1º PAV. - HVAC 06
</t>
    </r>
    <r>
      <rPr>
        <sz val="12"/>
        <rFont val="Calibri"/>
        <family val="2"/>
        <scheme val="minor"/>
      </rPr>
      <t>VER DIAGRAMA TRIFILAR - DI-1310-PB-EL-DE-1051;
MEMORIAL DESCRITIVO DE ELÉTRICA - DI-1310-PE-EL-MD-0001</t>
    </r>
  </si>
  <si>
    <r>
      <t xml:space="preserve">QE-102 - 1º PAV. - HVAC 07
</t>
    </r>
    <r>
      <rPr>
        <sz val="12"/>
        <rFont val="Calibri"/>
        <family val="2"/>
        <scheme val="minor"/>
      </rPr>
      <t>VER DIAGRAMA TRIFILAR - DI-1310-PB-EL-DE-1052;
MEMORIAL DESCRITIVO DE ELÉTRICA - DI-1310-PE-EL-MD-0001</t>
    </r>
  </si>
  <si>
    <r>
      <t xml:space="preserve">QE-201 - 2º PAV. - HVAC 08
</t>
    </r>
    <r>
      <rPr>
        <sz val="12"/>
        <rFont val="Calibri"/>
        <family val="2"/>
        <scheme val="minor"/>
      </rPr>
      <t>VER DIAGRAMA TRIFILAR - DI-1310-PB-EL-DE-1053;
MEMORIAL DESCRITIVO DE ELÉTRICA - DI-1310-PE-EL-MD-0001</t>
    </r>
  </si>
  <si>
    <r>
      <t xml:space="preserve">QE-202 - 2º PAV. - HVAC 09
</t>
    </r>
    <r>
      <rPr>
        <sz val="12"/>
        <rFont val="Calibri"/>
        <family val="2"/>
        <scheme val="minor"/>
      </rPr>
      <t>VER DIAGRAMA TRIFILAR - DI-1310-PB-EL-DE-1054;
MEMORIAL DESCRITIVO DE ELÉTRICA - DI-1310-PE-EL-MD-0001</t>
    </r>
  </si>
  <si>
    <r>
      <t xml:space="preserve">QE-301 - 3º PAV. - HVAC 10
</t>
    </r>
    <r>
      <rPr>
        <sz val="12"/>
        <rFont val="Calibri"/>
        <family val="2"/>
        <scheme val="minor"/>
      </rPr>
      <t>VER DIAGRAMA TRIFILAR - DI-1310-PB-EL-DE-1055;
MEMORIAL DESCRITIVO DE ELÉTRICA - DI-1310-PE-EL-MD-0001</t>
    </r>
  </si>
  <si>
    <t>NOBREAK</t>
  </si>
  <si>
    <t>EPI'S E EQUIPAMENTOS DE SEGURANÇA</t>
  </si>
  <si>
    <t>4.6.6</t>
  </si>
  <si>
    <t>4.6.7</t>
  </si>
  <si>
    <t>4.6.8</t>
  </si>
  <si>
    <t>4.6.9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</si>
  <si>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</si>
  <si>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</si>
  <si>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</si>
  <si>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</si>
  <si>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</si>
  <si>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</si>
  <si>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</si>
  <si>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</si>
  <si>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</si>
  <si>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</si>
  <si>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</si>
  <si>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</si>
  <si>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</si>
  <si>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</si>
  <si>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</si>
  <si>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</si>
  <si>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</si>
  <si>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</si>
  <si>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</si>
  <si>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</si>
  <si>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</si>
  <si>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</si>
  <si>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</si>
  <si>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4.7.4</t>
  </si>
  <si>
    <t>4.7.5</t>
  </si>
  <si>
    <t>4.7.6</t>
  </si>
  <si>
    <t>4.7.7</t>
  </si>
  <si>
    <t>4.7.8</t>
  </si>
  <si>
    <t>4.7.9</t>
  </si>
  <si>
    <t>4.8.4</t>
  </si>
  <si>
    <t>4.8.5</t>
  </si>
  <si>
    <t>4.8.6</t>
  </si>
  <si>
    <t>4.8.7</t>
  </si>
  <si>
    <t>4.8.8</t>
  </si>
  <si>
    <t>4.8.9</t>
  </si>
  <si>
    <t>4.8.10</t>
  </si>
  <si>
    <t>4.8.11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</si>
  <si>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</si>
  <si>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</si>
  <si>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</si>
  <si>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</si>
  <si>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</si>
  <si>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</si>
  <si>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</si>
  <si>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</si>
  <si>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</si>
  <si>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</si>
  <si>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</si>
  <si>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</si>
  <si>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</si>
  <si>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</si>
  <si>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</si>
  <si>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</si>
  <si>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</si>
  <si>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</si>
  <si>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</si>
  <si>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</si>
  <si>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</si>
  <si>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</si>
  <si>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</si>
  <si>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</si>
  <si>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</si>
  <si>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</si>
  <si>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</si>
  <si>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</si>
  <si>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</si>
  <si>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</si>
  <si>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</si>
  <si>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</si>
  <si>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4.13.2</t>
  </si>
  <si>
    <t>4.13.3</t>
  </si>
  <si>
    <t>4.13.4</t>
  </si>
  <si>
    <t>4.13.5</t>
  </si>
  <si>
    <t>4.13.6</t>
  </si>
  <si>
    <t>4.13.7</t>
  </si>
  <si>
    <t>4.13.8</t>
  </si>
  <si>
    <t>4.14</t>
  </si>
  <si>
    <t>4.14.1</t>
  </si>
  <si>
    <t>4.14.2</t>
  </si>
  <si>
    <t>4.14.3</t>
  </si>
  <si>
    <t>4.14.4</t>
  </si>
  <si>
    <t>4.14.5</t>
  </si>
  <si>
    <t>4.14.6</t>
  </si>
  <si>
    <t>4.14.7</t>
  </si>
  <si>
    <t>4.14.8</t>
  </si>
  <si>
    <t>4.14.9</t>
  </si>
  <si>
    <t>4.14.10</t>
  </si>
  <si>
    <t>4.14.11</t>
  </si>
  <si>
    <t>4.14.12</t>
  </si>
  <si>
    <t>4.14.13</t>
  </si>
  <si>
    <t>4.15</t>
  </si>
  <si>
    <t>4.15.1</t>
  </si>
  <si>
    <t>4.15.2</t>
  </si>
  <si>
    <t>4.15.3</t>
  </si>
  <si>
    <t>4.15.4</t>
  </si>
  <si>
    <t>4.15.5</t>
  </si>
  <si>
    <t>4.15.6</t>
  </si>
  <si>
    <t>4.15.7</t>
  </si>
  <si>
    <t>4.15.8</t>
  </si>
  <si>
    <t>4.15.9</t>
  </si>
  <si>
    <t>4.15.10</t>
  </si>
  <si>
    <t>4.15.11</t>
  </si>
  <si>
    <t>4.15.12</t>
  </si>
  <si>
    <t>4.15.13</t>
  </si>
  <si>
    <t>4.16</t>
  </si>
  <si>
    <t>4.16.1</t>
  </si>
  <si>
    <t>4.17</t>
  </si>
  <si>
    <t>4.17.1</t>
  </si>
  <si>
    <t>4.17.2</t>
  </si>
  <si>
    <t>4.17.3</t>
  </si>
  <si>
    <t>4.17.4</t>
  </si>
  <si>
    <t>4.17.5</t>
  </si>
  <si>
    <t>4.18</t>
  </si>
  <si>
    <t>4.18.1</t>
  </si>
  <si>
    <t>4.18.2</t>
  </si>
  <si>
    <t>4.18.3</t>
  </si>
  <si>
    <t>4.18.4</t>
  </si>
  <si>
    <t>4.18.5</t>
  </si>
  <si>
    <t>4.18.6</t>
  </si>
  <si>
    <t>4.18.7</t>
  </si>
  <si>
    <t>4.18.8</t>
  </si>
  <si>
    <t>4.18.9</t>
  </si>
  <si>
    <t>4.18.10</t>
  </si>
  <si>
    <t>4.18.11</t>
  </si>
  <si>
    <t>4.18.12</t>
  </si>
  <si>
    <t>4.18.13</t>
  </si>
  <si>
    <t>4.18.14</t>
  </si>
  <si>
    <t>4.18.15</t>
  </si>
  <si>
    <t>4.18.16</t>
  </si>
  <si>
    <t>4.18.17</t>
  </si>
  <si>
    <t>4.18.18</t>
  </si>
  <si>
    <t>4.18.19</t>
  </si>
  <si>
    <t>4.18.20</t>
  </si>
  <si>
    <t>4.18.21</t>
  </si>
  <si>
    <t>4.18.22</t>
  </si>
  <si>
    <t>4.18.23</t>
  </si>
  <si>
    <t>4.18.24</t>
  </si>
  <si>
    <t>4.18.25</t>
  </si>
  <si>
    <t>4.18.26</t>
  </si>
  <si>
    <t>4.18.27</t>
  </si>
  <si>
    <t>4.18.28</t>
  </si>
  <si>
    <t>4.18.29</t>
  </si>
  <si>
    <t>4.18.30</t>
  </si>
  <si>
    <t>4.19</t>
  </si>
  <si>
    <t>4.19.1</t>
  </si>
  <si>
    <t>4.20</t>
  </si>
  <si>
    <t>4.20.1</t>
  </si>
  <si>
    <t>4.20.2</t>
  </si>
  <si>
    <t>4.20.3</t>
  </si>
  <si>
    <t>4.20.4</t>
  </si>
  <si>
    <t>4.20.5</t>
  </si>
  <si>
    <t>4.20.6</t>
  </si>
  <si>
    <t>4.20.7</t>
  </si>
  <si>
    <t>4.20.8</t>
  </si>
  <si>
    <t>4.20.9</t>
  </si>
  <si>
    <t>4.20.10</t>
  </si>
  <si>
    <t>4.20.11</t>
  </si>
  <si>
    <t>- FLUXOGRAMAS (P&amp;Ids), PLANTAS E ISOMÉTRICOS "AS BUILT"</t>
  </si>
  <si>
    <t>- ESPECIFICAÇÃO TÉCNICA; CATALOGOS E CERTIFICADO DOS  TUBOS, CONEXÕES, VÁLVULAS, ACESSÓRIOS, INSTRUMENTOS, EQUIPAMENTOS, VEDAÇÕES, FLEXÍVEIS, EM SUMA DE TODOS OS MATERIAIS DO SISTEMA.</t>
  </si>
  <si>
    <t>- CERTIFICADO DE CALIBRAÇÃO DAS MÁQUINAS DE SOLDA</t>
  </si>
  <si>
    <t>- REGISTRO DA QUALIFICAÇÃO DE PERFORMANCE DO INSPETOR DE SOLDA</t>
  </si>
  <si>
    <t>- REGISTRO DA QUALIFICAÇÃO DA PERFORMANCE DOS SOLDADORES</t>
  </si>
  <si>
    <t>- REGISTRO DA QUALIFICAÇÃO DO PROCEDIMENTO DE SOLDAGEM</t>
  </si>
  <si>
    <t>- PROCEDIMENTO DE SOLDAGEM</t>
  </si>
  <si>
    <t>- CERTIFICADOS RBC DE CALIBRAÇÃO DE INSTRUMENTOS (INCLUIDO A DOS TESTES)</t>
  </si>
  <si>
    <t>- RELATÓRIO E CERTIFICADO DE TESTE HIDROSTÁTICO</t>
  </si>
  <si>
    <t>- RELATÓRIO E CERTIFICADO DE LIMPEZA INTERNA DE TUBULAÇÕES</t>
  </si>
  <si>
    <t>COMISSIONAMENTO E STAR-UP</t>
  </si>
  <si>
    <t>FORNECIMENTO DE MATERIAIS E MÃO DE OBRA PARA PINTURA E IDENTIFICAÇÃO DAS TUBULAÇÕES</t>
  </si>
  <si>
    <t>FORNECIMENTO DE MATERIAIS E MÃO DE OBRA PARA TESTES DE ESTANQUEIDADE</t>
  </si>
  <si>
    <t>FORNECIMENTO DE MATERIAIS E MÃO DE OBRA PARA LIMPEZA INTERNA DAS TUBULAÇÕES</t>
  </si>
  <si>
    <t>MOVIMENTAÇÃO DE EQUIPAMENTOS</t>
  </si>
  <si>
    <t>RECOLHIMENTO DE ANOTAÇÃO DE RESPONSABILIDADE TÉCNICA - ART</t>
  </si>
  <si>
    <t>ENGENHEIRO ESPECIALIZADO EM UTILIDADES (MONTAGEM MECÂNICA E TUBULAÇÃO) EM TEMPO INTEGRAL</t>
  </si>
  <si>
    <t>SUPORTE TIPO 4, CONFORME DETALHE DE PROJETO</t>
  </si>
  <si>
    <t>PEÇA</t>
  </si>
  <si>
    <t>SUPORTE TIPO 3, CONFORME DETALHE DE PROJETO</t>
  </si>
  <si>
    <t>1.4.3</t>
  </si>
  <si>
    <t>SUPORTE TIPO 2, CONFORME DETALHE DE PROJETO</t>
  </si>
  <si>
    <t>1.4.2</t>
  </si>
  <si>
    <t>SUPORTE TIPO 1, CONFORME DETALHE DE PROJETO</t>
  </si>
  <si>
    <t>1.4.1</t>
  </si>
  <si>
    <t>SUPORTES PARA TUBULAÇÃO</t>
  </si>
  <si>
    <t>1.4</t>
  </si>
  <si>
    <t>UNID</t>
  </si>
  <si>
    <t>CONFORME FOLHA DE DADOS</t>
  </si>
  <si>
    <t>COMPRESSOR DE AR TIPO PARAFUSO, CAPACIDADE REQUERIDA 193 l/seg (FAD), FORNECIMENTO E INSTALAÇÃO</t>
  </si>
  <si>
    <t>MANÔMETRO BOURDON , FORNECIMENTO E INSTALAÇÃO</t>
  </si>
  <si>
    <t>VÁLVULA DE SEGURANÇA E ALÍVIO, FORNECIMENTO E INSTALAÇÃO</t>
  </si>
  <si>
    <t>FILTRO DE AR PARA RETENÇÃO DE SÓLIDOS DE 0,1 µm</t>
  </si>
  <si>
    <r>
      <t xml:space="preserve">FILTRO DE AR PARA RETENÇÃO DE SÓLIDOS DE 1 </t>
    </r>
    <r>
      <rPr>
        <sz val="12"/>
        <rFont val="Calibri"/>
        <family val="2"/>
      </rPr>
      <t>µm</t>
    </r>
  </si>
  <si>
    <t>PURGADOR DE BÓIA, FORNECIMENTO E INSTALAÇÃO</t>
  </si>
  <si>
    <t>VÁLVULA REGULADORA DE PRESSÃO, FORNECIMENTO E INSTALAÇÃO</t>
  </si>
  <si>
    <t>1/2"</t>
  </si>
  <si>
    <t xml:space="preserve">        PEÇA</t>
  </si>
  <si>
    <t>ASTM A-182 GR. F304, SEDE EM PTFE, TRIPARTIDA, BS 5351</t>
  </si>
  <si>
    <t>VÁLVULA DE ESFERA, PASSAGEM PLENA, ACIONAMENTO MANUAL, EM AÇO CARBONO ASTM A-216 WCB, INTERNOS EM AÇO CARBONO</t>
  </si>
  <si>
    <t>1"</t>
  </si>
  <si>
    <t>3/4"</t>
  </si>
  <si>
    <t>1/4"</t>
  </si>
  <si>
    <t>VÁLVULAS E ACESSÓRIOS</t>
  </si>
  <si>
    <t>5/8"</t>
  </si>
  <si>
    <t>1 1/2"</t>
  </si>
  <si>
    <t>UNIÃO DE ASSENTO CÔNICO EM BRONZE, CLASSE 3000, EM AÇO CARBONO ASTM A-105 GR. WPB, ROSCAS NPT,  DIMENSÕES ANSI B 16.11</t>
  </si>
  <si>
    <t>1 1/2" X  1"</t>
  </si>
  <si>
    <t>TE 90º DE REDUÇÃO, CLASSE 3000, EM AÇO CARBONO ASTM A-105, COM ROSCAS NPT, DIMENSÕES ANSI B 16.11</t>
  </si>
  <si>
    <t>TE 90º, CLASSE 3000, EM AÇO CARBONO ASTM A-105, COM ROSCAS NPT, DIMENSÕES ANSI B 16.11</t>
  </si>
  <si>
    <t>1 1/2"  X  3/4"</t>
  </si>
  <si>
    <t xml:space="preserve">LUVA DE REDUÇÃO, CLASSE 3000, EM AÇO CARBONO ASTM A-234 GR. WPB, ROSCAS NPT, DIMENSÕES ANSI </t>
  </si>
  <si>
    <t>1  1/2" X  1/2"</t>
  </si>
  <si>
    <t>1" X 3/4"</t>
  </si>
  <si>
    <t>2" X 1 1/2"</t>
  </si>
  <si>
    <t>FLANGE DE REDUÇÃO, CLASSE 150, EM AÇO CARBONO ASTM A-105, COM ROSCA FÊMEA PADRÃO NPT,  DIMENSÕES ANSI B 16.5</t>
  </si>
  <si>
    <t>CURVA 90º, CLASSE 3000, EM AÇO CARBONO ASTM A-105, EXTREMIDADES COM ROSCAS NPT, DIMENSÕES ANSI B 16.11</t>
  </si>
  <si>
    <t>1" X 1/2"</t>
  </si>
  <si>
    <t>BUCHA DE REDUÇÃO, CLASSE 6000, EM AÇO CARBONO ASTM A-105, EXTREMIDADES COM ROSCAS NPT, DIMENSÕES ANSI B 16.11</t>
  </si>
  <si>
    <t>1/2" X 1/4"</t>
  </si>
  <si>
    <t>CONEXÕES COM ROSCAS NPT</t>
  </si>
  <si>
    <t>1  1/2 "X 1"</t>
  </si>
  <si>
    <t>TE DE REDUÇÃO, CLASSE 3000, EM AÇO CARBONO ASTM A -234 GR. WPB, PARA ENCAIXE SOLDA, DIMENSÕES ANSI B 16.11</t>
  </si>
  <si>
    <t>1  1/2" X  3/4"</t>
  </si>
  <si>
    <t>1  1/2" X 1/2"</t>
  </si>
  <si>
    <t>1  1/2"</t>
  </si>
  <si>
    <t>TE RETO, CLASSE 3000, EM AÇO CARBONO ASTM A -234 GR. WPB, PARA ENCAIXE SOLDA, DIMENSÕES ANSI B 16.11</t>
  </si>
  <si>
    <t>CURVA 90º, CLASSE 3000, EM AÇO CARBONO ASTM A-105, EXTREMIDADES PARA ENCAIXE SOLDA, DIMENSÕES ANSI B 16.11</t>
  </si>
  <si>
    <t>CAP, CLASSE 3000, EM AÇO CARBONO ASTM A-105, EXTREMIDADE ENCAIXE SOLDA, DIMENSÕES ANSI B 36.10</t>
  </si>
  <si>
    <t>CONEXÕES ENCAIXE SOLDA</t>
  </si>
  <si>
    <t>METRO</t>
  </si>
  <si>
    <t>TUBO SCH. 80, EM AÇO CARBONO ASTM A-106 GR. B, SEM COSTURA, EXTREMIDADE LISA, DIMENSÕES ANSI B 36.10</t>
  </si>
  <si>
    <t>TUBOS E CONEXÕES (AÇO CARBONO PADRÃO SCH.)</t>
  </si>
  <si>
    <t>AR  COMPRIMIDO</t>
  </si>
  <si>
    <t>TÍTULO</t>
  </si>
  <si>
    <t>SISTEMA 1 - Condensadora VRV (Referência Daikin - RXQ50TATL), formada pelos componentes a seguir:</t>
  </si>
  <si>
    <t>Condensadora VRV - 220V/3F - 20HP (Referência Daikin - RXQ20TATL)</t>
  </si>
  <si>
    <t>Condensadora VRV - 220V/3F - 18HP (Referência Daikin - RXQ18TATL)</t>
  </si>
  <si>
    <t>Condensadora VRV - 220V/3F - 12HP (Referência Daikin - RXQ12TATL)</t>
  </si>
  <si>
    <t>KIT DE CONEXAO DE COBRE PARA INTERLIGACAO DE 3 UNIDADES CONDENSADORAS - BHFP22P151</t>
  </si>
  <si>
    <t>SISTEMA 2 - Condensadora VRV - 220V/3F - 12HP (Referência Daikin - RXQ12TATL)</t>
  </si>
  <si>
    <t>Evaporadora tipo cassete round flow de 9.600 btu/h com painel decorativo (Referência Daikin - FXFQ25AVM)</t>
  </si>
  <si>
    <t>Evaporadora tipo cassete round flow de 12.300 btu/h com painel decorativo (Referência Daikin - FXFQ32AVM)</t>
  </si>
  <si>
    <t>Evaporadora tipo cassete round flow de 15.400 btu/h com painel decorativo (Referência Daikin - FXFQ40AVM)</t>
  </si>
  <si>
    <t>Evaporadora tipo cassete round flow de 19.100 btu/h com painel decorativo (Referência Daikin - FXFQ50AVM)</t>
  </si>
  <si>
    <t>Evaporadora tipo cassete round flow de 24.200 btu/h com painel decorativo (Referência Daikin - FXFQ63AVM)</t>
  </si>
  <si>
    <t>CONTROLE REMOTO COM FIO PARA UNID. EVAP. CASSETE NEW ROUND FLOW - Referência Daikin</t>
  </si>
  <si>
    <t>Evaporadora tipo duto de 47.800 btu/h  (Referência Daikin -FXMQ125AVE)</t>
  </si>
  <si>
    <t>Evaporadora tipo duto de 54.600 btu/h  (Referência Daikin - FXMQ140AVE)</t>
  </si>
  <si>
    <t>Evaporadora tipo duto de 95.500 btu/h  (Referência Daikin - FXMQ250MAVE)</t>
  </si>
  <si>
    <t>CONTROLE REMOTO COM FIO PARA UNID. FXDQ-P / FXDQ-N / FXMQ-P / FXSQ-P - Referência Daikin</t>
  </si>
  <si>
    <t xml:space="preserve"> INTELLIGENT TOUCH MANAGER (ITM) - DCM601A51</t>
  </si>
  <si>
    <t>SVM - CONTROLE CENTRAL PARA DTA VERSAO TABLET - SVMPC1</t>
  </si>
  <si>
    <t xml:space="preserve"> ITM - WEB ACESS SOFTWARE - DCM007A51</t>
  </si>
  <si>
    <t>Cj Minisplit Inverter com evap tipo hiwall de 12000btu/h (Referência Daikin - STHS12T5VL/FTHS12T5VL+RHS12T5VL)</t>
  </si>
  <si>
    <t>Cj Minisplit Inverter com evap tipo hiwall de 18000btu/h (Referência Daikin - STHS18T5VL/FTHS18T5VL+RHS18T5VL)</t>
  </si>
  <si>
    <t>Cj Minisplit Inverter com evap tipo duto de 48000btu/h (Referência Daikin - SBQ4AVL/FBQ4AVL+RZQ48AVL)</t>
  </si>
  <si>
    <t>Cj Minisplit Inverter com evap tipo hi wall 24000btu/h com bomba de dreno (Referência Daikin) - para sala de TIC</t>
  </si>
  <si>
    <t>2.0</t>
  </si>
  <si>
    <t>REFINET - CONEXÃO DE COBRE - KHRP26A22T7</t>
  </si>
  <si>
    <t>REFINET - CONEXÃO DE COBRE - KHRP26A33T7</t>
  </si>
  <si>
    <t>REFINET - CONEXÃO DE COBRE - KHRP26A72T7</t>
  </si>
  <si>
    <t>REFINET - CONEXÃO DE COBRE - KHRP26A73T7</t>
  </si>
  <si>
    <t>REDUÇÃO PARA REFINET - KHRP26M73TP7</t>
  </si>
  <si>
    <r>
      <t xml:space="preserve">Tubulação de cobre rígido de </t>
    </r>
    <r>
      <rPr>
        <sz val="12"/>
        <rFont val="Arial"/>
        <family val="2"/>
      </rPr>
      <t>¾</t>
    </r>
    <r>
      <rPr>
        <sz val="12"/>
        <rFont val="Calibri"/>
        <family val="2"/>
      </rPr>
      <t>", #1/16"</t>
    </r>
  </si>
  <si>
    <r>
      <t xml:space="preserve">Tubulação de cobre rígido de </t>
    </r>
    <r>
      <rPr>
        <sz val="12"/>
        <rFont val="Calibri"/>
        <family val="2"/>
      </rPr>
      <t>⅞", #1/16"</t>
    </r>
  </si>
  <si>
    <t>Tubulação de cobre rígido de 1⅛", #1/16"</t>
  </si>
  <si>
    <t>Tubulação de cobre rígido de 1⅜", #1/16"</t>
  </si>
  <si>
    <t>Tubulação de cobre rígido de 1⅝", #1/16"</t>
  </si>
  <si>
    <t>Tubulação de cobre flexível de ¼"</t>
  </si>
  <si>
    <t>Tubulação de cobre flexível de ⅜"</t>
  </si>
  <si>
    <t>Tubulação de cobre flexível de ½"</t>
  </si>
  <si>
    <t>Tubulação de cobre flexível de ⅝"</t>
  </si>
  <si>
    <t>Isolamento em borracha elastomérica tipo Armaflex de 1⅜", #19mm</t>
  </si>
  <si>
    <t>Isolamento em borracha elastomérica tipo Armaflex de 1⅛", #19mm</t>
  </si>
  <si>
    <t>Isolamento em borracha elastomérica tipo Armaflex de ⅞", #19mm</t>
  </si>
  <si>
    <t>Isolamento em borracha elastomérica tipo Armaflex de ¾", #19mm</t>
  </si>
  <si>
    <t>Isolamento em borracha elastomérica tipo Armaflex de ⅝", #19mm</t>
  </si>
  <si>
    <t>Isolamento em borracha elastomérica tipo Armaflex de ½", #19mm</t>
  </si>
  <si>
    <t>Isolamento em borracha elastomérica tipo Armaflex de ⅜", #19mm</t>
  </si>
  <si>
    <t>Isolamento em borracha elastomérica tipo Armaflex de ¼", #13mm</t>
  </si>
  <si>
    <t>Curva 90° de cobre para solda para tubo de ¾", #1/16"</t>
  </si>
  <si>
    <t>Curva 90° de cobre para solda para tubo de ⅞", #1/16"</t>
  </si>
  <si>
    <t>Curva 90° de cobre para solda para tubo de 1⅛", #1/16"</t>
  </si>
  <si>
    <t>Curva 90° de cobre para solda para tubo de 1⅜", #1/16"</t>
  </si>
  <si>
    <t>Curva 90° de cobre para solda para tubo de 1⅝", #1/16"</t>
  </si>
  <si>
    <t>Luva de cobre para solda para tubo de ¾", #1/16"</t>
  </si>
  <si>
    <t>Luva de cobre para solda para tubo de ⅞", #1/16"</t>
  </si>
  <si>
    <t>Luva de cobre para solda para tubo de 1⅛", #1/16"</t>
  </si>
  <si>
    <t>Luva de cobre para solda para tubo de 1⅜", #1/16"</t>
  </si>
  <si>
    <t>Luva de cobre para solda para tubo de 1⅝", #1/16"</t>
  </si>
  <si>
    <t>Fita PVC preta para acabamento da tubulação</t>
  </si>
  <si>
    <t>Acessórios de montagem (abraçadeiras tipo "gota", barra roscada, cola, chumbadores e demais itens necessários)</t>
  </si>
  <si>
    <t>Material para suportação de rede frigorígena e dreno em área externa e interna</t>
  </si>
  <si>
    <t>Carga de gás refrigerante - R410A</t>
  </si>
  <si>
    <t>Nitrogênio, oxigênio e acetileno para solda da tubulação</t>
  </si>
  <si>
    <t>Carga de nitrogênio para limpeza e pressurização do sistema</t>
  </si>
  <si>
    <t>Tubulação de dreno com isolamento#9mm em PVC (apenas conexão à rede do cliente)</t>
  </si>
  <si>
    <t xml:space="preserve">Tubulação frigorígena isolada pra mini split da sala TIC - bitola 3/8" </t>
  </si>
  <si>
    <t xml:space="preserve">Tubulação frigorígena isolada pra mini split da sala TIC - bitola 5/8" </t>
  </si>
  <si>
    <t>Gabinete de exaustão - Modelo GCS-SF-30/28 (Referência OTAM/S&amp;P) com Q=25.000m³/h e Pest=40mmCa - VE-01</t>
  </si>
  <si>
    <t>Gabinete de exaustão - Modelo GCS-SF-15/15 (Referência OTAM/S&amp;P) com Q=6.720m³/h e Pest=40mmCa - VE-02</t>
  </si>
  <si>
    <t>Gabinete de exaustão - Modelo GCS-SF-12/12 (Referência OTAM/S&amp;P) com Q=4.950m³/h e Pest=40mmCa - VE-03</t>
  </si>
  <si>
    <t>Gabinete de exaustão - Modelo GCS-SF-12/12 (Referência OTAM/S&amp;P) com Q=4.330m³/h e Pest=40mmCa - VE-04</t>
  </si>
  <si>
    <t>Gabinete de exaustão - Modelo GCS-SF-7/3 (Referência OTAM/S&amp;P) com Q=600m³/h e Pest=40mmCa - VE-05</t>
  </si>
  <si>
    <t>Gabinete de exaustão - Modelo GCS-SF-15/15 (Referência OTAM/S&amp;P) com Q=6.000m³/h e Pest=40mmCa - VE-06</t>
  </si>
  <si>
    <t>Gabinete de exaustão - Modelo GCS-SF-7/7 (Referência OTAM/S&amp;P) com Q=1.790m³/h e Pest=40mmCa - VE-07</t>
  </si>
  <si>
    <t>Gabinete de exaustão - Modelo GCS-PF-9/7 (Referência OTAM/S&amp;P) com Q=2.000m³/h e Pest=40mmCa - VE-08</t>
  </si>
  <si>
    <t>Exaustor centrífugo a prova de explosão - Modelo LMS-200 (Referência OTAM/S&amp;P) com Q=500m³/h e Pest=35mmCa - EX-04</t>
  </si>
  <si>
    <t>Gabinete de ventilação - Modelo GCL-PP-800 (Referência OTAM/S&amp;P) com Q=36.280m³/h e Pest=60mmCa - VI-01</t>
  </si>
  <si>
    <t>Gabinete de ventilação - Modelo GCL-PP-450 (Referência OTAM/S&amp;P) com Q=9.860m³/h e Pest=60mmCa - VI-02</t>
  </si>
  <si>
    <t>Gabinete de ventilação - Modelo GCL-PP-280 (Referência OTAM/S&amp;P) com Q=6.720m³/h e Pest=60mmCa - VI-03</t>
  </si>
  <si>
    <t>Gabinete de ventilação - Modelo GCL-PP-280 (Referência OTAM/S&amp;P) com Q=3.940m³/h e Pest=60mmCa - VI-04</t>
  </si>
  <si>
    <t>Gabinete de ventilação - Modelo GCL-PP-450 (Referência OTAM/S&amp;P) com Q=10.300m³/h e Pest=60mmCa - VI-05</t>
  </si>
  <si>
    <t>Gabinete de ventilação - Modelo GCL-PP-355 (Referência OTAM/S&amp;P) com Q=5.800m³/h e Pest=60mmCa - VI-06</t>
  </si>
  <si>
    <t>Duto de aço galvanizado tipo TDC #18 A #26, COM PINTURA CONFORME PROJETO E MEMORIAL COMO SEGUE:</t>
  </si>
  <si>
    <t>Duto de aço galvanizado tipo TDC #18, COM PINTURA CONFORME PROJETO E MEMORIAL</t>
  </si>
  <si>
    <t>Duto de aço galvanizado tipo TDC #22, COM PINTURA CONFORME PROJETO E MEMORIAL</t>
  </si>
  <si>
    <t>Duto de aço galvanizado tipo TDC #24, COM PINTURA CONFORME PROJETO E MEMORIAL</t>
  </si>
  <si>
    <t>Duto de aço galvanizado tipo TDC #26, COM PINTURA CONFORME PROJETO E MEMORIAL</t>
  </si>
  <si>
    <t>Duto tipo Giroval, em aço galvanizado, #20, COM PINTURA CONFORME PROJETO E MEMORIAL</t>
  </si>
  <si>
    <t>Duto tipo Giroduto, em aço galvanizado, #24, COM PINTURA CONFORME PROJETO E MEMORIAL</t>
  </si>
  <si>
    <t>Duto tipo MPU, 20mm com acessórios, conforme projeto</t>
  </si>
  <si>
    <t>Duto flexível sem isolamento de 12"</t>
  </si>
  <si>
    <t>Duto flexível sem isolamento de 10"</t>
  </si>
  <si>
    <t>Colarinho com registro tipo borboleta de 10"</t>
  </si>
  <si>
    <t>Duto flexível sem isolamento de 4"</t>
  </si>
  <si>
    <t>Colarinho com registro tipo borboleta de 4"</t>
  </si>
  <si>
    <t>Duto flexível com isolamento de 12"</t>
  </si>
  <si>
    <t>Colarinho com registro tipo borboleta de 12"</t>
  </si>
  <si>
    <t>Duto flexível com isolamento de 8"</t>
  </si>
  <si>
    <t>Colarinho com registro tipo borboleta de 8"</t>
  </si>
  <si>
    <t xml:space="preserve">Junta flexível 70/100 </t>
  </si>
  <si>
    <t>Damper de regulagem manual tipo JN-B (Referência Trox) de 400mm X 345mm</t>
  </si>
  <si>
    <t>Damper de regulagem manual tipo JN-B (Referência Trox) de 200mm X 180mm - Preparado para motorização</t>
  </si>
  <si>
    <t>Damper de regulagem manual tipo JN-B (Referência Trox) de 400mm X 345mm - Preparado para motorização</t>
  </si>
  <si>
    <t>Damper de regulagem manual tipo JN-B (Referência Trox) de 500mm X 345mm</t>
  </si>
  <si>
    <t>Damper de regulagem manual tipo JN-B (Referência Trox) de 600mm X 180mm</t>
  </si>
  <si>
    <t>Damper de regulagem manual tipo JN-B (Referência Trox) de 400mm X 180mm</t>
  </si>
  <si>
    <t>Damper de regulagem tipo JN-B (Referência Trox) de 400mm X 675mm - Preparado para motorização</t>
  </si>
  <si>
    <t>Damper de regulagem tipo JN-B (Referência Trox) de 600mm X 510mm - Preparado para motorização</t>
  </si>
  <si>
    <t>Damper de regulagem tipo JN-B (Referência Trox) de 450mm X 510mm - Preparado para motorização</t>
  </si>
  <si>
    <t>Damper de regulagem tipo JN-B (Referência Trox) de 400mm X 510mm - Preparado para motorização</t>
  </si>
  <si>
    <t>Damper de regulagem tipo JN-B (Referência Trox) de 500mm X 510mm - Preparado para motorização</t>
  </si>
  <si>
    <t>Damper de regulagem tipo JN-B (Referência Trox) de 250mm X 180mm - Preparado para motorização</t>
  </si>
  <si>
    <t>Damper de regulagem tipo JN-B (Referência Trox) de 550mm X 1170mm - Preparado para motorização</t>
  </si>
  <si>
    <t>Registro de sobre pressão tipo KUL (Referência Trox). Dimensões 597mm X 515mm</t>
  </si>
  <si>
    <t>Registro de sobre pressãotipo KUL (Referência Trox). Dimensões 797mm X 515mm</t>
  </si>
  <si>
    <r>
      <t xml:space="preserve">Difusor de ar em alumínio anodizado na cor natural, com quatro saídas e caixa plenum, colarinho </t>
    </r>
    <r>
      <rPr>
        <sz val="12"/>
        <rFont val="Symbol"/>
        <family val="1"/>
        <charset val="2"/>
      </rPr>
      <t>Æ</t>
    </r>
    <r>
      <rPr>
        <sz val="12"/>
        <rFont val="Calibri"/>
        <family val="2"/>
      </rPr>
      <t xml:space="preserve">198mm, comprimento 100mm com friso, Modelo: ADLQ-AG+AK6 - TAM 5.  (Referência Trox) </t>
    </r>
  </si>
  <si>
    <r>
      <t xml:space="preserve">Difusor de ar em alumínio anodizado na cor natural, com quatro saídas e caixa plenum, colarinho </t>
    </r>
    <r>
      <rPr>
        <sz val="12"/>
        <rFont val="Symbol"/>
        <family val="1"/>
        <charset val="2"/>
      </rPr>
      <t>Æ</t>
    </r>
    <r>
      <rPr>
        <sz val="12"/>
        <rFont val="Calibri"/>
        <family val="2"/>
      </rPr>
      <t xml:space="preserve">298mm, comprimento 100mm com friso, Modelo: ADLQ-AG+AK6 - TAM 7.  (Referência Trox) </t>
    </r>
  </si>
  <si>
    <t xml:space="preserve">Difusor de ar de longo alcance em alumínio repuxado, Modelo Ref. DJN-T18RB - JET NOZZLE.  (Referência Tropical) </t>
  </si>
  <si>
    <t xml:space="preserve">Veneziana para T.A.E. em perfis de alumínio extrudado, anodizado na cor natural. MODELO Ref. AWG. Dimensões 385mm X 330mm  (Referência Trox) </t>
  </si>
  <si>
    <t xml:space="preserve">Veneziana para escape de ar de ventilação em perfis de alumínio extrudado, anodizado na cor natural. MODELO Ref. AWG. Dimensões 785mm X 495mm  (Referência Trox) </t>
  </si>
  <si>
    <t xml:space="preserve">Veneziana para escape de ar de ventilação em perfis de alumínio extrudado, anodizado na cor natural. MODELO Ref. AWG. Dimensões 585mm X 495mm  (Referência Trox) </t>
  </si>
  <si>
    <t xml:space="preserve">Veneziana para exaustão em perfis de alumínio extrudado, anodizado na cor natural. MODELO Ref. AWG. Dimensões 495mm X 385mm  (Referência Trox) </t>
  </si>
  <si>
    <t xml:space="preserve">Veneziana para exaustão em perfis de alumínio extrudado, anodizado na cor natural. MODELO Ref. AWG. Dimensões 985mm X 660mm  (Referência Trox) </t>
  </si>
  <si>
    <t xml:space="preserve">Veneziana para exaustão em perfis de alumínio extrudado, anodizado na cor natural. MODELO Ref. AWG. Dimensões 785mm X 660mm  (Referência Trox) </t>
  </si>
  <si>
    <t xml:space="preserve">Veneziana para exaustão em perfis de alumínio extrudado, anodizado na cor natural. MODELO Ref. AWG. Dimensões 925mm X 825mm  (Referência Trox) </t>
  </si>
  <si>
    <t xml:space="preserve">Veneziana para exaustão em perfis de alumínio extrudado, anodizado na cor natural. MODELO Ref. AWG. Dimensões 1185mm X 660mm  (Referência Trox) </t>
  </si>
  <si>
    <t xml:space="preserve">Veneziana para ventilação em perfis de alumínio extrudado, anodizado na cor natural. MODELO Ref. AWG. Dimensões 1985mm X 1155mm  (Referência Trox) </t>
  </si>
  <si>
    <t xml:space="preserve">Veneziana para ventilação em perfis de alumínio extrudado, anodizado na cor natural. MODELO Ref. AWG. Dimensões 1185mm X 990mm  (Referência Trox) </t>
  </si>
  <si>
    <t xml:space="preserve">Veneziana para ventilação em perfis de alumínio extrudado, anodizado na cor natural. MODELO Ref. AWG. Dimensões 825mm X 585mm  (Referência Trox) </t>
  </si>
  <si>
    <t xml:space="preserve">Veneziana para ventilação em perfis de alumínio extrudado, anodizado na cor natural. MODELO Ref. AWG. Dimensões 1985mm X 1980mm  (Referência Trox) </t>
  </si>
  <si>
    <t xml:space="preserve">Grelha de exaustão em alumínio anodizado na cor natural, simples deflexão, aletas horizontais móveis. MODELO Ref.AR-A. Dimensões 325mm X 165mm  (Referência Trox) </t>
  </si>
  <si>
    <t xml:space="preserve">Grelha de exaustão em alumínio anodizado na cor natural, simples deflexão, aletas horizontais móveis. MODELO Ref.AR-A. Dimensões 225mm X 125mm  (Referência Trox) </t>
  </si>
  <si>
    <t xml:space="preserve">Grelha de exaustão em alumínio anodizado na cor natural, simples deflexão, aletas horizontais móveis. MODELO Ref.AR-A. Dimensões 225mm X 165mm  (Referência Trox) </t>
  </si>
  <si>
    <t xml:space="preserve">Grelha de retorno em alumínio anodizado na cor natural, simples deflexão, aletas horizontais móveis. MODELO Ref.AR-A. Dimensões 325mm X 225mm  (Referência Trox) </t>
  </si>
  <si>
    <t xml:space="preserve">Grelha de exaustão e retorno em alumínio anodizado na cor natural, simples deflexão, aletas horizontais móveis e registro de regulagem de vazão. MODELO Ref.AR-AG. Dimensões 525mm X 325mm  (Referência Trox) </t>
  </si>
  <si>
    <t xml:space="preserve">Grelha de exaustão e retorno em alumínio anodizado na cor natural, simples deflexão, aletas horizontais móveis e registro de regulagem de vazão. MODELO Ref.AR-AG. Dimensões 1025mm X 325mm  (Referência Trox) </t>
  </si>
  <si>
    <t xml:space="preserve">Grelha de exaustão e retorno em alumínio anodizado na cor natural, simples deflexão, aletas horizontais fixasmóveis e registro de regulagem de vazão. MODELO Ref.AR-AG. Dimensões 1025mm X 225mm  (Referência Trox) </t>
  </si>
  <si>
    <t xml:space="preserve">Grelha de exaustão e retorno em alumínio anodizado na cor natural, simples deflexão, aletas horizontais móveis e registro de regulagem de vazão. MODELO Ref.AR-AG. Dimensões 825mm X 325mm  (Referência Trox) </t>
  </si>
  <si>
    <t xml:space="preserve">Grelha de exaustão em alumínio anodizado na cor natural, simples deflexão, aletas móveis e registro de regulagem de vazão. MODELO Ref. VAT-AG. Dimensões 225mm X 125mm  (Referência Trox) </t>
  </si>
  <si>
    <t xml:space="preserve">Grelha de exaustão em alumínio anodizado na cor natural, simples deflexão, aletas móveis e registro de regulagem de vazão. MODELO Ref. VAT-AG. Dimensões 1025mm X 225mm  (Referência Trox) </t>
  </si>
  <si>
    <t xml:space="preserve">Grelha de exaustão em alumínio anodizado na cor natural, simples deflexão, aletas móveis e registro de regulagem de vazão. MODELO Ref. VAT-AG. Dimensões 425mm X 165mm  (Referência Trox) </t>
  </si>
  <si>
    <t xml:space="preserve">Grelha de exaustão em alumínio anodizado na cor natural, simples deflexão, aletas móveis e registro de regulagem de vazão. MODELO Ref. VAT-AG. Dimensões 625mm X 225mm  (Referência Trox) </t>
  </si>
  <si>
    <t xml:space="preserve">Grelha para porta com aletas fixas em v alumínio anodizado na cor natural MODELO Ref. AGS-T. Dimensões 425mm X 325mm  (Referência Trox) </t>
  </si>
  <si>
    <t xml:space="preserve">Grelha para porta com aletas fixas em v alumínio anodizado na cor natural MODELO Ref. AGS-T. Dimensões 525mm X 525mm  (Referência Trox) </t>
  </si>
  <si>
    <t xml:space="preserve">Grelha para porta com aletas fixas em v alumínio anodizado na cor natural MODELO Ref. AGS-T. Dimensões 325mm X 325mm  (Referência Trox) </t>
  </si>
  <si>
    <r>
      <t xml:space="preserve">Boca de ar para T.A.E. em plástico ABS na cor branca MODELO Ref. Ventidec DWK-100 - </t>
    </r>
    <r>
      <rPr>
        <sz val="12"/>
        <rFont val="Symbol"/>
        <family val="1"/>
        <charset val="2"/>
      </rPr>
      <t>Æ</t>
    </r>
    <r>
      <rPr>
        <sz val="12"/>
        <rFont val="Calibri"/>
        <family val="2"/>
      </rPr>
      <t xml:space="preserve">4". (Referência Multivac) </t>
    </r>
  </si>
  <si>
    <t>ATUADOR PARA DAMPER ON-OFF 35LBS R/MOLA C/ SWITCH</t>
  </si>
  <si>
    <t>Válvulas de bloqueio/serviço tipo esfera, tubulação de ¼" - GBC 6 - Para gás R410A</t>
  </si>
  <si>
    <t>Válvulas de bloqueio/serviço tipo esfera, tubulação de ½" - GBC 12 - Para gás R410A</t>
  </si>
  <si>
    <t>7.3</t>
  </si>
  <si>
    <t>Válvulas de bloqueio/serviço tipo esfera, tubulação de ⅜" - GBC 10 - Para gás R410A</t>
  </si>
  <si>
    <t>7.4</t>
  </si>
  <si>
    <t>Válvulas de bloqueio/serviço tipo esfera, tubulação de ⅝" - GBC 16 - Para gás R410A</t>
  </si>
  <si>
    <t>7.5</t>
  </si>
  <si>
    <r>
      <t xml:space="preserve">Válvulas de bloqueio/serviço tipo esfera, tubulação de </t>
    </r>
    <r>
      <rPr>
        <sz val="12"/>
        <rFont val="Calibri"/>
        <family val="2"/>
      </rPr>
      <t>⅞</t>
    </r>
    <r>
      <rPr>
        <sz val="12"/>
        <rFont val="Calibri"/>
        <family val="2"/>
      </rPr>
      <t>" -GBC 22 - Para gás R410A</t>
    </r>
  </si>
  <si>
    <t>7.6</t>
  </si>
  <si>
    <t>Válvulas de bloqueio/serviço tipo esfera, tubulação de 1⅛" - GBC 28 - Para gás R410A</t>
  </si>
  <si>
    <t>CAIXA DE AQUECIMENTO PARA DUTO</t>
  </si>
  <si>
    <t xml:space="preserve">Caixa de aquecimento para duto. Modelo Ref. TRAA 450 x 450mm. Tensão 220V/3F/60Hz. Capacidade 4,5kW. (Referência TORK)  </t>
  </si>
  <si>
    <t>Sistema de captação de pó 1 - Marcenaria - 3.500m³/h (Pré-separador tipo Ciclone/Exaustor Centrífugo/Filtro Coletor/Dutos)</t>
  </si>
  <si>
    <t>Rede de dutos "flangeada" - Composta por:</t>
  </si>
  <si>
    <t>Tubulação de diâmetro 100mm – em aço galvanizado</t>
  </si>
  <si>
    <t>Tubulação de diâmetro 150mm – em aço galvanizado</t>
  </si>
  <si>
    <t>Tubulação de diâmetro 175mm – em aço galvanizado</t>
  </si>
  <si>
    <t>Tubulação de diâmetro 200mm – em aço galvanizado</t>
  </si>
  <si>
    <t>Tubulação de diâmetro 225mm – em aço galvanizado</t>
  </si>
  <si>
    <t>Braços extratores próximos às máquinas conforme projeto</t>
  </si>
  <si>
    <t>Conjunto de acessórios e suportes</t>
  </si>
  <si>
    <t>Equipamento de captação e filtragem de pó do tipo industrial para marcenaria - com filtro manga, ventilador centrífugo, motor 10CV e pré-separador de particulado (Referência: Air Vert, modelo C-AV-600+VNO430+FMM16/250+Estr.Mont.)</t>
  </si>
  <si>
    <t>Painel de partida tipo "soft-start do motor elétrico com interligações elétricas - QE-003</t>
  </si>
  <si>
    <t>Sistema de captação de pó - Serralheria/Oficina HVAC - 9.000m³/h (Filtro Coletor/Exaustor Centrífugo/Dutos)</t>
  </si>
  <si>
    <t>Tubulação de diâmetro 300mm – em aço galvanizado</t>
  </si>
  <si>
    <t>Tubulação de diâmetro 325mm – em aço galvanizado</t>
  </si>
  <si>
    <t>Tubulação de diâmetro 350mm – em aço galvanizado</t>
  </si>
  <si>
    <t>Tubulação de diâmetro 375mm – em aço galvanizado</t>
  </si>
  <si>
    <t>Tubulação de diâmetro 400mm – em aço galvanizado</t>
  </si>
  <si>
    <t>Equipamento de captação e filtragem de pó do tipo industrial para serralheria e oficina  - com filtro do tipo cartucho automático, ventilador centrífugo, motor 25CV, caixa acústica e silenciador (Referência: Air Vert, modelo AV 450+FCJP24+Estr.Mont.)</t>
  </si>
  <si>
    <t>Painel de partida tipo "soft-start do motor elétrico com interligações elétricas - QE-004</t>
  </si>
  <si>
    <t>Braços extratores de 3 m com respectivos suportes de parede "AirVert"</t>
  </si>
  <si>
    <t>CABINE DE PINTURA COM CORTINA DE ÁGUA/EXAUSTOR CENTRÍFUGO DE 11.239m³/h/PÓS FILTROS/AVANÇO - MOD CAN-3000 - Arprotec</t>
  </si>
  <si>
    <t>Painel de partida do motor elétrico com interligações elétricas - QE-002</t>
  </si>
  <si>
    <r>
      <t xml:space="preserve">DUTO RETO EM CHAPA GALVANIZADA #22 </t>
    </r>
    <r>
      <rPr>
        <sz val="12"/>
        <rFont val="Symbol"/>
        <family val="1"/>
        <charset val="2"/>
      </rPr>
      <t>Æ</t>
    </r>
    <r>
      <rPr>
        <sz val="12"/>
        <rFont val="Calibri"/>
        <family val="2"/>
      </rPr>
      <t>750mmX1.100mm</t>
    </r>
  </si>
  <si>
    <r>
      <t xml:space="preserve">CURVA GOMADA EM CHAPA GALVANIZADA #24 RL 90° </t>
    </r>
    <r>
      <rPr>
        <sz val="12"/>
        <rFont val="Symbol"/>
        <family val="1"/>
        <charset val="2"/>
      </rPr>
      <t>Æ</t>
    </r>
    <r>
      <rPr>
        <sz val="12"/>
        <rFont val="Calibri"/>
        <family val="2"/>
      </rPr>
      <t>750mm</t>
    </r>
  </si>
  <si>
    <r>
      <t xml:space="preserve">CHAPÉU CHINÊS EM CHAPA GALVANIZADA #24 </t>
    </r>
    <r>
      <rPr>
        <sz val="12"/>
        <rFont val="Symbol"/>
        <family val="1"/>
        <charset val="2"/>
      </rPr>
      <t>Æ</t>
    </r>
    <r>
      <rPr>
        <sz val="12"/>
        <rFont val="Calibri"/>
        <family val="2"/>
        <scheme val="minor"/>
      </rPr>
      <t>750mm</t>
    </r>
  </si>
  <si>
    <t>11.1</t>
  </si>
  <si>
    <t>Quadro de controles para 01 AHU contendo 02 controladores de processo tipo single loop, 01 disjuntor bipolar, 01 trafo 220/24VAC, 01 seletora de 2 posições L/D sistema, 01 sinalizador visuais (sistema ligado), plaquetas de identificação em acrílico auto-adesivo, insumos, montado e testado em bancada.</t>
  </si>
  <si>
    <t>11.2</t>
  </si>
  <si>
    <t>Transmissor conjugado de temperatura e umidade relativa para duto 4-20mA a dois fios - CONTEMP</t>
  </si>
  <si>
    <t>11.3</t>
  </si>
  <si>
    <t>Pressostato diferencial para uso em ventiladores de insuflamento (50-500 Pa - REF DWYER)</t>
  </si>
  <si>
    <t>12.1</t>
  </si>
  <si>
    <t>Amortecedores de vibração de neoprene de 25mm de altura para condensadoras - CONFORME PROJETO</t>
  </si>
  <si>
    <t>12.2</t>
  </si>
  <si>
    <t>Amortecedores de vibração de molas para as caixas de ventilação e exaustão - CONFORME PROJETO</t>
  </si>
  <si>
    <t>12.3</t>
  </si>
  <si>
    <t>Material de sustentação das evaporadoras</t>
  </si>
  <si>
    <t>Compatibilização do projeto com as demais disciplinas (arquitetura, elétrica, automação, civil e utilidades)</t>
  </si>
  <si>
    <t>13.1</t>
  </si>
  <si>
    <t>Transporte horizontal e vertical de equipamentos e materiais</t>
  </si>
  <si>
    <t>13.2</t>
  </si>
  <si>
    <t>Serviços de supervisão de obras e segurança ocupacional</t>
  </si>
  <si>
    <t>13.3</t>
  </si>
  <si>
    <t>Destinação final dos entulhos, inclusive o descarte dos materiais de obra," conforme normas da Fundação Butantan."</t>
  </si>
  <si>
    <t>13.4</t>
  </si>
  <si>
    <t>Serviços de start up, comissionamento e balanceamento</t>
  </si>
  <si>
    <t>13.5</t>
  </si>
  <si>
    <t>LAUDO TÉCNICO DE APRECIAÇÃO DE RISCO NR12</t>
  </si>
  <si>
    <t>13.6</t>
  </si>
  <si>
    <t>Entrega de databook completo (2 vias)</t>
  </si>
  <si>
    <t>unid</t>
  </si>
  <si>
    <t>horas</t>
  </si>
  <si>
    <t>6.2.3</t>
  </si>
  <si>
    <t>6.2.4</t>
  </si>
  <si>
    <t>Rodapé em poliestireno</t>
  </si>
  <si>
    <t>Rodapé em porcelanato 15cm</t>
  </si>
  <si>
    <t>1,20x3,00</t>
  </si>
  <si>
    <t>4,50x4,50</t>
  </si>
  <si>
    <t>1,60x2,10</t>
  </si>
  <si>
    <t>4,50x4,00</t>
  </si>
  <si>
    <t>0,90x2,10</t>
  </si>
  <si>
    <t>3,00x3,50</t>
  </si>
  <si>
    <t>2,40x2,50</t>
  </si>
  <si>
    <t>1,00x2,10</t>
  </si>
  <si>
    <t>1,80x2,10</t>
  </si>
  <si>
    <t>0,80x2,10</t>
  </si>
  <si>
    <t>0,75x2,00</t>
  </si>
  <si>
    <t>Janela Fixa Simples de aluminio com vidro temperado 6mm</t>
  </si>
  <si>
    <t>120x100</t>
  </si>
  <si>
    <t>Janela Basculante em aluminio</t>
  </si>
  <si>
    <t>60x60</t>
  </si>
  <si>
    <t>Janela Basculante em Aço</t>
  </si>
  <si>
    <t>Janela Basculante - Alumínio</t>
  </si>
  <si>
    <t>40x40</t>
  </si>
  <si>
    <t>PEÇAS SANITÁRIAS</t>
  </si>
  <si>
    <t>Barra em Aço Inox 2310.C.040.POL_Aço Inox Polido POL</t>
  </si>
  <si>
    <t>Barra em Aço inox 2310.C.080_Escovado ESC</t>
  </si>
  <si>
    <t>BARRA 2370.C.040.POL_Aço Inox Polido POL</t>
  </si>
  <si>
    <t>Bacia Sanitária Monte Carlo P808 deca</t>
  </si>
  <si>
    <t>Chuveiro Elétrico</t>
  </si>
  <si>
    <t>Lavatório vogue plus Coluna SuspensaL.51.17_Branco Gelo GE17</t>
  </si>
  <si>
    <t>Mictório Individual Sifão Integrado M713 Deca</t>
  </si>
  <si>
    <t>Pia de cozinha dupla 1000 x 535mm</t>
  </si>
  <si>
    <t>Papeleira 2020.C.FLX_Cromado CR10</t>
  </si>
  <si>
    <t xml:space="preserve">Torneira Para Lavatório LEED - PressMatic </t>
  </si>
  <si>
    <t>Torneira de Parede Bica Alta para Cozinha - Docol</t>
  </si>
  <si>
    <t>Torneira Para Tanque 1156.C_Cromado CR10</t>
  </si>
  <si>
    <t>Tanque 40 Litros</t>
  </si>
  <si>
    <t xml:space="preserve">Acabamento para válvula de descarga Benefit - DocolSystem </t>
  </si>
  <si>
    <t>Acabamento para Registro Itapema Bella Docol</t>
  </si>
  <si>
    <t>Valvula de Mictório DocolMatic - Pressmatic</t>
  </si>
  <si>
    <t>ARQUITETURA</t>
  </si>
  <si>
    <t>PISO - ACABAMENTO</t>
  </si>
  <si>
    <t>PAREDE - ACABAMENTO</t>
  </si>
  <si>
    <t>TETO - ACABAMENTO</t>
  </si>
  <si>
    <t>6.4</t>
  </si>
  <si>
    <t>6.4.1</t>
  </si>
  <si>
    <t>6.4.2</t>
  </si>
  <si>
    <t>6.4.3</t>
  </si>
  <si>
    <t>6.4.4</t>
  </si>
  <si>
    <t>6.4.5</t>
  </si>
  <si>
    <t>6.4.6</t>
  </si>
  <si>
    <t>6.4.7</t>
  </si>
  <si>
    <t>6.4.8</t>
  </si>
  <si>
    <t>6.4.9</t>
  </si>
  <si>
    <t>6.4.10</t>
  </si>
  <si>
    <t>6.4.11</t>
  </si>
  <si>
    <t>6.4.12</t>
  </si>
  <si>
    <t>6.4.13</t>
  </si>
  <si>
    <t>6.4.14</t>
  </si>
  <si>
    <t>6.4.15</t>
  </si>
  <si>
    <t>6.4.16</t>
  </si>
  <si>
    <t>6.4.17</t>
  </si>
  <si>
    <t>6.4.18</t>
  </si>
  <si>
    <t>6.4.19</t>
  </si>
  <si>
    <t>6.5</t>
  </si>
  <si>
    <t>FORNECIMENTO, INSTALAÇÃO E MONTAGEM DA PONTE ROLANTE TERTECMAN MOD. UNIVIGA TALHA K3104L0050M509DD03N</t>
  </si>
  <si>
    <t>Torneira Decamatic_Cromado CR10 - Deca</t>
  </si>
  <si>
    <t>Tipo/ Cod: MP10 – Gaveteiro volante tipo puff; Descrição: Acabamento da base em fórmica branca e estofado em tecido poliester cor verde. Três gavetas com possibilidade de fechamento com chave. Rodízios em PU, para pisos frios. Dimensões : 45x65x45</t>
  </si>
  <si>
    <t>Tipo/ Cod: MP19 – Cadeira Executiva com rodas; Descrição: Encosto em tela, e assento estofado em couro natural na cor preta.
Poltrona giratória.
Apoio de Braços com regulagem de altura.
Base em nylon com regulagem de altura.
Suporte de lombar com regulagem de altura.
Encosto com regulagem de inclinação sincronizada.
Rodízios em PU, para pisos frios.
Linha Diretiva Cavaletti 28001 ou similar
 Dimensões : -</t>
  </si>
  <si>
    <t>Tipo/ Cod: MP09 – Balcão de Recepção; Descrição: Em aço galvanizado acab. Em pintura preta, com 2 tampos de MDF e revestimento melamínico acabamento em madeira.
Acabamento em fita de borda de PVC 2,5mm de espessura colada.
Pés em aço inox com ajuste de altura.
 Dimensões : 200x113x100</t>
  </si>
  <si>
    <t>Tipo/ Cod: Mesa refeitório - 4 LUGARES ; Descrição: Mesa refeitório retangular 
Tampo em 18mm ou 25 mm
Estrutura em aço tubular reforçado
 Dimensões : 140X80X74</t>
  </si>
  <si>
    <t>Tipo/ Cod: MP06 – Mesa de Reunião Redonda – 4 lugares; Descrição: Acabamento da base em material metálico e pintura eletrostática na cor branca, tampo em madeira.
Acabamento em fita de borda de PVC 2,5mm de espessura colada.
Pés em aço inox com ajuste de altura.
 Dimensões : Ø120, H=72</t>
  </si>
  <si>
    <t>Tipo/ Cod: MP06 – Mesa de Reunião Retangular – 8 lugares; Descrição: Acabamento da base em material metálico e pintura eletrostática na cor branca, tampo em madeira.
Acabamento em fita de borda de PVC 2,5mm de espessura colada.
Pés em aço inox com ajuste de altura.
 Dimensões : D=2,80x1,20H=72</t>
  </si>
  <si>
    <t>Unid</t>
  </si>
  <si>
    <t>Marca: Marcon - Tipo: Armário; Cod: AM-70 ou similar - Portas de aço
Visores de vidro temperado de 3 mm
8 gavetas (modelo B)
1 gaveta (modelo C)
2 divisórias para gaveta (DPG-6)
3 prateleiras reguláveis (capacidade: 60 kg cada)
4 pés niveladores
Fechadura com chave
Peso: 119 kg  Dimensões : 120x50x174</t>
  </si>
  <si>
    <t>Marca: Marcon - Tipo: Armário; Cod: AM-65-8 ou similar portas de aço com abertura para a direita
8 prateleiras fixas
Fechadura com chave
4 pés niveladores
Peso: 47,8 kg
 Dimensões : 64x50x174</t>
  </si>
  <si>
    <t>Marca: Marcon - Tipo: Armário; Cod: AM-50 ou similar- Porta de aço com abertura para a direita
20 caixas nº3 (3A)
20 caixas nº 5 (5A)
12 caixas nº 7 (7A)
4 pés nivelaroes
Fechadura com chave
Peso: 60 kg
 Dimensões : 64x50x174</t>
  </si>
  <si>
    <t>Marca: Marcon - Tipo: Armário; Cod: AM-13 ou similar - portas em aço
Fechadura com chave
 Dimensões : 120x50x174</t>
  </si>
  <si>
    <t>Marca: Marcon - Tipo: Armário; Cod: AM-11 ou similar - portas em aço
Fechadura com chave
 Dimensões : 120x50x174</t>
  </si>
  <si>
    <t>Marca: Marcon - Tipo: Armário; Cod: A-2 ou similar – 2 portas em aço Fechadura com chave Prateleiras interna removível
 Dimensões : 860x600x700</t>
  </si>
  <si>
    <t>Marca: Marcon - Tipo: Bancada; Cod: 2200-MA1 ou similar – Angelim bicolado envernizado (45 mm) Dimensões : 220x80x89,5  ; CAPACIDADE:1000kg</t>
  </si>
  <si>
    <t>Marca: Marcon - Tipo: Armário; Cod: AM-77 ou similar - portas em aço
Fechadura com chave
 Dimensões : 90x97x185,5</t>
  </si>
  <si>
    <t>Marca: Marcon - Tipo: Armário; Cod: AM-81 ou similar-Armário de canto em “L”
Portas de aço
1 prateleiras removível
Fechadura com chave
Peso: 28,5 kg
 Dimensões : 82x82x60</t>
  </si>
  <si>
    <t>Marca: Marcon - Tipo: Armário; Cod: AM-82 ou similar-Portas de aço
1 prateleiras removível
Fechadura com chave
Peso: 15,1 kg
 Dimensões : 82x210x60</t>
  </si>
  <si>
    <t>Marca: Marcon - Tipo: Bancada; Cod: Bancada Montana ou similar  
Dimensões : 90x97x185,5</t>
  </si>
  <si>
    <t>Marca: Marcon - Tipo: Armário; Cod: CR-14F2 ou similar - portas em aço
Fechadura com chave
 Dimensões : 80x45x86,4
CAPACIDADE:350kg</t>
  </si>
  <si>
    <t>Marca: Marcon - Tipo: Bancada; Cod: GP-10 ou similar- Bancada de canto em “L”
Porta de aço com abertura para a direita
Fechadura com chave
 Tampo em compensado
 Pinus de 40mm
 1 prateleira removível
 5 pés niveladores
Peso: 48,7 kg
 Dimensões : 82x80X83,5</t>
  </si>
  <si>
    <t>Marca: Marcon - Tipo: Gaveteiro; Cod: GP-15 ou similar- 2 gavetas modelo B
 1 divisória para gaveta (DPG-2)
 Porta de aço com abertura para direita
1 prateleira removível
 Fechadura com chave
 4 pés niveladores
 Peso: 27,5 kg
 Dimensões : 52x60x87</t>
  </si>
  <si>
    <t>Marca: Marcon - Tipo: Gaveteiro; Cod: GP-8 ou similar- 4 gavetas modelo A
 3 gavetas modelo B
 1 gaveta modelo C
 1 divisória interna para gaveta (DPG-2)
 Fechadura com chave
 4 pés niveladores
 Peso: 44,3 kg
 Dimensões : 52x60x87</t>
  </si>
  <si>
    <t>Marca: Marcon - Tipo: Gaveteiro; Cod: GP-9 ou similar -1 prateleira removível
Portas de aço
Fechadura com chave
4 pés niveladores
Peso: 27,2 kg
 Dimensões : 80x45x79</t>
  </si>
  <si>
    <t xml:space="preserve">Marca: Marcon - Tipo: Manta; Cod: LB-3 ou similar -Manta de borracha para bancadas 
Dimensões : 220x80x0,02; </t>
  </si>
  <si>
    <t>Marca: Marcon - Tipo: Lavadora; Cod: LP5A-2V ou similar - Cuba em chapa galvanizada de 0,65mm
► 4 pés niveladores
► Motor: Eletro bomba
► Voltagem: 220v
► Reservatório: 20 litros
► Acompanha mangueira (com suporte, braçadeira e arejador), filtro e ralo
► Outras medidas:
Altura frontal da cuba: 180 mm
Altura traseira da cuba: 350 mm
 Dimensões : 100x70x95</t>
  </si>
  <si>
    <t>Marca: Marcon - Tipo: Tampo; Cod: MA-2 ou similar -Angelim bicolado envernizado (45 mm)
Capacidade distribuida: 1000 kg
Peso: 40 kg
 Dimensões : 160x73x4,5</t>
  </si>
  <si>
    <t>Marca: Marcon - Tipo: Tampo; Cod: MN4 ou similar -Tampos para gaveteiros Modulares Compact
Compensado pinus envernizado (40 mm)
Peso: 9,1 kg
 Dimensões : 82x55x4 – capacidade:1000kg</t>
  </si>
  <si>
    <t xml:space="preserve">Marca: Marcon - Tipo: Tampo; Cod: MN5 ou similar-Tampos para gaveteiros Modulares Compact
Compensado pinus envernizado (40 mm)
Peso: 18,3 kg
 Dimensões : 164x55x40
Capacidade:1000kg
</t>
  </si>
  <si>
    <t>Marca: Marcon - Tipo: Ferramenta; Cod: NT-4 ou similar
Dimensões : -</t>
  </si>
  <si>
    <t>REMOÇÃO E DESTOCAMENTO DE ÁRVORES</t>
  </si>
  <si>
    <t>PLANTIO DE MUDA DE ÁRVORE DE ALTURA 1,5m</t>
  </si>
  <si>
    <t>Marca: Marcon - Tipo: Ferramenta; Cod: NT-6 ou similar
Dimensões : -</t>
  </si>
  <si>
    <t>Marca: Marcon - Tipo: Ferramenta; Cod: NT-8  ou similar
Dimensões : -</t>
  </si>
  <si>
    <t>Marca: Marcon - Tipo: Suporte; Cod: SM-N ou similar -Suporte com 6 caixas nº 3 azuis. 
Dimensões : 64x19x8</t>
  </si>
  <si>
    <t>Marca: Marcon - Tipo: Suporte; Cod: SM-O ou similar - Suporte com 4 caixas nº 5 cor azul 
Dimensões : 64x26X12</t>
  </si>
  <si>
    <t>Marca: Marcon - Tipo: Suporte; Cod: SM-P ou similar -Régua de energia com 2 tomadas 110V e 2 de 220V 
Dimensões : 64x5,0x10</t>
  </si>
  <si>
    <t>Marca: Marcon - Tipo: Suporte; Cod: SM-Q ou similar -Prateleira pequena multiuso 
Dimensões : 64x29,5</t>
  </si>
  <si>
    <t>Marca: Marcon - Tipo: Prancheta; Cod: SM-T ou similar-Prancheta inclinada 
Dimensões : 52x60x87</t>
  </si>
  <si>
    <t>Marca: Marcon - Tipo: Suporte; Cod: SM-U ou similar-Suporte com luminária LED
Eficiência dos leds: I 30lm/W
IRC (índice de reprodução de cores) &gt;80
Grau de Proteção: IP20
90% de economia de energia, para modelos com difusor linear, em comparação a lâmpadas incandescentes
Vida útil: 30 mil horas
Não emitem ultravioleta e infravermelho.
 Dimensões : 44,4x12x28</t>
  </si>
  <si>
    <t>Marca: Marcon - Tipo: Suporte; Cod: SM-Vou similar -Painel para suporte de ferramentas para bancada
Dimensões : 64x2,9x40</t>
  </si>
  <si>
    <t>Marca: Marcon - Tipo: Suporte; Cod: SM-Y ou similar -Para fixação de acessórios em parede 
Dimensões : 0,052x2,5x100</t>
  </si>
  <si>
    <t>Marca: Marcon - Tipo: ; Cod: GP-1 ou similar -1 gaveta modelo C Porta de aço com abertura para direita 1 prateleira removível Fechadura com chave 4 pés niveladores Peso: 24,8 kg 
Dimensões : -</t>
  </si>
  <si>
    <t>Tipo/ Cod: MP01 – Armário Alto; Descrição: Armário com acabamento da estrutura em fórmica na cor branca. Painéis em 18mm, 25mm e 50mm, porta de abrir (2 folhas) com puxador em perfil retangular de alumínio e três prateleiras. Considerar pé em aço inox com regulagem de altura e tranca com chave para fechamento. 
Dimensões : 80x180x50</t>
  </si>
  <si>
    <t>Tipo/ Cod: MP01 – Estação de trabalho retangular; Descrição: Acabamento da base e tampo em fórmica branca. Divisória em fórmica branca com vidro temperado de espessura de 6mm superior.
Acabamento em fita de borda de PVC 2,5mm de espessura colada.
Calha metálica para cabos com encaixes de tomada fixado na estrutura da mesa.
Furos para passagem de fios no tampo e nas laterais, quando necessários.
Pés em aço inox com ajuste de altura.
 Dimensões : 140x75x70</t>
  </si>
  <si>
    <t>Tipo/ Cod: Banco de vestiário; Descrição: Acessento de Madeira com estrutura em aço  
Dimensões : 100x30x45</t>
  </si>
  <si>
    <t>Tipo/ Cod: MP17 – Cadeira fixa empilhável e encaixe lateral entre cadeiras; Descrição: Cadeira fixa empilhável de coletividade e uso múltiplo, assento e encosto injetados em polipropileno, estrutura trapézio. Fabricada em maciço cilíndrico de aço carbono, com acabamento preto. Sapatas injetadas em polipropileno. 
Dimensões : -</t>
  </si>
  <si>
    <t>Tipo/ Cod: MP21 – Armário embutido em bancada de granito; Descrição: Armário com acabamento da estrutura em fórmica na cor branca. Painéis em 18mm, 25mm e 50mm, porta de abrir (2 folhas) com puxador em perfil retangular em cava
 Dimensões : 300x90x60</t>
  </si>
  <si>
    <t>Tipo/ Cod: MP18 – Cadeira Escolar com prancheta; Descrição: Tipo fixa, assento e encosto injetados em polipropileno, estrutura trapézio. Fabricada em maciço cilíndrico de aço carbono, com acabamento preto. Sapatas injetadas em polipropileno.
Prancheta articulada em MDF. Acabamento em formica branca.
Coletiva Cavaletti 34006 U ou similar 
Dimensões : -</t>
  </si>
  <si>
    <t>Tipo/ Cod: MP22 – Armário alto de bancada de granito; Descrição: Armário com acabamento da estrutura em fórmica na cor branca. Painéis em 18mm, 25mm e 50mm, porta de abrir (2 folhas) com puxador em perfil retangular em cava.
 Dimensões : 300x60x50</t>
  </si>
  <si>
    <t>Tipo/ Cod: MP16 – Sofá 3 lugares Le Corbusier; Descrição: Acabamento em couro na cor preta.
 Dimensões : -</t>
  </si>
  <si>
    <t>Tipo/ Cod: Mesa de centro em aço Oxi- Estrutura em aço carro maciço e tampo em chapa oxidada.; Descrição: Aço com chapa oxidada - https://www.hometeka.com.br/loja/mesa-de-centro-em-aco-oxi.html 
Dimensões : 100x70x30</t>
  </si>
  <si>
    <t>Tipo/ Cod: MP02 – Armário Baixo; Descrição: Armário com acabamento da estrutura em fórmica na cor branca. Painéis em 18mm, 25mm e 50mm, porta de abrir (2 folhas) com puxador em perfil retangular de alumínio e uma prateleira. Considerar pé em aço inox com regulagem de altura e tranca com chave para fechamento. 
Dimensões : 80x70x50</t>
  </si>
  <si>
    <t>INSTALAÇÕES DE CANTEIRO DE OBRA</t>
  </si>
  <si>
    <t>CDHU</t>
  </si>
  <si>
    <t>02.02.130</t>
  </si>
  <si>
    <t>LOCAÇÃO DE CONTAINER TIPO ESCRITÓRIO COM 1 VASO SANITÁRIO, 1 LAVATÓRIO E 1 PONTO PARA CHUVEIRO - ÁREA MÍNIMA DE 13,80 M²</t>
  </si>
  <si>
    <t>MÊS</t>
  </si>
  <si>
    <t>02.02.140</t>
  </si>
  <si>
    <t>LOCAÇÃO DE CONTAINER TIPO SANITÁRIO COM 2 VASOS SANITÁRIOS, 2 LAVATÓRIOS, 2 MICTÓRIOS E 4 PONTOS PARA CHUVEIRO - ÁREA MÍNIMA DE 13,80 M²</t>
  </si>
  <si>
    <t>02.02.150</t>
  </si>
  <si>
    <t>LOCAÇÃO DE CONTAINER TIPO DEPÓSITO - ÁREA MÍNIMA DE 13,80 M²</t>
  </si>
  <si>
    <t>FRETE, CARREGAMENTO E DESCARREGAMENTO DE CONTAINERS - CAMINHÃO CARGA SECA CAP. 8 TON COM GUINDASTE CAP. 3TON/3M</t>
  </si>
  <si>
    <t>HORA</t>
  </si>
  <si>
    <t>TAPUME METÁLICO COM TELHA METÁLICA, SEM PINTURA, TRAPEZOIDAL 40 ESP=0,43MM, COLUNAS, BASES E PARAFUSOS. ALTURA DE 2,20 m</t>
  </si>
  <si>
    <t>M²</t>
  </si>
  <si>
    <t>1.1.6</t>
  </si>
  <si>
    <t>PORTÃO METÁLICO DE OBRA - 5M, PIVOTANTE, 2 FOLHAS, PARA TAPUME</t>
  </si>
  <si>
    <t>1.1.7</t>
  </si>
  <si>
    <t>PORTÃO DE PEDESTRES - 1,15M, PARA TAPUME</t>
  </si>
  <si>
    <t>1.1.8</t>
  </si>
  <si>
    <t>02.08.020</t>
  </si>
  <si>
    <t>PLACA DE IDENTIFICAÇÃO PARA OBRA" (PADRÃO GOVERNO DO ESTADO)</t>
  </si>
  <si>
    <t xml:space="preserve">PROJETO DE FABRICAÇÃO DE ESTRUTURA METÁLICA EM FORMATO A1 </t>
  </si>
  <si>
    <t xml:space="preserve">UN </t>
  </si>
  <si>
    <t>COMPATIBILIZAÇÃO DE PROJETOS - FORMATO A1</t>
  </si>
  <si>
    <t xml:space="preserve"> 1.4.1.1 </t>
  </si>
  <si>
    <t xml:space="preserve">DESMONTAGEM E REMOÇÃO DE CONTEINERS </t>
  </si>
  <si>
    <t>1.4.2.1</t>
  </si>
  <si>
    <t>M³</t>
  </si>
  <si>
    <t>1.4.2.2</t>
  </si>
  <si>
    <t>04.01.060</t>
  </si>
  <si>
    <t>RETIRADA DE DIVISÓRIA EM PLACA DE CONCRETO, GRANITO, GRANILITE OU MÁRMORE</t>
  </si>
  <si>
    <t>1.4.2.3</t>
  </si>
  <si>
    <t>RETIRADA DE ESQUADRIAS METÁLICAS EM GERAL, PORTAS OU CAIXILHOS</t>
  </si>
  <si>
    <t>1.4.2.4</t>
  </si>
  <si>
    <t>04.09.100</t>
  </si>
  <si>
    <t>RETIRADA DE GUARDA-CORPO OU GRADIL EM GERAL</t>
  </si>
  <si>
    <t>1.4.2.5</t>
  </si>
  <si>
    <t>DEMOLIÇÃO DE TELHAS EM GERAL, EXCLUSIVE TELHAS DE BARRO COZIDO E VIDRO</t>
  </si>
  <si>
    <t>1.4.2.6</t>
  </si>
  <si>
    <t>04.02.110</t>
  </si>
  <si>
    <t>RETIRADA DE ESTRUTURA EM MADEIRA PONTALETADA - TELHAS PERFIL QUALQUER</t>
  </si>
  <si>
    <t>1.4.2.7</t>
  </si>
  <si>
    <t>03.01.250</t>
  </si>
  <si>
    <t>DEMOLIÇÃO MECANIZADA DE PAVIMENTO OU PISO EM CONCRETO, INCLUSIVE FRAGMENTAÇÃO E ACOMODAÇÃO DO MATERIAL</t>
  </si>
  <si>
    <t>1.4.2.8</t>
  </si>
  <si>
    <t>REMOÇÃO DE CABOS ELÉTRICOS, DE FORMA MANUAL, SEM REAPROVEITAMENTO. AF_12/2017</t>
  </si>
  <si>
    <t>1.4.2.9</t>
  </si>
  <si>
    <t>RETIRADA DE TUBULAÇÃO DE PVC RÍGIDO - ATÉ 4"</t>
  </si>
  <si>
    <t>1.4.2.10</t>
  </si>
  <si>
    <t>03.01.020</t>
  </si>
  <si>
    <t>DEMOLIÇÃO MANUAL DE CONCRETO SIMPLES (INFRAESTRUTURA TELECOM)</t>
  </si>
  <si>
    <t>REMOÇÃO E TRANSPORTE</t>
  </si>
  <si>
    <t>1.4.3.1</t>
  </si>
  <si>
    <t>CARGA MECANIZADA E REMOÇÃO DE ENTULHO, INCLUSIVE TRANSPORTE ATÉ 1KM</t>
  </si>
  <si>
    <t>1.4.3.2</t>
  </si>
  <si>
    <t>TRANSPORTE DE ENTULHO POR CAMINHÃO BASCULANTE, ALEM DE 1KM</t>
  </si>
  <si>
    <t>M³x KM</t>
  </si>
  <si>
    <t>1.4.3.3</t>
  </si>
  <si>
    <t>05.09.006</t>
  </si>
  <si>
    <t>TAXA DE DESTINAÇÃO DE RESÍDUO SÓLIDO EM ATERRO, TIPO INERTE</t>
  </si>
  <si>
    <t>TX</t>
  </si>
  <si>
    <t>ESTRUTURA E FECHAMENTOS</t>
  </si>
  <si>
    <t xml:space="preserve">FUNDAÇÕES </t>
  </si>
  <si>
    <t>2.1.1</t>
  </si>
  <si>
    <t>ESTACA TIPO HÉLICE CONTÍNUA</t>
  </si>
  <si>
    <t>2.1.1.1</t>
  </si>
  <si>
    <t>12.12.010</t>
  </si>
  <si>
    <t>TAXA DE MOBILIZAÇÃO E DESMOBILIZAÇÃO DE EQUIPAMENTOS PARA EXECUÇÃO DE ESTACA TIPO HÉLICE CONTÍNUA EM SOLO</t>
  </si>
  <si>
    <t>2.1.1.2</t>
  </si>
  <si>
    <t>ESCAVAÇÃO MANUAL PROFUNDIDADE INFERIOR OU IGUAL 1,50 m</t>
  </si>
  <si>
    <t>2.1.1.3</t>
  </si>
  <si>
    <t>ESTACA TIPO HÉLICE CONTÍNUA, DIÂMETRO DE 50 CM EM SOLO</t>
  </si>
  <si>
    <t>2.1.1.4</t>
  </si>
  <si>
    <t>10.01.040</t>
  </si>
  <si>
    <t>ARMADURA EM BARRA DE AÇO CA-50 (A OU B) FYK = 500 MPA (ESTACAS)</t>
  </si>
  <si>
    <t>KG</t>
  </si>
  <si>
    <t>2.1.1.5</t>
  </si>
  <si>
    <t>CORTE E REPARO DE CABEÇA DE ESTACA</t>
  </si>
  <si>
    <t>UN</t>
  </si>
  <si>
    <t>2.1.1.6</t>
  </si>
  <si>
    <t>CONCRETO - ENSAIO DE RUPTURA A COMPRESSÃO- CORPO DE PROVA</t>
  </si>
  <si>
    <t>CONTROLE TECNOLÓGICO DE CONCRETO - MOBILIZAÇÃO PARA MOLDAGEM E/OU COLETA DOS CORPOS DE PROVA DE CONCRETO</t>
  </si>
  <si>
    <t>VIAGEM</t>
  </si>
  <si>
    <t>2.1.1.8</t>
  </si>
  <si>
    <t>CONTROLE TECNOLÓGICO DE CONCRETO MOLDAGEM DE CORPO DE PROVA</t>
  </si>
  <si>
    <t>PERÍODO 4 H</t>
  </si>
  <si>
    <t>2.1.1.9</t>
  </si>
  <si>
    <t>CARGA MECANIZADA E REMOÇÃO DE TERRA, INCLUSIVE TRANSPORTE ATÉ 1KM</t>
  </si>
  <si>
    <t>2.1.1.10</t>
  </si>
  <si>
    <t>2.1.1.11</t>
  </si>
  <si>
    <t>TRANSPORTE DE TERRA POR CAMINHÃO BASCULANTE, ALEM DE 1KM</t>
  </si>
  <si>
    <t>M³xKM</t>
  </si>
  <si>
    <t>2.1.1.12</t>
  </si>
  <si>
    <t>TRANSPORTE DE ENTULHO POR CAMINHÃO BASCULANTE, A PARTIR DE 1KM</t>
  </si>
  <si>
    <t>2.1.1.13</t>
  </si>
  <si>
    <t>05.09.007</t>
  </si>
  <si>
    <t>TAXA DE DESTINAÇÃO DE RESÍDUO SÓLIDO EM ATERRO, TIPO SOLO/TERRA</t>
  </si>
  <si>
    <t>BLOCOS SOBRE ESTACAS E VIGAS BALDRAMES</t>
  </si>
  <si>
    <t>2.1.2.1</t>
  </si>
  <si>
    <t>07.02.020</t>
  </si>
  <si>
    <t>ESCAVAÇÃO MECANIZADA DE VALAS OU CAVAS COM PROFUNDIDADE DE ATÉ 2 M</t>
  </si>
  <si>
    <t>2.1.2.2</t>
  </si>
  <si>
    <t>APILOAMENTO DO FUNDO DE VALAS, PARA SIMPLES REGULARIZAÇÃO</t>
  </si>
  <si>
    <t>2.1.2.3</t>
  </si>
  <si>
    <t>LASTRO DE CONCRETO - 150KG CIM/M3</t>
  </si>
  <si>
    <t>2.1.2.4</t>
  </si>
  <si>
    <t>09.01.020</t>
  </si>
  <si>
    <t>FORMA EM MADEIRA COMUM PARA FUNDAÇÃO</t>
  </si>
  <si>
    <t>2.1.2.5</t>
  </si>
  <si>
    <t>ARMADURA EM BARRA DE AÇO CA-50 (A OU B) FYK = 500 MPA</t>
  </si>
  <si>
    <t>2.1.2.6</t>
  </si>
  <si>
    <t>10.01.060</t>
  </si>
  <si>
    <t>ARMADURA EM BARRA DE AÇO CA-60 (A OU B) FYK = 600 MPA</t>
  </si>
  <si>
    <t>2.1.2.7</t>
  </si>
  <si>
    <t>11.01.320</t>
  </si>
  <si>
    <t>CONCRETO USINADO, FCK = 30 MPA - PARA BOMBEAMENTO</t>
  </si>
  <si>
    <t>2.1.2.8</t>
  </si>
  <si>
    <t>11.16.080</t>
  </si>
  <si>
    <t>LANÇAMENTO E ADENSAMENTO DE CONCRETO OU MASSA POR BOMBEAMENTO</t>
  </si>
  <si>
    <t>2.1.2.9</t>
  </si>
  <si>
    <t>2.1.2.10</t>
  </si>
  <si>
    <t>2.1.2.11</t>
  </si>
  <si>
    <t>2.1.2.12</t>
  </si>
  <si>
    <t>07.11.020</t>
  </si>
  <si>
    <t>REATERRO COMPACTADO MECANIZADO DE VALA OU CAVA COM COMPACTADOR</t>
  </si>
  <si>
    <t>2.1.2.13</t>
  </si>
  <si>
    <t>2.1.2.14</t>
  </si>
  <si>
    <t>2.1.2.15</t>
  </si>
  <si>
    <t>SUPERESTRUTURA</t>
  </si>
  <si>
    <t xml:space="preserve">PILARES </t>
  </si>
  <si>
    <t>2.2.1.1</t>
  </si>
  <si>
    <t>09.01.030</t>
  </si>
  <si>
    <t>FORMA EM MADEIRA COMUM PARA ESTRUTURA</t>
  </si>
  <si>
    <t>2.2.1.2</t>
  </si>
  <si>
    <t>2.2.1.3</t>
  </si>
  <si>
    <t>2.2.1.4</t>
  </si>
  <si>
    <t>2.2.1.5</t>
  </si>
  <si>
    <t>2.2.1.6</t>
  </si>
  <si>
    <t>2.2.1.7</t>
  </si>
  <si>
    <t>PAREDES/ PÓRTICOS DA FACHADA</t>
  </si>
  <si>
    <t>2.2.2.1</t>
  </si>
  <si>
    <t>2.2.2.2</t>
  </si>
  <si>
    <t>2.2.2.3</t>
  </si>
  <si>
    <t>2.2.2.4</t>
  </si>
  <si>
    <t>2.2.2.5</t>
  </si>
  <si>
    <t>14.11.221</t>
  </si>
  <si>
    <t>ALVENARIA DE BLOCO DE CONCRETO ESTRUTURAL 14 X 19 X 39 CM - CLASSE B</t>
  </si>
  <si>
    <t>2.2.2.6</t>
  </si>
  <si>
    <t>11.05.040</t>
  </si>
  <si>
    <t>ARGAMASSA GRAUTE</t>
  </si>
  <si>
    <t>2.2.2.7</t>
  </si>
  <si>
    <t>LAJE PRÉ-FABRICADA UNIDIRECIONAL EM VIGA TRELIÇADA/LAJOTA EM EPS LT 16 (12 + 4), COM CAPA DE CONCRETO DE 30 MPA</t>
  </si>
  <si>
    <t>2.2.2.8</t>
  </si>
  <si>
    <t>ARMADURA EM BARRA DE AÇO CA-60 (A OU B) FYK = 600 MPA (TELAS)</t>
  </si>
  <si>
    <t>2.2.2.9</t>
  </si>
  <si>
    <t>2.2.2.10</t>
  </si>
  <si>
    <t>2.2.2.11</t>
  </si>
  <si>
    <t>PISO ESTRUTURAL - TÉRREO</t>
  </si>
  <si>
    <t>2.2.3.1</t>
  </si>
  <si>
    <t>54.01.030</t>
  </si>
  <si>
    <t>ABERTURA E PREPARO DE CAIXA ATÉ 40 CM, COMPACTAÇÃO DO SUBLEITO MÍNIMO DE 95% DO PN E TRANSPORTE ATÉ O RAIO DE 1 KM</t>
  </si>
  <si>
    <t>2.2.3.2</t>
  </si>
  <si>
    <t>54.01.220</t>
  </si>
  <si>
    <t>BASE DE BICA CORRIDA</t>
  </si>
  <si>
    <t>2.2.3.3</t>
  </si>
  <si>
    <t>11.18.060</t>
  </si>
  <si>
    <t>LONA PLÁSTICA</t>
  </si>
  <si>
    <t>2.2.3.4</t>
  </si>
  <si>
    <t>10.02.020</t>
  </si>
  <si>
    <t>ARMADURA EM TELA SOLDADA DE AÇO (TELAS E TRELIÇAS) CA-60</t>
  </si>
  <si>
    <t>2.2.3.5</t>
  </si>
  <si>
    <t>10.01.020</t>
  </si>
  <si>
    <t>ARMADURA EM BARRA DE AÇO CA-25 FYK = 250 MPA (BARRA DE TRANSFERENCIA)</t>
  </si>
  <si>
    <t>2.2.3.6</t>
  </si>
  <si>
    <t>2.2.3.7</t>
  </si>
  <si>
    <t>2.2.3.8</t>
  </si>
  <si>
    <t>MANTA GEOTÊXTIL</t>
  </si>
  <si>
    <t>2.2.3.9</t>
  </si>
  <si>
    <t>JUNTA DE ENCONTRO COM MASTIQUE A BASE DE POLIURETANO, 1,0x1,0 cm - INCLUSIVE GUIA DE APOIO EM POLIETILENO E EPS</t>
  </si>
  <si>
    <t>2.2.3.10</t>
  </si>
  <si>
    <t>11.20.050</t>
  </si>
  <si>
    <t>CORTE DE JUNTA DE DILATAÇÃO, COM SERRA DE DISCO DIAMANTADO PARA PISOS</t>
  </si>
  <si>
    <t>2.2.3.11</t>
  </si>
  <si>
    <t>ACABAMENTO DE PISO DE CONCRETO TIPO BAMBOLÊ</t>
  </si>
  <si>
    <t>2.2.3.12</t>
  </si>
  <si>
    <t>2.2.3.13</t>
  </si>
  <si>
    <t>2.2.3.14</t>
  </si>
  <si>
    <t>LAJES - TODOS OS PAVIMENTOS</t>
  </si>
  <si>
    <t>2.2.4.1</t>
  </si>
  <si>
    <t>FORNECIMENTO E MONTAGEM DE FORMA PARA LAJE TIPO STEEL-DECK MF-75,ESP. 1,25mm, INCLUSIVE MATERIAIS PARA FIXAÇÃO (STUD BOLTS)</t>
  </si>
  <si>
    <t>2.2.4.2</t>
  </si>
  <si>
    <t>2.2.4.3</t>
  </si>
  <si>
    <t>2.2.4.4</t>
  </si>
  <si>
    <t>2.2.4.5</t>
  </si>
  <si>
    <t>2.2.4.6</t>
  </si>
  <si>
    <t>2.2.4.7</t>
  </si>
  <si>
    <t>2.2.4.8</t>
  </si>
  <si>
    <t>ESTRUTURA METÁLICA</t>
  </si>
  <si>
    <t>2.2.5.1</t>
  </si>
  <si>
    <t>FORNECIMENTO E MONTAGEM DE ESTRUTURA METÁLICA VERTICAL - NÃO PATINÁVEL</t>
  </si>
  <si>
    <t>2.2.5.2</t>
  </si>
  <si>
    <t>GALVANIZAÇÃO EM ESTRUTURA METÁLICA</t>
  </si>
  <si>
    <t>2.2.5.3</t>
  </si>
  <si>
    <t>33.07.130</t>
  </si>
  <si>
    <t xml:space="preserve">PINTURA EPÓXI BICOMPONENTE EM ESTRUTURAS METÁLICAS </t>
  </si>
  <si>
    <t>2.2.5.4</t>
  </si>
  <si>
    <t>33.07.304</t>
  </si>
  <si>
    <t>PROTEÇÃO PASSIVA CONTRA INCÊNDIO COM TINTA INTUMESCENTE, COM TEMPO REQUERIDO DE RESISTÊNCIA AO FOGO TRRF = 120 MIN - APLICAÇÃO EM ESTRUTURA METÁLICA</t>
  </si>
  <si>
    <t>2.2.5.5</t>
  </si>
  <si>
    <t>GUARDA-CORPO TUBULAR COM TELA EM AÇO GALVANIZADO, DIÂMETRO DE 1 1/2´</t>
  </si>
  <si>
    <t>2.2.6.1</t>
  </si>
  <si>
    <t>TELHAMENTO EM CHAPA DE AÇO PRÉ PINTADA COM EPÓXI E POLIÉSTER, TIPO SANDUÍCHE, ESPESSURA DE 0,50MM COM POLIISOCIANURATO (PIR)</t>
  </si>
  <si>
    <t>FECHAMENTOS</t>
  </si>
  <si>
    <t>ALVENARIA E DIVISÓRIAS</t>
  </si>
  <si>
    <t>ALVENARIA DE BLOCOS DE CONCRETO ESTRUTURAL 14X19X29 CM, (ESPESSURA 14 CM) FBK = 14,0 MPA, PARA PAREDES COM ÁREA LÍQUIDA MAIOR OU IGUAL A 6M², COM VÃOS, UTILIZANDO COLHER DE PEDREIRO</t>
  </si>
  <si>
    <t>REVESTIMENTO E ACABAMENTO</t>
  </si>
  <si>
    <t>FITA DE AVISO - FITA SUBTERRÂNEA - ROLO 7,6cm x 300m
"CUIDADO - FIBRA ÓPTICA ABAIXO" 
REF.: SETON</t>
  </si>
  <si>
    <t>ESPAÇADOR DE CONCRETO</t>
  </si>
  <si>
    <t>TAMPÃO TERMINAL EM PEAD - SEÇÃO CIRCULAR ROSQUEÁVEL PARA TAMPONAMENTO DE DUTOS VAGOS 4" - KANAFLEX
REF.: FURUKAWA - KANAFLEX</t>
  </si>
  <si>
    <t>DUTO DE PEAD (POLIETILENO DE ALTA DENSIDADE) 4", NA COR PRETA, DE SEÇÃO CIRCULAR, COM CORRUGAÇÃO HELICOIDAL .
REF.: KANAFLEX - KANALEX</t>
  </si>
  <si>
    <t>INFRA SECA</t>
  </si>
  <si>
    <t xml:space="preserve">CAIXA DE PASSAGEM EM ALVENARIA REVESTIDA,  COM FUNDO E TAMPA DE CONCRETO (0,60x0,60x0,60) </t>
  </si>
  <si>
    <t>CAIXA DE PASSAGEM EM ALVENARIA REVESTIDA, COM FUNDO E TAMPA DE CONCRETO (1,50x1,00x0,80)</t>
  </si>
  <si>
    <t>CAIXAS DE PASSAGEM</t>
  </si>
  <si>
    <t>LASTRO DE AREIA</t>
  </si>
  <si>
    <t>11.18.020</t>
  </si>
  <si>
    <t>CARGA MANUAL DE SOLO</t>
  </si>
  <si>
    <t>06.14.020</t>
  </si>
  <si>
    <t>REATERRO MANUAL APILOADO SEM CONTROLE DE COMPACTAÇÃO</t>
  </si>
  <si>
    <t>06.11.040</t>
  </si>
  <si>
    <t>ESCAVAÇÃO MANUAL EM SOLO DE 1ª E 2ª CATEGORIA EM VALA OU CAVA ATÉ 1,5 M</t>
  </si>
  <si>
    <t>06.02.020</t>
  </si>
  <si>
    <t>ABERTURA DE VALAS</t>
  </si>
  <si>
    <r>
      <t xml:space="preserve">INFRAESTRUTURA TELECOM 
</t>
    </r>
    <r>
      <rPr>
        <sz val="12"/>
        <color theme="0"/>
        <rFont val="Calibri"/>
        <family val="2"/>
        <scheme val="minor"/>
      </rPr>
      <t>REMANEJAMENTO DE REDE E ENCAMINHAMENTO DE FIBRA  ÓPTICA</t>
    </r>
  </si>
  <si>
    <t>3.5.1</t>
  </si>
  <si>
    <t>DIMENSÃO 0,60x0,60x0,60m, EM ALVENARIA DE TIJOLOS MACIÇOS REVESTIDA E IMPERMEABILIZADA, LAJE DE FUNDO E TAMPA EM CONCRETO</t>
  </si>
  <si>
    <t>3.3.4.6</t>
  </si>
  <si>
    <t>3.3.4.5</t>
  </si>
  <si>
    <t>3.3.4.4</t>
  </si>
  <si>
    <t>3.3.4.3</t>
  </si>
  <si>
    <t>3.3.4.2</t>
  </si>
  <si>
    <t>3.3.4.1</t>
  </si>
  <si>
    <t xml:space="preserve">INFRAESTRUTURA ENTERRADA - ÁGUA PLUVIAL </t>
  </si>
  <si>
    <t>TINTA ESMALTE SINTÉTICO - EXTERIOR DE CALHAS E RUFOS</t>
  </si>
  <si>
    <t>3.3.3.2</t>
  </si>
  <si>
    <t>CALHA, RUFO, AFINS EM CHAPA GALVANIZADA Nº 24 - CORTE 1,00 M</t>
  </si>
  <si>
    <t>16.33.062</t>
  </si>
  <si>
    <t>3.3.3.1</t>
  </si>
  <si>
    <t>CALHAS E RUFOS</t>
  </si>
  <si>
    <t>GRELHA HEMISFÉRICA EM FERRO FUNDIDO DE 4" (SAÍDA DA CALHA)</t>
  </si>
  <si>
    <t>49.06.010</t>
  </si>
  <si>
    <t>3.3.2.3</t>
  </si>
  <si>
    <t>GRELHA HEMISFÉRICA EM FERRO FUNDIDO DE 6" (SAÍDA DA CALHA)</t>
  </si>
  <si>
    <t>49.06.080</t>
  </si>
  <si>
    <t>3.3.2.2</t>
  </si>
  <si>
    <t>RALO LINEAR SIFONADO COM GRELHA, CORPO E CESTO EM AÇO INOX AISI 304, DIMENSÕES 0,20 M x 2,50 M x 0,10 M, COM 2 SAÍDAS DE ∅ 50 MM</t>
  </si>
  <si>
    <t>3.3.2.1</t>
  </si>
  <si>
    <t>RALOS E CAIXAS SIFONADAS</t>
  </si>
  <si>
    <t>REF.: DN= 150 mm, inclusive conexões</t>
  </si>
  <si>
    <t>46.03.060</t>
  </si>
  <si>
    <t>3.3.1.4</t>
  </si>
  <si>
    <t>46.03.050</t>
  </si>
  <si>
    <t>3.3.1.3</t>
  </si>
  <si>
    <t>46.03.040</t>
  </si>
  <si>
    <t>3.3.1.2</t>
  </si>
  <si>
    <t>46.03.038</t>
  </si>
  <si>
    <t>3.3.1.1</t>
  </si>
  <si>
    <t>TUBO DE PVC RÍGIDO PXB COM VIROLA E ANEL DE BORRACHA, LINHA ESGOTO SÉRIE REFORÇADA ´R´</t>
  </si>
  <si>
    <t>TUBULAÇÃO</t>
  </si>
  <si>
    <t>REDE DE ÁGUAS PLUVIAIS</t>
  </si>
  <si>
    <t>VÁLVULA ESFERA 4" PARA CONTENÇÃO DE ÓLEO</t>
  </si>
  <si>
    <t>3.2.5.8</t>
  </si>
  <si>
    <t>CAIXA DE GORDURA, ALVENARIA DE TIJOLOS MACIÇOS COMUNS - 60X60CM</t>
  </si>
  <si>
    <t>3.2.5.7</t>
  </si>
  <si>
    <t>CAIXA DE GORDURA</t>
  </si>
  <si>
    <t>DIMENSÃO 0,60x0,60,m, EM ALVENARIA DE TIJOLOS MACIÇOS REVESTIDA E IMPERMEABILIZADA, LAJE DE FUNDO EM CONCRETO, TAMPÃO DE FERRO FUNDIDO -  PROFUNDIDADE ATÉ 2,0 m.</t>
  </si>
  <si>
    <t>3.2.5.6</t>
  </si>
  <si>
    <t>CAIXA DE INSPEÇÃO/ POÇO DE VISITA DE ESGOTO</t>
  </si>
  <si>
    <t>3.2.5.5</t>
  </si>
  <si>
    <t>3.2.5.4</t>
  </si>
  <si>
    <t>3.2.5.3</t>
  </si>
  <si>
    <t>3.2.5.2</t>
  </si>
  <si>
    <t>3.2.5.1</t>
  </si>
  <si>
    <t>INFRAESTRUTURA ENTERRADA - ESGOTO</t>
  </si>
  <si>
    <t>PROTEÇÃO PARA ISOLAMENTO TÉRMICO EM ALUMÍNIO</t>
  </si>
  <si>
    <t>32.11.150</t>
  </si>
  <si>
    <t>3.2.4.2</t>
  </si>
  <si>
    <t>ISOLAMENTO TÉRMICO EM ESPUMA ELASTOMÉRICA, ESPESSURA DE 19 A 26 MM, PARA TUBULAÇÃO DE 2"</t>
  </si>
  <si>
    <t>32.11.360</t>
  </si>
  <si>
    <t>3.2.4.1</t>
  </si>
  <si>
    <t>DRENOS DE EQUIPAMENTOS DE AR CONDICIONADO</t>
  </si>
  <si>
    <t xml:space="preserve">CAIXA DE GORDURA SIMPLES Ø400 EM INOX C/ CESTO REMOVÍVEL SOB A PIA </t>
  </si>
  <si>
    <t>3.2.3.6</t>
  </si>
  <si>
    <t>RALO LINEAR SIFONADO COM GRELHA, CORPO E CESTO EM AÇO INOX AISI 304, DIMENSÕES 0,20 M x 1,25 M x 0,10 M, COM 1 SAÍDAS DE ∅ 50 MM</t>
  </si>
  <si>
    <t>3.2.3.5</t>
  </si>
  <si>
    <t>3.2.3.4</t>
  </si>
  <si>
    <t>CAIXA SIFONADA DE PVC RÍGIDO DE 150 X 185 X 75 MM, COM GRELHA</t>
  </si>
  <si>
    <t>49.01.040</t>
  </si>
  <si>
    <t>3.2.3.3</t>
  </si>
  <si>
    <t>CAIXA SIFONADA DE PVC RÍGIDO DE 150 X 150 X 50 MM, COM GRELHA</t>
  </si>
  <si>
    <t>49.01.030</t>
  </si>
  <si>
    <t>3.2.3.2</t>
  </si>
  <si>
    <t>CAIXA SIFONADA DE PVC RÍGIDO DE 100 X 100 X 50 MM, COM GRELHA</t>
  </si>
  <si>
    <t>49.01.016</t>
  </si>
  <si>
    <t>3.2.3.1</t>
  </si>
  <si>
    <t xml:space="preserve"> Ø100mm</t>
  </si>
  <si>
    <t>3.2.2.4</t>
  </si>
  <si>
    <t>LIGAÇÃO DE SAÍDA DE VASO SANITÁRIO</t>
  </si>
  <si>
    <t xml:space="preserve">Ø100 mm </t>
  </si>
  <si>
    <t>3.2.2.3</t>
  </si>
  <si>
    <t>VEDAÇÃO PARA SAÍDA DE VASO SANITÁRIO</t>
  </si>
  <si>
    <t>Ø75 mm</t>
  </si>
  <si>
    <t>3.2.2.2</t>
  </si>
  <si>
    <t>Ø50 mm</t>
  </si>
  <si>
    <t>3.2.2.1</t>
  </si>
  <si>
    <t>TERMINAL DE VENTILAÇÃO</t>
  </si>
  <si>
    <t>CONEXÕES DE PVC RÍGIDO, COM JUNTA ELÁSTICA, CONFORME NORMA NBR-5688</t>
  </si>
  <si>
    <t xml:space="preserve">CONEXÕES DE PVC RÍGIDO </t>
  </si>
  <si>
    <t>3.2.1.5</t>
  </si>
  <si>
    <t>3.2.1.4</t>
  </si>
  <si>
    <t>3.2.1.3</t>
  </si>
  <si>
    <t>3.2.1.2</t>
  </si>
  <si>
    <t>46.03.080</t>
  </si>
  <si>
    <t>3.2.1.1</t>
  </si>
  <si>
    <t>TUBO DE PVC RÍGIDO, PONTAS LISAS, SOLDÁVEL, LINHA ESGOTO SÉRIE REFORÇADA ´R</t>
  </si>
  <si>
    <t>REDE DE ESGOTO SANITÁRIO</t>
  </si>
  <si>
    <t>PRESSURIZADOR PARA SISTEMA DE ÁGUA POTÁVEL, Ø2" - Qmáx. 10,00 m3/h, HMmàx.= 30,00 mca</t>
  </si>
  <si>
    <t>3.1.5.1</t>
  </si>
  <si>
    <t xml:space="preserve">EQUIPAMENTOS </t>
  </si>
  <si>
    <t>3.1.4.7</t>
  </si>
  <si>
    <t>3.1.4.6</t>
  </si>
  <si>
    <t>3.1.4.5</t>
  </si>
  <si>
    <t>3.1.4.4</t>
  </si>
  <si>
    <t>3.1.4.3</t>
  </si>
  <si>
    <t>ESCAVAÇÃO MANUAL EM SOLO DE 1ª E 2ª CATEGORIA EM CAMPO ABERTO</t>
  </si>
  <si>
    <t>3.1.4.2</t>
  </si>
  <si>
    <t>TUBO DE PVC RÍGIDO SOLDÁVEL MARROM, INCLUSIVE CONEXÕES Ø110 mm</t>
  </si>
  <si>
    <t>46.01.090</t>
  </si>
  <si>
    <t>3.1.4.1</t>
  </si>
  <si>
    <t>LIGAÇÃO DE ÁGUA PROVISÓRIA</t>
  </si>
  <si>
    <t>3.1.3.5</t>
  </si>
  <si>
    <t>3.1.3.4</t>
  </si>
  <si>
    <t>3.1.3.3</t>
  </si>
  <si>
    <t>3.1.3.2</t>
  </si>
  <si>
    <t>3.1.3.1</t>
  </si>
  <si>
    <t>INFRAESTRUTURA ENTERRADA - ÁGUA FRIA</t>
  </si>
  <si>
    <t>FLEXÍVEL EM METAL CROMADO - 3/4"</t>
  </si>
  <si>
    <t>3.1.2.4</t>
  </si>
  <si>
    <t>TORNEIRA DE PRESSÃO PARA USO GERAL, METAL CROMADO - 3/4"</t>
  </si>
  <si>
    <t>3.1.2.3</t>
  </si>
  <si>
    <t xml:space="preserve"> DN= 1"</t>
  </si>
  <si>
    <t>47.02.030</t>
  </si>
  <si>
    <t>3.1.2.2</t>
  </si>
  <si>
    <t xml:space="preserve"> DN= Ø3/4"</t>
  </si>
  <si>
    <t>47.02.020</t>
  </si>
  <si>
    <t>REGISTRO DE GAVETA EM LATÃO FUNDIDO CROMADO COM CANOPLA - LINHA ESPECIAL</t>
  </si>
  <si>
    <t>47.02.110</t>
  </si>
  <si>
    <t>3.1.2.1</t>
  </si>
  <si>
    <t>REGISTRO DE PRESSÃO EM LATÃO FUNDIDO CROMADO COM CANOPLA - LINHA ESPECIAL</t>
  </si>
  <si>
    <t>REF.: DN= 75 MM, (2 1/2"), inclusive conexões</t>
  </si>
  <si>
    <t>46.01.070</t>
  </si>
  <si>
    <t>3.1.1.3</t>
  </si>
  <si>
    <t>REF.: DN= 60 mm, (2"), inclusive conexões</t>
  </si>
  <si>
    <t>46.01.060</t>
  </si>
  <si>
    <t>REF.: DN= 50 mm, (1 1/2"), inclusive conexões</t>
  </si>
  <si>
    <t>46.01.050</t>
  </si>
  <si>
    <t>REF.: DN= 40 MM, (1 1/4"), inclusive conexões</t>
  </si>
  <si>
    <t>46.01.040</t>
  </si>
  <si>
    <t>3.1.1.2</t>
  </si>
  <si>
    <t>REF.: DN= 32 MM, (1"), inclusive conexões</t>
  </si>
  <si>
    <t>46.01.030</t>
  </si>
  <si>
    <t>REF.: DN= 25 mm, (3/4"), inclusive conexões</t>
  </si>
  <si>
    <t>46.01.020</t>
  </si>
  <si>
    <t>3.1.1.1</t>
  </si>
  <si>
    <t>TUBO DE PVC RÍGIDO SOLDÁVEL MARROM</t>
  </si>
  <si>
    <t>REDE DE ÁGUA FRIA</t>
  </si>
  <si>
    <t>10.1.1.1</t>
  </si>
  <si>
    <t>ESCAVAÇÃO MANUAL PROFUNDIDADE INFERIOR OU IGUAL 1,50 M</t>
  </si>
  <si>
    <t>10.1.1.2</t>
  </si>
  <si>
    <t>ESTACA TIPO HÉLICE CONTÍNUA, DIÂMETRO DE 30 CM EM SOLO</t>
  </si>
  <si>
    <t>10.1.1.3</t>
  </si>
  <si>
    <t>10.1.1.5</t>
  </si>
  <si>
    <t>10.1.1.6</t>
  </si>
  <si>
    <t>10.1.1.7</t>
  </si>
  <si>
    <t>10.1.1.8</t>
  </si>
  <si>
    <t>10.1.1.9</t>
  </si>
  <si>
    <t>10.1.1.10</t>
  </si>
  <si>
    <t>10.1.1.11</t>
  </si>
  <si>
    <t>10.1.1.12</t>
  </si>
  <si>
    <t>10.1.2.1</t>
  </si>
  <si>
    <t>10.1.2.2</t>
  </si>
  <si>
    <t>10.1.2.3</t>
  </si>
  <si>
    <t>10.1.2.4</t>
  </si>
  <si>
    <t>10.1.2.5</t>
  </si>
  <si>
    <t>10.1.2.6</t>
  </si>
  <si>
    <t>10.1.2.7</t>
  </si>
  <si>
    <t>10.1.2.8</t>
  </si>
  <si>
    <t>10.1.2.9</t>
  </si>
  <si>
    <t>10.1.2.10</t>
  </si>
  <si>
    <t>10.1.2.11</t>
  </si>
  <si>
    <t>10.1.2.12</t>
  </si>
  <si>
    <t>10.1.2.13</t>
  </si>
  <si>
    <t>10.1.2.14</t>
  </si>
  <si>
    <t>10.1.2.15</t>
  </si>
  <si>
    <t>PILARES E VIGAS</t>
  </si>
  <si>
    <t>10.2.1.1</t>
  </si>
  <si>
    <t>10.2.1.2</t>
  </si>
  <si>
    <t>10.2.1.3</t>
  </si>
  <si>
    <t>10.2.1.4</t>
  </si>
  <si>
    <t>10.2.1.5</t>
  </si>
  <si>
    <t>10.2.1.6</t>
  </si>
  <si>
    <t>10.2.1.7</t>
  </si>
  <si>
    <t>10.2.1.8</t>
  </si>
  <si>
    <t>LAJE DE COBERTURA</t>
  </si>
  <si>
    <t>10.2.2.1</t>
  </si>
  <si>
    <t>09.02.130</t>
  </si>
  <si>
    <t>FORMA PLANA EM COMPENSADO PARA ESTRUTURA CONVENCIONAL COM CIMBRAMENTO TUBULAR METÁLICO</t>
  </si>
  <si>
    <t>10.2.2.2</t>
  </si>
  <si>
    <t>10.2.2.3</t>
  </si>
  <si>
    <t>10.2.2.4</t>
  </si>
  <si>
    <t>10.2.2.5</t>
  </si>
  <si>
    <t>10.2.2.6</t>
  </si>
  <si>
    <t xml:space="preserve">IMPERMEABILIZAÇÃO DE SUPERFÍCIE COM MANTA ASFÁLTICA, DUAS CAMADAS, INCLUSIVE APLICAÇÃO DE PRIMER ASFÁLTICO, E=3MM </t>
  </si>
  <si>
    <t>10.2.2.7</t>
  </si>
  <si>
    <t>PROTEÇÃO MECÂNICA COM ARGAMASSA DE CIMENTO E AREIA - TRAÇO 1:7, ESPESSURA MÉDIA 30MM</t>
  </si>
  <si>
    <t>10.2.2.8</t>
  </si>
  <si>
    <t>10.2.2.9</t>
  </si>
  <si>
    <t>10.2.2.10</t>
  </si>
  <si>
    <t>10.2.3.1</t>
  </si>
  <si>
    <t>10.2.3.2</t>
  </si>
  <si>
    <t>10.2.3.3</t>
  </si>
  <si>
    <t>10.2.3.4</t>
  </si>
  <si>
    <t>10.2.3.5</t>
  </si>
  <si>
    <t>10.2.3.6</t>
  </si>
  <si>
    <t>10.2.3.7</t>
  </si>
  <si>
    <t>10.2.3.8</t>
  </si>
  <si>
    <t>10.2.3.9</t>
  </si>
  <si>
    <t>JUNTA DE ENCONTRO COM MASTIQUE A BASE DE POLIURETANO, 1,0x1,0 cM - INCLUSIVE GUIA DE APOIO EM POLIETILENO E EPS</t>
  </si>
  <si>
    <t>10.2.3.10</t>
  </si>
  <si>
    <t>10.2.3.11</t>
  </si>
  <si>
    <t>10.2.3.12</t>
  </si>
  <si>
    <t>10.2.3.13</t>
  </si>
  <si>
    <t>10.2.3.14</t>
  </si>
  <si>
    <t>10.2.4.1</t>
  </si>
  <si>
    <t>10.2.4.2</t>
  </si>
  <si>
    <t>10.2.4.3</t>
  </si>
  <si>
    <t>10.2.4.4</t>
  </si>
  <si>
    <t>FECHAMENTOS E ESQUADRIAS</t>
  </si>
  <si>
    <t>10.3.3</t>
  </si>
  <si>
    <t>11.1.1.1</t>
  </si>
  <si>
    <t>11.1.1.2</t>
  </si>
  <si>
    <t>11.1.1.4</t>
  </si>
  <si>
    <t>11.1.1.5</t>
  </si>
  <si>
    <t>11.1.1.6</t>
  </si>
  <si>
    <t>11.1.1.7</t>
  </si>
  <si>
    <t>11.1.1.8</t>
  </si>
  <si>
    <t>11.1.1.9</t>
  </si>
  <si>
    <t>11.1.1.10</t>
  </si>
  <si>
    <t>11.1.1.11</t>
  </si>
  <si>
    <t>11.1.1.12</t>
  </si>
  <si>
    <t>11.1.2.1</t>
  </si>
  <si>
    <t>11.1.2.2</t>
  </si>
  <si>
    <t>11.1.2.3</t>
  </si>
  <si>
    <t>11.1.2.4</t>
  </si>
  <si>
    <t>11.1.2.5</t>
  </si>
  <si>
    <t>11.1.2.6</t>
  </si>
  <si>
    <t>11.1.2.7</t>
  </si>
  <si>
    <t>11.1.2.8</t>
  </si>
  <si>
    <t>11.1.2.9</t>
  </si>
  <si>
    <t>11.1.2.10</t>
  </si>
  <si>
    <t>11.1.2.11</t>
  </si>
  <si>
    <t>11.1.2.12</t>
  </si>
  <si>
    <t>11.1.2.13</t>
  </si>
  <si>
    <t>11.1.2.14</t>
  </si>
  <si>
    <t>11.1.2.15</t>
  </si>
  <si>
    <t>11.2.1</t>
  </si>
  <si>
    <t>11.2.1.1</t>
  </si>
  <si>
    <t>11.2.1.2</t>
  </si>
  <si>
    <t>11.2.1.3</t>
  </si>
  <si>
    <t>11.2.1.4</t>
  </si>
  <si>
    <t>11.2.1.5</t>
  </si>
  <si>
    <t>11.2.1.6</t>
  </si>
  <si>
    <t>11.2.1.7</t>
  </si>
  <si>
    <t>11.2.1.8</t>
  </si>
  <si>
    <t>11.2.2</t>
  </si>
  <si>
    <t>11.2.2.1</t>
  </si>
  <si>
    <t>11.2.2.2</t>
  </si>
  <si>
    <t>11.2.2.3</t>
  </si>
  <si>
    <t>11.2.2.4</t>
  </si>
  <si>
    <t>11.2.2.5</t>
  </si>
  <si>
    <t>11.2.2.6</t>
  </si>
  <si>
    <t>11.2.2.7</t>
  </si>
  <si>
    <t>11.2.2.8</t>
  </si>
  <si>
    <t>11.2.2.9</t>
  </si>
  <si>
    <t>11.2.2.10</t>
  </si>
  <si>
    <t>11.2.3</t>
  </si>
  <si>
    <t>11.2.3.1</t>
  </si>
  <si>
    <t>11.2.3.2</t>
  </si>
  <si>
    <t>11.2.3.3</t>
  </si>
  <si>
    <t>11.2.3.4</t>
  </si>
  <si>
    <t>11.2.3.5</t>
  </si>
  <si>
    <t>11.2.3.6</t>
  </si>
  <si>
    <t>11.2.3.7</t>
  </si>
  <si>
    <t>11.2.3.8</t>
  </si>
  <si>
    <t>11.2.3.9</t>
  </si>
  <si>
    <t>11.2.3.10</t>
  </si>
  <si>
    <t>11.2.3.11</t>
  </si>
  <si>
    <t>11.2.3.12</t>
  </si>
  <si>
    <t>11.3.1</t>
  </si>
  <si>
    <t>11.3.1.1</t>
  </si>
  <si>
    <t>11.3.2</t>
  </si>
  <si>
    <t>11.3.3</t>
  </si>
  <si>
    <t>2.3.1.1</t>
  </si>
  <si>
    <t>2.3.1.2</t>
  </si>
  <si>
    <t>2.3.1.3</t>
  </si>
  <si>
    <t>2.3.1.4</t>
  </si>
  <si>
    <t>2.3.1.5</t>
  </si>
  <si>
    <t>2.3.2</t>
  </si>
  <si>
    <t>2.3.2.1</t>
  </si>
  <si>
    <t>2.3.2.2</t>
  </si>
  <si>
    <t>2.3.2.3</t>
  </si>
  <si>
    <t>2.3.2.4</t>
  </si>
  <si>
    <t>2.3.2.5</t>
  </si>
  <si>
    <t>6.5.1</t>
  </si>
  <si>
    <t>6.5.2</t>
  </si>
  <si>
    <t>6.5.3</t>
  </si>
  <si>
    <t>6.5.4</t>
  </si>
  <si>
    <t>8.1.1</t>
  </si>
  <si>
    <t>8.1.2</t>
  </si>
  <si>
    <t>8.1.3</t>
  </si>
  <si>
    <t>8.1.4</t>
  </si>
  <si>
    <t>8.1.5</t>
  </si>
  <si>
    <t>8.1.6</t>
  </si>
  <si>
    <t>8.1.7</t>
  </si>
  <si>
    <t>8.1.8</t>
  </si>
  <si>
    <t>8.1.9</t>
  </si>
  <si>
    <t>8.1.10</t>
  </si>
  <si>
    <t>8.1.11</t>
  </si>
  <si>
    <t>8.1.12</t>
  </si>
  <si>
    <t>8.1.13</t>
  </si>
  <si>
    <t>8.2.1</t>
  </si>
  <si>
    <t>8.2.2</t>
  </si>
  <si>
    <t>8.2.3</t>
  </si>
  <si>
    <t>8.2.4</t>
  </si>
  <si>
    <t>8.1.14</t>
  </si>
  <si>
    <t>11.3.1.2</t>
  </si>
  <si>
    <t>11.3.2.1</t>
  </si>
  <si>
    <t>11.3.3.1</t>
  </si>
  <si>
    <t>11.3.3.2</t>
  </si>
  <si>
    <t>11.3.3.3</t>
  </si>
  <si>
    <t>12.1.1</t>
  </si>
  <si>
    <t>12.1.1.1</t>
  </si>
  <si>
    <t>12.1.1.2</t>
  </si>
  <si>
    <t>12.1.1.3</t>
  </si>
  <si>
    <t>12.1.1.4</t>
  </si>
  <si>
    <t>12.1.2</t>
  </si>
  <si>
    <t>12.1.2.1</t>
  </si>
  <si>
    <t>12.1.2.2</t>
  </si>
  <si>
    <t>12.1.2.3</t>
  </si>
  <si>
    <t>12.1.2.4</t>
  </si>
  <si>
    <t>12.1.2.5</t>
  </si>
  <si>
    <t>12.1.2.6</t>
  </si>
  <si>
    <t>12.1.2.7</t>
  </si>
  <si>
    <t>12.1.2.8</t>
  </si>
  <si>
    <t>12.1.2.9</t>
  </si>
  <si>
    <t>12.1.2.10</t>
  </si>
  <si>
    <t>12.1.2.11</t>
  </si>
  <si>
    <t>12.1.3</t>
  </si>
  <si>
    <t>12.1.3.1</t>
  </si>
  <si>
    <t>12.1.3.2</t>
  </si>
  <si>
    <t>12.1.3.3</t>
  </si>
  <si>
    <t>12.1.3.4</t>
  </si>
  <si>
    <t>12.1.3.5</t>
  </si>
  <si>
    <t>12.1.3.6</t>
  </si>
  <si>
    <t>12.1.3.7</t>
  </si>
  <si>
    <t>12.1.3.8</t>
  </si>
  <si>
    <t>12.1.3.9</t>
  </si>
  <si>
    <t>12.1.3.10</t>
  </si>
  <si>
    <t>12.1.3.11</t>
  </si>
  <si>
    <t>12.2.1</t>
  </si>
  <si>
    <t>12.2.1.2</t>
  </si>
  <si>
    <t>12.2.1.1</t>
  </si>
  <si>
    <t>12.2.1.3</t>
  </si>
  <si>
    <t>12.2.1.4</t>
  </si>
  <si>
    <t>12.2.1.5</t>
  </si>
  <si>
    <t>12.2.1.6</t>
  </si>
  <si>
    <t>12.2.1.7</t>
  </si>
  <si>
    <t>12.2.1.8</t>
  </si>
  <si>
    <t>12.2.1.9</t>
  </si>
  <si>
    <t>12.2.1.10</t>
  </si>
  <si>
    <t>12.2.1.11</t>
  </si>
  <si>
    <t>12.3.1</t>
  </si>
  <si>
    <t>12.3.2</t>
  </si>
  <si>
    <t>12.4</t>
  </si>
  <si>
    <t>12.4.1</t>
  </si>
  <si>
    <t>12.4.2</t>
  </si>
  <si>
    <t>12.4.3</t>
  </si>
  <si>
    <t>12.4.4</t>
  </si>
  <si>
    <t>12.5</t>
  </si>
  <si>
    <t>12.5.1</t>
  </si>
  <si>
    <t>12.5.2</t>
  </si>
  <si>
    <t>12.5.3</t>
  </si>
  <si>
    <t>12.5.4</t>
  </si>
  <si>
    <t>12.5.5</t>
  </si>
  <si>
    <t>12.5.6</t>
  </si>
  <si>
    <t>12.5.7</t>
  </si>
  <si>
    <t>12.5.8</t>
  </si>
  <si>
    <t>12.6</t>
  </si>
  <si>
    <t>12.6.1</t>
  </si>
  <si>
    <t>12.6.2</t>
  </si>
  <si>
    <t>12.6.3</t>
  </si>
  <si>
    <t>12.6.4</t>
  </si>
  <si>
    <t>12.6.5</t>
  </si>
  <si>
    <t>12.6.6</t>
  </si>
  <si>
    <t>12.6.7</t>
  </si>
  <si>
    <t>12.6.8</t>
  </si>
  <si>
    <t>12.6.9</t>
  </si>
  <si>
    <t>12.6.10</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</si>
  <si>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</si>
  <si>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</si>
  <si>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</si>
  <si>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</si>
  <si>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</si>
  <si>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</si>
  <si>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</si>
  <si>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</si>
  <si>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</si>
  <si>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</si>
  <si>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</si>
  <si>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</si>
  <si>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</si>
  <si>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</si>
  <si>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</si>
  <si>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</si>
  <si>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</si>
  <si>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</si>
  <si>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</si>
  <si>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</si>
  <si>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</si>
  <si>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</si>
  <si>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</si>
  <si>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</si>
  <si>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</si>
  <si>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</si>
  <si>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</si>
  <si>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</si>
  <si>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</si>
  <si>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</si>
  <si>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</si>
  <si>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</si>
  <si>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</si>
  <si>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</si>
  <si>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</si>
  <si>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</si>
  <si>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</si>
  <si>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</si>
  <si>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</si>
  <si>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</si>
  <si>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</si>
  <si>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</si>
  <si>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</si>
  <si>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</si>
  <si>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t>
  </si>
  <si>
    <t>Arquivos deslizantes/ arqpix Concept ou similar 
 Dimensões : 832x582cm</t>
  </si>
  <si>
    <t>13.51</t>
  </si>
  <si>
    <t>12</t>
  </si>
  <si>
    <t>Marca: Marcon- Tipo prateleira - Modelo: PT-6 ou similar-6 tampos de madeira OSB (20 mm)
Cada prateleira suporta até 500 kg
Cantoneiras em chapa (2 mm)
Dimensões : 100,5x14,5x200,5</t>
  </si>
  <si>
    <t>9.11</t>
  </si>
  <si>
    <t>9.11.1</t>
  </si>
  <si>
    <t>9.11.1.1</t>
  </si>
  <si>
    <t>9.11.1.2</t>
  </si>
  <si>
    <t>9.11.1.3</t>
  </si>
  <si>
    <t>9.11.1.4</t>
  </si>
  <si>
    <t>9.11.1.5</t>
  </si>
  <si>
    <t>9.11.2</t>
  </si>
  <si>
    <t>9.11.2.1</t>
  </si>
  <si>
    <t>9.11.2.2</t>
  </si>
  <si>
    <t>9.11.3</t>
  </si>
  <si>
    <t>9.11.3.1</t>
  </si>
  <si>
    <t>9.11.3.2</t>
  </si>
  <si>
    <t>9.11.3.3</t>
  </si>
  <si>
    <t>9.11.3.4</t>
  </si>
  <si>
    <t>DI-1310-PE-GR-EC-0001</t>
  </si>
  <si>
    <t>ALUGUEL CONTAINER/ESCRIT INCLUSO INSTALAÇÕES ELETRICAS</t>
  </si>
  <si>
    <t>7.1.1</t>
  </si>
  <si>
    <t>7.1.2</t>
  </si>
  <si>
    <t>7.1.3</t>
  </si>
  <si>
    <t>7.1.4</t>
  </si>
  <si>
    <t>7.1.5</t>
  </si>
  <si>
    <t>7.1.6</t>
  </si>
  <si>
    <t>7.1.7</t>
  </si>
  <si>
    <t>7.1.8</t>
  </si>
  <si>
    <t>7.1.9</t>
  </si>
  <si>
    <t>7.1.10</t>
  </si>
  <si>
    <t>7.1.11</t>
  </si>
  <si>
    <t>7.1.12</t>
  </si>
  <si>
    <t>7.1.13</t>
  </si>
  <si>
    <t>7.1.14</t>
  </si>
  <si>
    <t>7.1.15</t>
  </si>
  <si>
    <t>7.1.16</t>
  </si>
  <si>
    <t>7.1.17</t>
  </si>
  <si>
    <t>7.1.18</t>
  </si>
  <si>
    <t>7.1.19</t>
  </si>
  <si>
    <t>7.1.20</t>
  </si>
  <si>
    <t>7.1.21</t>
  </si>
  <si>
    <t>7.1.22</t>
  </si>
  <si>
    <t>7.1.23</t>
  </si>
  <si>
    <t>7.1.24</t>
  </si>
  <si>
    <t>7.2.1</t>
  </si>
  <si>
    <t>7.2.2</t>
  </si>
  <si>
    <t>7.2.3</t>
  </si>
  <si>
    <t>7.2.4</t>
  </si>
  <si>
    <t>7.2.5</t>
  </si>
  <si>
    <t>7.2.6</t>
  </si>
  <si>
    <t>7.2.7</t>
  </si>
  <si>
    <t>7.2.8</t>
  </si>
  <si>
    <t>7.2.9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</si>
  <si>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</si>
  <si>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</si>
  <si>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</si>
  <si>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</si>
  <si>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</si>
  <si>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</si>
  <si>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</si>
  <si>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</si>
  <si>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</si>
  <si>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</si>
  <si>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</si>
  <si>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</si>
  <si>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</si>
  <si>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</si>
  <si>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</si>
  <si>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</si>
  <si>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</si>
  <si>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</si>
  <si>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</si>
  <si>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</si>
  <si>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</si>
  <si>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</si>
  <si>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</si>
  <si>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</si>
  <si>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</si>
  <si>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</si>
  <si>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</si>
  <si>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</si>
  <si>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</si>
  <si>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</si>
  <si>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</si>
  <si>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</si>
  <si>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</si>
  <si>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7.3.1</t>
  </si>
  <si>
    <t>7.3.2</t>
  </si>
  <si>
    <t>7.3.3</t>
  </si>
  <si>
    <t>7.3.4</t>
  </si>
  <si>
    <t>7.3.5</t>
  </si>
  <si>
    <t>7.3.6</t>
  </si>
  <si>
    <t>7.3.7</t>
  </si>
  <si>
    <t>7.3.8</t>
  </si>
  <si>
    <t>7.3.9</t>
  </si>
  <si>
    <t>7.3.10</t>
  </si>
  <si>
    <t>7.3.11</t>
  </si>
  <si>
    <t>7.3.12</t>
  </si>
  <si>
    <t>7.3.13</t>
  </si>
  <si>
    <t>7.3.14</t>
  </si>
  <si>
    <t>7.3.15</t>
  </si>
  <si>
    <t>7.4.1</t>
  </si>
  <si>
    <t>7.4.2</t>
  </si>
  <si>
    <t>7.4.3</t>
  </si>
  <si>
    <t>7.4.4</t>
  </si>
  <si>
    <t>7.4.5</t>
  </si>
  <si>
    <t>7.4.6</t>
  </si>
  <si>
    <t>7.4.7</t>
  </si>
  <si>
    <t>7.4.8</t>
  </si>
  <si>
    <t>7.4.9</t>
  </si>
  <si>
    <t>7.4.10</t>
  </si>
  <si>
    <t>7.4.11</t>
  </si>
  <si>
    <t>7.4.12</t>
  </si>
  <si>
    <t>7.4.13</t>
  </si>
  <si>
    <t>7.4.14</t>
  </si>
  <si>
    <t>7.4.15</t>
  </si>
  <si>
    <t>7.4.16</t>
  </si>
  <si>
    <t>7.4.17</t>
  </si>
  <si>
    <t>7.4.18</t>
  </si>
  <si>
    <t>7.5.1</t>
  </si>
  <si>
    <t>7.5.2</t>
  </si>
  <si>
    <t>7.5.3</t>
  </si>
  <si>
    <t>7.5.4</t>
  </si>
  <si>
    <t>7.5.5</t>
  </si>
  <si>
    <t>7.5.6</t>
  </si>
  <si>
    <t>7.5.7</t>
  </si>
  <si>
    <t>7.5.8</t>
  </si>
  <si>
    <t>7.5.9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</si>
  <si>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</si>
  <si>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</si>
  <si>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</si>
  <si>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</si>
  <si>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</si>
  <si>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</si>
  <si>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</si>
  <si>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</si>
  <si>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</si>
  <si>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</si>
  <si>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</si>
  <si>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</si>
  <si>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</si>
  <si>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</si>
  <si>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</si>
  <si>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</si>
  <si>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</si>
  <si>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</si>
  <si>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</si>
  <si>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</si>
  <si>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</si>
  <si>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</si>
  <si>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</si>
  <si>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</si>
  <si>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</si>
  <si>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</si>
  <si>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</si>
  <si>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</si>
  <si>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</si>
  <si>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</si>
  <si>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</si>
  <si>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</si>
  <si>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</si>
  <si>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</si>
  <si>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</si>
  <si>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</si>
  <si>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</si>
  <si>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</si>
  <si>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7.6.1</t>
  </si>
  <si>
    <t>7.7</t>
  </si>
  <si>
    <t>7.7.1</t>
  </si>
  <si>
    <t>7.7.2</t>
  </si>
  <si>
    <t>7.7.3</t>
  </si>
  <si>
    <t>7.7.4</t>
  </si>
  <si>
    <t>7.7.5</t>
  </si>
  <si>
    <t>7.7.6</t>
  </si>
  <si>
    <t>7.8</t>
  </si>
  <si>
    <t>7.8.1</t>
  </si>
  <si>
    <t>7.9</t>
  </si>
  <si>
    <t>7.9.1</t>
  </si>
  <si>
    <t>7.9.1.1</t>
  </si>
  <si>
    <t>7.9.1.2</t>
  </si>
  <si>
    <t>7.9.1.3</t>
  </si>
  <si>
    <t>7.9.2</t>
  </si>
  <si>
    <t>7.9.1.1.1</t>
  </si>
  <si>
    <t>7.9.1.1.2</t>
  </si>
  <si>
    <t>7.9.1.1.3</t>
  </si>
  <si>
    <t>7.9.1.1.4</t>
  </si>
  <si>
    <t>7.9.1.1.5</t>
  </si>
  <si>
    <t>7.9.1.1.6</t>
  </si>
  <si>
    <t>7.9.1.1.7</t>
  </si>
  <si>
    <t>7.9.2.1</t>
  </si>
  <si>
    <t>7.9.2.1.1</t>
  </si>
  <si>
    <t>7.9.2.1.2</t>
  </si>
  <si>
    <t>7.9.2.1.3</t>
  </si>
  <si>
    <t>7.9.2.1.4</t>
  </si>
  <si>
    <t>7.9.2.1.5</t>
  </si>
  <si>
    <t>7.9.2.1.6</t>
  </si>
  <si>
    <t>7.9.2.1.7</t>
  </si>
  <si>
    <t>7.9.2.1.8</t>
  </si>
  <si>
    <t>7.9.2.1.9</t>
  </si>
  <si>
    <t>7.9.2.1.10</t>
  </si>
  <si>
    <t>7.9.2.1.11</t>
  </si>
  <si>
    <t>7.9.2.2</t>
  </si>
  <si>
    <t>7.9.2.3</t>
  </si>
  <si>
    <t>7.9.2.4</t>
  </si>
  <si>
    <t>7.10</t>
  </si>
  <si>
    <t>7.10.1</t>
  </si>
  <si>
    <t>7.10.2</t>
  </si>
  <si>
    <t>7.10.3</t>
  </si>
  <si>
    <t>7.10.4</t>
  </si>
  <si>
    <t>7.10.5</t>
  </si>
  <si>
    <t>7.11</t>
  </si>
  <si>
    <t>7.11.1</t>
  </si>
  <si>
    <t>7.11.2</t>
  </si>
  <si>
    <t>7.11.3</t>
  </si>
  <si>
    <t>7.12</t>
  </si>
  <si>
    <t>7.12.1</t>
  </si>
  <si>
    <t>7.12.2</t>
  </si>
  <si>
    <t>7.12.3</t>
  </si>
  <si>
    <t>7.13</t>
  </si>
  <si>
    <t>7.13.1</t>
  </si>
  <si>
    <t>7.13.2</t>
  </si>
  <si>
    <t>7.13.3</t>
  </si>
  <si>
    <t>7.13.4</t>
  </si>
  <si>
    <t>7.13.5</t>
  </si>
  <si>
    <t>7.13.6</t>
  </si>
  <si>
    <t>7.13.7</t>
  </si>
  <si>
    <t>02.01.200</t>
  </si>
  <si>
    <t>CPU</t>
  </si>
  <si>
    <t>14.01.060</t>
  </si>
  <si>
    <t>14.30.410</t>
  </si>
  <si>
    <t>14.30.010</t>
  </si>
  <si>
    <t>32.06.030</t>
  </si>
  <si>
    <t>17.02.020</t>
  </si>
  <si>
    <t>33.02.080</t>
  </si>
  <si>
    <t>J.02.000.037518</t>
  </si>
  <si>
    <t>33.10.020</t>
  </si>
  <si>
    <t>17.02.160</t>
  </si>
  <si>
    <t>14.11.261</t>
  </si>
  <si>
    <t>32.07.090</t>
  </si>
  <si>
    <t>13.01.320</t>
  </si>
  <si>
    <t>49.03.036</t>
  </si>
  <si>
    <t>PESQUISA DE MERCADO</t>
  </si>
  <si>
    <t>44.03.090</t>
  </si>
  <si>
    <t>30.06.064</t>
  </si>
  <si>
    <t>46.21.056</t>
  </si>
  <si>
    <t>97.02.195</t>
  </si>
  <si>
    <t>50.10.100</t>
  </si>
  <si>
    <t>50.10.140</t>
  </si>
  <si>
    <t>47.05.280</t>
  </si>
  <si>
    <t>DETALHAMENTO DO PROJETO DA CABINE ELÉTRICA REF.: VER ITEM 5.1.1 DO MEMORIAL DESCRITIVO.</t>
  </si>
  <si>
    <t>DATA BOOK REF.: VER ITEM 10 DO MEMORIAL DESCRITIVO.</t>
  </si>
  <si>
    <t>ESTUDO ELÉTRICO DE PROTEÇÃO, SELETIVIDADE E CURTO CIRCUITO REF.: ENGEPOWER REF.: VER ITEM 5.1.2 DO MEMORIAL DESCRITIVO.</t>
  </si>
  <si>
    <t>ESTUDO DE ATERRAMENTO/SPDA REF.: ENGEPOWER REF.: VER ITENS 5.1.3 DO MEMORIAL DESCRITIVO.</t>
  </si>
  <si>
    <t>ESTUDO DE ARC FLASH REF.: ENGEPOWER REF.:</t>
  </si>
  <si>
    <t>PARAMETRIZAÇÃO DE RELÊS DE PROTEÇÃO REF.: ENGEPOWER REF.: VER ITEM 5.3.6  DO MEMORIAL DESCRITIVO.</t>
  </si>
  <si>
    <t>TESTES, COMISSIONAMENTOS, STARTUPS E TREINAMENTOS REF.: VER ITENS 6, 7 E 8 E 9 DO MEMORIAL DESCRITIVO.</t>
  </si>
  <si>
    <t>LAUDO DE NR-10/NBR-5410 EMISSÃO DE LAUDO ATESTANDO AS INSTALAÇÕES DE ACORDO COM A NR-10 E NBR-5410 REF.:</t>
  </si>
  <si>
    <t>ARMÁRIO PARA EPI REF.: 40X40X30 - 2 PORTAS - VERDE</t>
  </si>
  <si>
    <t>PLACA DE ADVERTÊNCIA "PERIGO DE MORTE ALTA TENSÃO" REF.: MATERIAL: PVC - TAM.: 470 x 330 MM</t>
  </si>
  <si>
    <t>PLACA DE ADVERTÊNCIA"NÃO MANOBRAR ESTA CHAVE SOBRE CARGA" REF.: MATERIAL: PVC - TAM.: 470 x 330 MM</t>
  </si>
  <si>
    <t>PROTEÇÃO FACIAL CAPUZ CATEGORIA 4 - COR LARANJA - TAM. ÚNICO REF.: CA 32503 – FAB.: DUPONT</t>
  </si>
  <si>
    <t>PROTEÇÃO TRONCO  MACACAO CATEGORIA 4 - COR LARANJA REF.: CA 33.111 – FAB.: DUPONT</t>
  </si>
  <si>
    <t>LUVA ISOLANTE PARA TRABALHOS ELÉTRICOS KIT DE LUVA ISOLANTE - CLASSE 2 - 20kV - TAM. 9,5 REF.: CA 29773 – FAB.: ORION</t>
  </si>
  <si>
    <t>LUVA DE COBERTURA PARA PROTEÇÃO DE LUVA ISOLANTE
KIT DE LUVA DE COBERTURA PARA PROTEÇÃO DE LUVA ISOLANTE COM FECHO DE REGULAGEM REF.: CA 13.814 – FAB.: THECOM</t>
  </si>
  <si>
    <t>CONJUNTO DE ATERRAMENTO PARA ATERRAMENTO TEMPORÁRIO 15kV COM BASTÃO PARA BARRAMENTO.REF.:</t>
  </si>
  <si>
    <t>DETECTOR DE TENSÃO PARA INSTALAÇÃO EM VARA DE MANOBRA ATÉ 50 KV COM SINAL SONORO, LED, COM BOLSA. REF.:</t>
  </si>
  <si>
    <t>MURAL - PARA FIXAR DIAGRAMA UNIFILAR - CABINE Nº24 CONFECCIONADO EM CHAPA DE FIBRA DE MADEIRA REF.: DIMENSÕES: 1200 x 900mm</t>
  </si>
  <si>
    <t>FORNECIMENTO E INSTALAÇÃO DO NOBREAK - NOB01-1310-1000 50kVA / 3Ø-220/127V - C/ BANCO DE BATERIAS - AUTONOMIA: 15 MINUTOS
VER ESPECIFICAÇÃO TÉCNICA - DI-1310-PE-EL-ET-0005 REF.: VERTIV/WEG</t>
  </si>
  <si>
    <t>CONJUNTO MONTADO COM UM INTERRUPTOR BIPOLAR SIMPLES 220V, EMBUTIDO EM ALVENARIA.</t>
  </si>
  <si>
    <r>
      <t xml:space="preserve">CONJUNTO MONTADO COM UM INTERRUPTOR BIPOLAR SIMPLES 25A-220V, PARA INSTALAÇÃO APARENTE.
</t>
    </r>
    <r>
      <rPr>
        <sz val="12"/>
        <rFont val="Calibri"/>
        <family val="2"/>
        <scheme val="minor"/>
      </rPr>
      <t>1 UN. - CAIXA PARA INSTALAÇÃO APARENTE - FABR.:WETZEL - REF.: LPX-3/4" - COD.:E002310031
1 UN. - PLACA 4''x2'' - FABR.: WETZEL - REF.: NR35P - COD.: E011002712
1 UN. - INTERRUPTOR BIPOLAR SIMPLES - FABR.: PIAL LEGRAND - MOD.:SILENTOQUE - REF.: 2005</t>
    </r>
  </si>
  <si>
    <r>
      <t xml:space="preserve">CONJUNTO MONTADO COM UMA TOMADA, 2P+T-20A-127V, PARA INSTALAÇÃO APARENTE, CONFORME ABNT NBR 14136 (PADRÃO BRASILEIRO).
</t>
    </r>
    <r>
      <rPr>
        <sz val="12"/>
        <rFont val="Calibri"/>
        <family val="2"/>
        <scheme val="minor"/>
      </rPr>
      <t>1 UN. - CAIXA PARA INSTALAÇÃO APARENTE - FABR.:WETZEL - REF.: LPX-3/4" - COD.:E002310031
1 UN. - PLACA 4''x2'' - FABR.: WETZEL - REF.: NR35P - COD.: E011002814
1 UN. - TOMADA - FABR.: PIAL LEGRAND - MOD.:SILENTOQUE - REF.: 0543 33</t>
    </r>
  </si>
  <si>
    <r>
      <t xml:space="preserve">CONJUNTO MONTADO COM UMA TOMADA, 2P+T-20A-220V (NA COR VERMELHA), PARA INSTALAÇÃO APARENTE, CONFORME ABNT NBR 14136 (PADRÃO BRASILEIRO).
</t>
    </r>
    <r>
      <rPr>
        <sz val="12"/>
        <rFont val="Calibri"/>
        <family val="2"/>
        <scheme val="minor"/>
      </rPr>
      <t>1 UN. - CAIXA PARA INSTALAÇÃO APARENTE - FABR.:WETZEL - REF.: LPX-3/4" - COD.:E002310031
1 UN. - PLACA 4''x2'' - FABR.: WETZEL - REF.: NR35P - COD.: E011002814
1 UN. - TOMADA - FABR.: PIAL LEGRAND - MOD.:SILENTOQUE - REF.: 0543 33</t>
    </r>
  </si>
  <si>
    <t>ESTRADO ISOLANTE  ESTRADO (TAPETE) DE BORRACHA ISOLANTE PARA USO EM CABINE E SUBESTAÇÕES PRIMÁRIAS.CLASSE DE ISOLAÇÃO - 20kV REF.: 1m x 1m x 25mm</t>
  </si>
  <si>
    <t>HVAC</t>
  </si>
  <si>
    <t xml:space="preserve"> INFRAESTRUTURA (MATERIAL E MÃO DE OBRA)
Deve-se considerar mão de obra de montagem de toda infraestrutura, lançamento de cabos e instalação / interligação dos equipamentos em campo e parte do escopo de automação</t>
  </si>
  <si>
    <t>17.03.040</t>
  </si>
  <si>
    <t>33.10.060</t>
  </si>
  <si>
    <t>21.10.050</t>
  </si>
  <si>
    <t>18.08.072</t>
  </si>
  <si>
    <t>22.03.140</t>
  </si>
  <si>
    <r>
      <t>CAIXA DE EQUALIZAÇÃO / BARRA DE EQUIPOTENCIAL</t>
    </r>
    <r>
      <rPr>
        <sz val="12"/>
        <rFont val="Calibri"/>
        <family val="2"/>
        <scheme val="minor"/>
      </rPr>
      <t xml:space="preserve">
CAIXA DE EQUALIZAÇÃO / BARRA DE EQUIPOTENCIAL, DIM. 210 X 210 X 90 MM EM PVC COM BARRAMENTO ESPESSURA 6MM, ISOLADORES, 8 TERMINAIS 16MM2 E 1 TERMINAL PARA #50MM2</t>
    </r>
  </si>
  <si>
    <t>DIVISÃO DE CUSTOS E ORÇAMENTOS</t>
  </si>
  <si>
    <t>REFERENCIAL</t>
  </si>
  <si>
    <t>AU-DI</t>
  </si>
  <si>
    <t>RS</t>
  </si>
  <si>
    <t>Nº DOC. (ORÇAMENTO):</t>
  </si>
  <si>
    <t>PLANILHA Nº</t>
  </si>
  <si>
    <r>
      <t xml:space="preserve">GRUPO GERADOR 630kVA
</t>
    </r>
    <r>
      <rPr>
        <sz val="12"/>
        <rFont val="Calibri"/>
        <family val="2"/>
        <scheme val="minor"/>
      </rPr>
      <t>GE01-1310-1000 - SINGELO, ABERTO (NÃO CARENADO) - 220V/127-3Ø-60Hz
GE02-1310-1000 - SINGELO, ABERTO (NÃO CARENADO) - 220V/127-3Ø-60Hz
FAZ PARTE DO ESCOPO DE FORNECIMENTO DO CONJUNTO DO GRUPO GERADO: GERADOR 630 kVA, PAINEL DO GERADOR (USCA), QTA, INTERLIGAÇÕES ELÉTRICA, TANQUE DE ÓLEO DIARIO (MONTADO DO SKID DO GERADOR), SISTEMA DE TRANSFERÊNCIA DE CARGA EM RAMPA STR, AMORTECEDORES DE VIBRAÇÃO, MANUAL DE OPERAÇÃO E MANUTENÇÃO, CATALISADOR, TRANSFERÊNCIA AUTOMÁTICA COM RETORNO AUTOMÁTICO, COMISSIONAMENTO E STARTUP. 
VER: DIAGRAMA UNIFILAR - DI-1310-PB-EL-DE-1000;
ESPECIFICAÇÃO TÉCNICA - GERADORES - DI-1310-PE-EL-ET-0004;</t>
    </r>
  </si>
  <si>
    <t>h/h</t>
  </si>
  <si>
    <t>5.2.2</t>
  </si>
  <si>
    <t>Abrigo de hidrante completo de parede em aço galvanizado (Base, Válvulas, Adaptadores)</t>
  </si>
  <si>
    <t>5.2.3</t>
  </si>
  <si>
    <t>Mangueira p/ hidrante  1.1/2</t>
  </si>
  <si>
    <t xml:space="preserve">15m </t>
  </si>
  <si>
    <t>5.2.4</t>
  </si>
  <si>
    <t>Registro de Recalque Completo (abrigo, conexões, válvulas) DN - conforme projeto</t>
  </si>
  <si>
    <t>2.1/2</t>
  </si>
  <si>
    <t>5.2.5</t>
  </si>
  <si>
    <t xml:space="preserve">Válvulo de Haste Ascendente p/ manutenção da linha </t>
  </si>
  <si>
    <t>5.2.6</t>
  </si>
  <si>
    <t>Central de Alarme de Incêndio</t>
  </si>
  <si>
    <t>5.2.7</t>
  </si>
  <si>
    <t>Acionador do Alarme de Incêndio</t>
  </si>
  <si>
    <t>5.2.8</t>
  </si>
  <si>
    <t xml:space="preserve">Alarme Sonoro-Visual de Incêndio </t>
  </si>
  <si>
    <t>5.2.9</t>
  </si>
  <si>
    <t>Sistema Coombox p/ monitoramento da Central de Alarme de Incêndio</t>
  </si>
  <si>
    <t>5.4.2</t>
  </si>
  <si>
    <t>PLACA DE SINALIZAÇÃO EM PVC FOTOLUMINESCENTE (240x120mm), COM INDICAÇÃO DO SENTIDO DE SAÍDA DE EMERGÊNCIA PARA A ESQUERDA</t>
  </si>
  <si>
    <t>5.4.3</t>
  </si>
  <si>
    <t>PLACA DE SINALIZAÇÃO EM PVC FOTOLUMINESCENTE (240x120mm), COM INDICAÇÃO DE SAÍDA DE EMERGÊNCIA</t>
  </si>
  <si>
    <t>5.4.4</t>
  </si>
  <si>
    <t>PLACA DE SINALIZAÇÃO EM PVC FOTOLUMINESCENTE (240x120mm), COM INDICAÇÃO DO LOCAL DE INSTALAÇÃO DO ALARME DE INCÊNDIO</t>
  </si>
  <si>
    <t>5.4.5</t>
  </si>
  <si>
    <t>PONTO DE ACIONAMENTO DE ALARME DE INCÊNDIO</t>
  </si>
  <si>
    <t>5.4.6</t>
  </si>
  <si>
    <t>PLACA DE SINALIZAÇÃO EM PVC FOTOLUMINESCENTE (240x120mm), COM INDICAÇÃO DE LOCALIZAÇÃO DE EXTINTOR</t>
  </si>
  <si>
    <t>5.4.7</t>
  </si>
  <si>
    <t>PLACA DE SINALIZAÇÃO EM PVC FOTOLUMINESCENTE (240x120mm), COM INDICAÇÃO DE LOCALIZAÇÃO DE HIDRANTE</t>
  </si>
  <si>
    <t>mês</t>
  </si>
  <si>
    <t>um.</t>
  </si>
  <si>
    <t>equip.</t>
  </si>
  <si>
    <t>sistema</t>
  </si>
  <si>
    <t>A4</t>
  </si>
  <si>
    <t>50.02.050</t>
  </si>
  <si>
    <t>50.01.340</t>
  </si>
  <si>
    <t>30.01.010</t>
  </si>
  <si>
    <t>30.01.120</t>
  </si>
  <si>
    <t>30.01.020</t>
  </si>
  <si>
    <t>44.01.050</t>
  </si>
  <si>
    <t>43.02.170</t>
  </si>
  <si>
    <t>44.01.240</t>
  </si>
  <si>
    <t>44.01.200</t>
  </si>
  <si>
    <t>44.03.470</t>
  </si>
  <si>
    <t>44.03.640</t>
  </si>
  <si>
    <t>47.04.100</t>
  </si>
  <si>
    <t>47.04.040</t>
  </si>
  <si>
    <t>44.20.150</t>
  </si>
  <si>
    <t>Espelho comum de 3 mm com moldura em alumínio</t>
  </si>
  <si>
    <t>SIFÃO DO TIPO GARRAFA EM METAL CROMADO 1 X 1.1/2 - FORNECIMENTO E INSTALAÇÃO</t>
  </si>
  <si>
    <t>ENGATE FLEXÍVEL EM INOX, 1/2  X 40CM - FORNECIMENTO E INSTALAÇÃO</t>
  </si>
  <si>
    <t>Bacia Sanitária  DECA linha Nuova suspensa, cód. P132.17 ou similar</t>
  </si>
  <si>
    <t>26.04.030</t>
  </si>
  <si>
    <t>44.20.200</t>
  </si>
  <si>
    <t>44.01.070</t>
  </si>
  <si>
    <t>23.09.560</t>
  </si>
  <si>
    <t>24.02.058</t>
  </si>
  <si>
    <t>23.08.320</t>
  </si>
  <si>
    <t>PARAFUSOS TIPO ESTOJO, FABRICADOS EM AÇO CARBONO ASTM A-193 GR. B7, COM PORCAS HEXAGONAIS EM AÇO CARBONO ASTM A-194 G. 2H, B 18.1/ B 18.2</t>
  </si>
  <si>
    <t>23.09.590</t>
  </si>
  <si>
    <t>AS BUILT</t>
  </si>
  <si>
    <t>RESERVATÓRIO DE AR COMPRIMIDO,' CAPACIDADE 500 LITROS, FORNECIMENTO E INSTALAÇÃO</t>
  </si>
  <si>
    <t xml:space="preserve">                    1 1/2"</t>
  </si>
  <si>
    <t>ENGATE RÁPIDO TUBULAR, TIPO TRAVA DE ESFERAS, EM AÇO INOXIDÁVEL, PARA FAIXA DE PRESSÃO DE ATÉ 20 bar, FABRICADOS DE ACORDO COM A NORMA ISO 6150-B</t>
  </si>
  <si>
    <r>
      <t>TRANSFORMADOR 1000kVA - TR01-1310-1000</t>
    </r>
    <r>
      <rPr>
        <sz val="12"/>
        <rFont val="Calibri"/>
        <family val="2"/>
        <scheme val="minor"/>
      </rPr>
      <t xml:space="preserve">
A SECO - REDUÇÃO DE 13,2kV PARA 220/127V - ABRIGADO - IP21
VER: DIAGRAMA UNIFILAR - DI-1310-PB-EL-DE-1000;
ESPECIFICAÇÃO TÉCNICA - TRANSFORMADORES - DI-1310-PE-EL-ET-0003; 
LAYOUT - DISTRIBUIÇÃO DE FORÇA - SALA ELÉTRICA - DI-1310-PB-EL-DE-0003.</t>
    </r>
  </si>
  <si>
    <t>46.32.004</t>
  </si>
  <si>
    <t>46.32.005</t>
  </si>
  <si>
    <t>46.32.009</t>
  </si>
  <si>
    <t>46.32.011</t>
  </si>
  <si>
    <t>46.27.060</t>
  </si>
  <si>
    <t>46.27.080</t>
  </si>
  <si>
    <t>46.27.090</t>
  </si>
  <si>
    <t>46.27.100</t>
  </si>
  <si>
    <t>43.08.003</t>
  </si>
  <si>
    <t>52/22</t>
  </si>
  <si>
    <t>x</t>
  </si>
  <si>
    <t>RESUMO</t>
  </si>
  <si>
    <t>TOTAL GERAL</t>
  </si>
  <si>
    <t>SERVIÇOS PRELIMINARES</t>
  </si>
  <si>
    <t>HIDRÁULICA</t>
  </si>
  <si>
    <t>TELECOM</t>
  </si>
  <si>
    <t>CABINE ELETRICA</t>
  </si>
  <si>
    <t>UTILIDADES</t>
  </si>
  <si>
    <t>CLIMATIZAÇÃO</t>
  </si>
  <si>
    <t>DCO-1310-PE-GR-EC-0001-R02</t>
  </si>
  <si>
    <t>OFICINA CENTRAL DE MANUTENÇÃO</t>
  </si>
  <si>
    <t>REF.:   LARG=2,20 COMP=6,20M          ALT=2,50M CHAPA ACO C/NERV TRAPEZ FORRO C/ISOL TERMO/ACUSTICO         CHASSIS REFORC PISO COMPENS NAVAL  INSCLUSO INSTALAÇÕES ELÉTRICAS  HIDRO-SANITÁRIAS  E AR CONDICIONADO</t>
  </si>
  <si>
    <t>REF.:  LARG=2,20M            COMPR=6,20M   ALT=2,50M CHAPA ACO NERV TRAPEZ FORRO C/ISOL              TERMO-ACUST CHASSIS REFORC PISO COMPENS NAVAL  INCLUSO INSTALAÇÕES ELETRICAS    HIDRO-SANITÁRIAS  E AR CONDICIONADO</t>
  </si>
  <si>
    <t>6.5.5</t>
  </si>
  <si>
    <t>Porcelanato 90 x 90cm Eliane Brera Cor Cinza ou Similar</t>
  </si>
  <si>
    <t>Guarda corpo em aço galvanizado e pintura eletrostática preta composto por barras com distnaciamento máximo de 15cm e corrimão conforme NBR 9050</t>
  </si>
  <si>
    <t>PELE DE VIDRO, TIPO FACHADA, VIDRO DUPLO  6MM + 6MM COM JANELAS MAXIM AIR,  MERCETEX OU SIMILAR</t>
  </si>
  <si>
    <t>VENEZIANA INDUSTRIAL EM POLICARBONATO BRANCO TRANSLÚCIDO, CHAPAS DE ESPESSURA DE 3,0mm COM PROTEÇÃO CONTRA RAIOS UV</t>
  </si>
  <si>
    <t>Porta para cabine de banheiro em painel laminado estrutural TS modelo Neocom ou similar P14</t>
  </si>
  <si>
    <t>MASSA CORRIDA À BASE DE RESINA ACRÍLICA</t>
  </si>
  <si>
    <t>ALVENARIA DE BLOCO DE CONCRETO ESTRUTURAL 19X19X39cm - CLASSE A</t>
  </si>
  <si>
    <t xml:space="preserve"> ARGAMASSA TRAÇO 1:3 (EM VOLUME DE CIMENTO E AREIA GROSSA ÚMIDA) PARA CHAPISCO CONVENCIONAL, PREPARO MANUAL</t>
  </si>
  <si>
    <t>9.10.25</t>
  </si>
  <si>
    <t>ESTACAS</t>
  </si>
  <si>
    <t>ENSAIO DE PROVA DE CARGA ESTÁTICA DE DESEMPENHO EM ESTACA HÉLICE CONTINUA COM LAUDO DESCRITIVO DOS RESULTADOS</t>
  </si>
  <si>
    <t>ENSAIO DE INTEGRIDADE TIPO PIT (Pile Integrity Test), EM ESTACA HÉLICE CONTÍNUA COM LAUDO DESCRITIVO DOS RESULTADOS</t>
  </si>
  <si>
    <t>2.1.1.14</t>
  </si>
  <si>
    <t>2.1.1.15</t>
  </si>
  <si>
    <t>2.1.1.16</t>
  </si>
  <si>
    <t>2.2.1.8</t>
  </si>
  <si>
    <t>FABRICAÇÃO DE FÔRMA PARA PILARES CIRCULARES, EM CHAPA DE MADEIRA COMPENSADA RESINADA. AF_06/2017</t>
  </si>
  <si>
    <t>MONTAGEM E DESMONTAGEM DE FÔRMA DE PILARES CIRCULARES, COM ÁREA MÉDIA DAS SEÇÕES MENOR OU IGUAL A 0,28 M², PÉ-DIREITO DUPLO, EM MADEIRA, 2 UTILIZAÇÕES. AF_06/2017</t>
  </si>
  <si>
    <t>2.2.3.15</t>
  </si>
  <si>
    <t>2.2.3.16</t>
  </si>
  <si>
    <t>06</t>
  </si>
  <si>
    <t>3.1.3.6</t>
  </si>
  <si>
    <t>3.2.5.9</t>
  </si>
  <si>
    <t>3.3.4.7</t>
  </si>
  <si>
    <t>9.11.1.6</t>
  </si>
  <si>
    <t>10.1.1.13</t>
  </si>
  <si>
    <t>10.2.3.16</t>
  </si>
  <si>
    <t>10.2.3.15</t>
  </si>
  <si>
    <t>11.1.1.13</t>
  </si>
  <si>
    <t>11.2.3.13</t>
  </si>
  <si>
    <t>11.2.3.14</t>
  </si>
  <si>
    <t>2.4</t>
  </si>
  <si>
    <t>IMPERMEABILIZAÇÃO</t>
  </si>
  <si>
    <t>32.15.030</t>
  </si>
  <si>
    <t>IMPERMEABILIZAÇÃO EM MANTA ASFÁLTICA COM ARMADURA, TIPO III-B, ESPESSURA DE 3 MM</t>
  </si>
  <si>
    <t>2.4.1</t>
  </si>
  <si>
    <t>Catraca para uso interno em aço inox, modelo pedestal de giro com 3 braços, compatível com leitora facial/cartão acoplada eseguintes características:
- Desempenho de passagem mínimo de 1800 pessoas por hora;
- Sistema BQC (Em casos de falta de energia ou acionamento de pânico, a catraca desarma o braço (BQC) liberando a passagem);
- Sentido bidirecional;
- Garantia de 2 anos, incluindo toda manutenção e peças necessárias para a catraca e acessórios;
- A abertura da catraca deverá ser através de chave;
- Pictograma LED para sinalização Liberado/Bloqueado;
- Mecanismo de giro de alta performance com giro suave e silencioso;
- Desempenho  mínimo de passagem na catraca de 1800 pessoas por hora;
- Com contador de giros; visualizados em software ou em display acoplado na própria catraca;</t>
  </si>
  <si>
    <t>FORNECIMENTO, INSTALAÇÃO E MONTAGEM DE ELEVADOR PARA CAPACIDADE DE 900KG</t>
  </si>
  <si>
    <t>Porta de vidro laminado de espessura 10mm de duas folhas, batente e dobradiças em alumínio e puxadores em aço inox P01</t>
  </si>
  <si>
    <t>Porta de enrolar em tiras de aço galvanizado com microperfurações, acionamento automatizada P02</t>
  </si>
  <si>
    <t>Porta de madeira lisa duas folhas, pintura cinza P03</t>
  </si>
  <si>
    <t>Porta de enrolar em tiras de aço galvanizado com microperfurações, acionamento automatizada P04</t>
  </si>
  <si>
    <t>Porta de madeira lisa pivotante uma folha P05</t>
  </si>
  <si>
    <t>Porta de enrolar em tiras de aço galvanizado com microperfurações, acionamento automatizada P06</t>
  </si>
  <si>
    <t>Porta de enrolar em tiras de aço galvanizado com microperfurações, acionamento automatizada P07</t>
  </si>
  <si>
    <t>Porta de aço galvanizado de uma folha, pintura branca com barra anti pânico P08</t>
  </si>
  <si>
    <t>Porta de Alumínio com veneziana de duas folhas, pintura branca com pórtico em chapas de aço galvanizado com 50cm de profundidade e pintura eletrostática preta P09</t>
  </si>
  <si>
    <t>Porta de madeira lisa acústica uma folha P10</t>
  </si>
  <si>
    <t>Porta de madeira lisa duas folhas P11</t>
  </si>
  <si>
    <t>Porta de madeira lisa pivotante uma folha P12</t>
  </si>
  <si>
    <t>Porta de madeira lisa de uma folha, pintura branca com barra de aço inox PCD e chapa de aço galvanizado na parte inferior P13</t>
  </si>
  <si>
    <t>Cuba de embutir L59 Deca ou similar</t>
  </si>
  <si>
    <t>Cuba valvula oculta de apoio L86 Deca ou similar</t>
  </si>
  <si>
    <t>6.4.20</t>
  </si>
  <si>
    <t>6.4.21</t>
  </si>
  <si>
    <t>6.4.22</t>
  </si>
  <si>
    <t>6.4.23</t>
  </si>
  <si>
    <t>6.4.24</t>
  </si>
  <si>
    <t>BALCÃO EM GRANITO SÃO GABRIEL PARA LAVATÓRIOS, ESPESSURA DE 2cm COM RODAPIA</t>
  </si>
  <si>
    <t>DIVISÓRIA EM PLACAS DE GRANITO SÃO GABRIEL COM ESPESSURA DE 3cm</t>
  </si>
  <si>
    <t>2.3.1.6</t>
  </si>
  <si>
    <t>DIVISÓRIA EM PAINEL ESTRUTURAL LAMINADO TS NEOCOM OU SIMILAR</t>
  </si>
  <si>
    <t>PISO EM GRANITO BEGE IPANEMA ESPESSURA DE 2cm PARA REVESTIMENTO DE ESCADA COM FRISO ANTI DERRAPANTE</t>
  </si>
  <si>
    <t>6.1.13</t>
  </si>
  <si>
    <t>30.04.030</t>
  </si>
  <si>
    <t>PISO TÁTIL EM LADRILHO HIDRÁULICO DE ALERTA E/OU DIRECIONAL ASSENTADO COM ARGAMASSA MISTA</t>
  </si>
  <si>
    <t>TOTEM DE IDENTIFICAÇÃO DE EDIFÍCIO METÁLICO DE SEÇÃO TRIANGULAR DE DIMENSÕES 35x35x35cm  COM ALTURA DE 3,10m REVESTIDO DE ALUMÍNIO COMPOSTO (ACM)</t>
  </si>
  <si>
    <t>14.30.070</t>
  </si>
  <si>
    <t>44.01.270</t>
  </si>
  <si>
    <t>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</si>
</sst>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R$&quot;\ * #,##0.00_-;\-&quot;R$&quot;\ * #,##0.00_-;_-&quot;R$&quot;\ * &quot;-&quot;??_-;_-@_-"/>
    <numFmt numFmtId="43" formatCode="_-* #,##0.00_-;\-* #,##0.00_-;_-* &quot;-&quot;??_-;_-@_-"/>
    <numFmt numFmtId="164" formatCode="0.0"/>
    <numFmt numFmtId="165" formatCode="&quot;R$&quot;\ #,##0.00"/>
    <numFmt numFmtId="166" formatCode="#,##0.00_ ;[Red]\-#,##0.00\ "/>
    <numFmt numFmtId="167" formatCode="0.0000"/>
    <numFmt numFmtId="168" formatCode="_(&quot;$&quot;* #,##0.00_);_(&quot;$&quot;* \(#,##0.00\);_(&quot;$&quot;* &quot;-&quot;??_);_(@_)"/>
    <numFmt numFmtId="169" formatCode="#,##0.0000_ ;[Red]\-#,##0.0000\ "/>
    <numFmt numFmtId="170" formatCode="_-[$R$-416]\ * #,##0.00_-;\-[$R$-416]\ * #,##0.00_-;_-[$R$-416]\ * &quot;-&quot;??_-;_-@_-"/>
    <numFmt numFmtId="171" formatCode="_(* #,##0.00_);_(* \(#,##0.00\);_(* &quot;-&quot;??_);_(@_)"/>
    <numFmt numFmtId="172" formatCode="_-&quot;R$&quot;* #,##0.00_-;\-&quot;R$&quot;* #,##0.00_-;_-&quot;R$&quot;* &quot;-&quot;??_-;_-@_-"/>
    <numFmt numFmtId="173" formatCode="#,##0.00_ ;\-#,##0.00\ "/>
    <numFmt numFmtId="174" formatCode="00\-00\-00"/>
    <numFmt numFmtId="175" formatCode="#,##0.0"/>
    <numFmt numFmtId="176" formatCode="0.000%"/>
    <numFmt numFmtId="177" formatCode="0.0000%"/>
    <numFmt numFmtId="178" formatCode="0.00000%"/>
    <numFmt numFmtId="179" formatCode="0.000000%"/>
  </numFmts>
  <fonts count="51">
    <font>
      <sz val="11"/>
      <color theme="1"/>
      <name val="Calibri"/>
      <family val="2"/>
      <scheme val="minor"/>
    </font>
    <font>
      <sz val="10"/>
      <name val="Arial"/>
      <family val="2"/>
    </font>
    <font>
      <b/>
      <sz val="11"/>
      <name val="Calibri"/>
      <family val="2"/>
      <scheme val="minor"/>
    </font>
    <font>
      <b/>
      <i/>
      <sz val="16"/>
      <name val="Calibri"/>
      <family val="2"/>
      <scheme val="minor"/>
    </font>
    <font>
      <b/>
      <sz val="16"/>
      <name val="Calibri"/>
      <family val="2"/>
      <scheme val="minor"/>
    </font>
    <font>
      <sz val="5"/>
      <name val="Calibri"/>
      <family val="2"/>
      <scheme val="minor"/>
    </font>
    <font>
      <b/>
      <i/>
      <sz val="9"/>
      <name val="Calibri"/>
      <family val="2"/>
      <scheme val="minor"/>
    </font>
    <font>
      <sz val="8"/>
      <name val="Calibri"/>
      <family val="2"/>
      <scheme val="minor"/>
    </font>
    <font>
      <b/>
      <sz val="8"/>
      <name val="Calibri"/>
      <family val="2"/>
      <scheme val="minor"/>
    </font>
    <font>
      <sz val="14"/>
      <name val="Calibri"/>
      <family val="2"/>
      <scheme val="minor"/>
    </font>
    <font>
      <b/>
      <sz val="14"/>
      <name val="Calibri"/>
      <family val="2"/>
      <scheme val="minor"/>
    </font>
    <font>
      <sz val="12"/>
      <name val="Calibri"/>
      <family val="2"/>
      <scheme val="minor"/>
    </font>
    <font>
      <b/>
      <sz val="18"/>
      <name val="Calibri"/>
      <family val="2"/>
      <scheme val="minor"/>
    </font>
    <font>
      <b/>
      <sz val="7"/>
      <name val="Calibri"/>
      <family val="2"/>
      <scheme val="minor"/>
    </font>
    <font>
      <sz val="7"/>
      <name val="Calibri"/>
      <family val="2"/>
      <scheme val="minor"/>
    </font>
    <font>
      <b/>
      <sz val="6"/>
      <name val="Calibri"/>
      <family val="2"/>
      <scheme val="minor"/>
    </font>
    <font>
      <b/>
      <sz val="12"/>
      <name val="Calibri"/>
      <family val="2"/>
      <scheme val="minor"/>
    </font>
    <font>
      <sz val="11"/>
      <name val="Calibri"/>
      <family val="2"/>
      <scheme val="minor"/>
    </font>
    <font>
      <b/>
      <sz val="11"/>
      <color rgb="FFFF0000"/>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0"/>
      <color indexed="8"/>
      <name val="Arial"/>
      <family val="2"/>
    </font>
    <font>
      <sz val="8"/>
      <color indexed="8"/>
      <name val="Times New Roman"/>
      <family val="1"/>
    </font>
    <font>
      <b/>
      <sz val="12"/>
      <color theme="0"/>
      <name val="Calibri"/>
      <family val="2"/>
      <scheme val="minor"/>
    </font>
    <font>
      <sz val="10"/>
      <name val="Calibri"/>
      <family val="2"/>
      <scheme val="minor"/>
    </font>
    <font>
      <b/>
      <sz val="13"/>
      <name val="Calibri"/>
      <family val="2"/>
      <scheme val="minor"/>
    </font>
    <font>
      <b/>
      <sz val="14"/>
      <color theme="0"/>
      <name val="Calibri"/>
      <family val="2"/>
      <scheme val="minor"/>
    </font>
    <font>
      <sz val="11"/>
      <color indexed="8"/>
      <name val="Calibri"/>
      <family val="2"/>
      <scheme val="minor"/>
    </font>
    <font>
      <sz val="10"/>
      <name val="Arial Unicode MS"/>
      <family val="2"/>
    </font>
    <font>
      <b/>
      <sz val="10"/>
      <name val="Arial Unicode MS"/>
      <family val="2"/>
    </font>
    <font>
      <b/>
      <vertAlign val="superscript"/>
      <sz val="10"/>
      <name val="Arial Unicode MS"/>
      <family val="2"/>
    </font>
    <font>
      <vertAlign val="superscript"/>
      <sz val="10"/>
      <name val="Arial Unicode MS"/>
      <family val="2"/>
    </font>
    <font>
      <sz val="12"/>
      <color theme="1"/>
      <name val="Calibri"/>
      <family val="2"/>
      <scheme val="minor"/>
    </font>
    <font>
      <sz val="8"/>
      <color theme="1"/>
      <name val="Calibri"/>
      <family val="2"/>
      <scheme val="minor"/>
    </font>
    <font>
      <b/>
      <sz val="10"/>
      <name val="Calibri"/>
      <family val="2"/>
      <scheme val="minor"/>
    </font>
    <font>
      <b/>
      <sz val="9"/>
      <name val="Calibri"/>
      <family val="2"/>
      <scheme val="minor"/>
    </font>
    <font>
      <sz val="9"/>
      <color theme="1"/>
      <name val="Calibri"/>
      <family val="2"/>
      <scheme val="minor"/>
    </font>
    <font>
      <sz val="9"/>
      <color rgb="FF000000"/>
      <name val="Arial"/>
      <family val="1"/>
    </font>
    <font>
      <sz val="12"/>
      <color indexed="8"/>
      <name val="Calibri"/>
      <family val="2"/>
      <scheme val="minor"/>
    </font>
    <font>
      <sz val="12"/>
      <name val="Calibri"/>
      <family val="2"/>
    </font>
    <font>
      <sz val="12"/>
      <name val="Arial"/>
      <family val="2"/>
    </font>
    <font>
      <sz val="12"/>
      <name val="Symbol"/>
      <family val="1"/>
      <charset val="2"/>
    </font>
    <font>
      <sz val="12"/>
      <color theme="0"/>
      <name val="Calibri"/>
      <family val="2"/>
      <scheme val="minor"/>
    </font>
    <font>
      <b/>
      <sz val="16"/>
      <color theme="0"/>
      <name val="Calibri"/>
      <family val="2"/>
      <scheme val="minor"/>
    </font>
    <font>
      <sz val="16"/>
      <color theme="0"/>
      <name val="Calibri"/>
      <family val="2"/>
      <scheme val="minor"/>
    </font>
    <font>
      <sz val="16"/>
      <color theme="1"/>
      <name val="Calibri"/>
      <family val="2"/>
      <scheme val="minor"/>
    </font>
    <font>
      <sz val="16"/>
      <name val="Calibri"/>
      <family val="2"/>
      <scheme val="minor"/>
    </font>
    <font>
      <b/>
      <sz val="13"/>
      <color theme="0"/>
      <name val="Calibri"/>
      <family val="2"/>
      <scheme val="minor"/>
    </font>
    <font>
      <sz val="11"/>
      <color rgb="FF9C5700"/>
      <name val="Calibri"/>
      <family val="2"/>
      <scheme val="minor"/>
    </font>
    <font>
      <b/>
      <sz val="12"/>
      <color theme="3" tint="-0.249977111117893"/>
      <name val="Calibri"/>
      <family val="2"/>
      <scheme val="minor"/>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theme="1" tint="0.14999847407452621"/>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rgb="FFB8CCE4"/>
        <bgColor indexed="64"/>
      </patternFill>
    </fill>
    <fill>
      <patternFill patternType="solid">
        <fgColor theme="0"/>
        <bgColor indexed="9"/>
      </patternFill>
    </fill>
    <fill>
      <patternFill patternType="solid">
        <fgColor rgb="FFFFFFFF"/>
      </patternFill>
    </fill>
    <fill>
      <patternFill patternType="solid">
        <fgColor rgb="FF92D050"/>
        <bgColor indexed="64"/>
      </patternFill>
    </fill>
    <fill>
      <patternFill patternType="solid">
        <fgColor theme="0" tint="-0.249977111117893"/>
        <bgColor indexed="64"/>
      </patternFill>
    </fill>
    <fill>
      <patternFill patternType="solid">
        <fgColor rgb="FFFFEB9C"/>
      </patternFill>
    </fill>
    <fill>
      <patternFill patternType="solid">
        <fgColor theme="3" tint="0.39997558519241921"/>
        <bgColor indexed="64"/>
      </patternFill>
    </fill>
  </fills>
  <borders count="35">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6">
    <xf numFmtId="0" fontId="0" fillId="0" borderId="0"/>
    <xf numFmtId="0" fontId="1" fillId="0" borderId="0"/>
    <xf numFmtId="0" fontId="1" fillId="0" borderId="0"/>
    <xf numFmtId="0" fontId="1" fillId="0" borderId="0"/>
    <xf numFmtId="0" fontId="1" fillId="0" borderId="0"/>
    <xf numFmtId="0" fontId="20" fillId="0" borderId="0"/>
    <xf numFmtId="168" fontId="23" fillId="0" borderId="0" applyFont="0" applyFill="0" applyBorder="0" applyAlignment="0" applyProtection="0"/>
    <xf numFmtId="43" fontId="20" fillId="0" borderId="0" applyFont="0" applyFill="0" applyBorder="0" applyAlignment="0" applyProtection="0"/>
    <xf numFmtId="0" fontId="1"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2" fillId="0" borderId="0">
      <alignment vertical="top"/>
    </xf>
    <xf numFmtId="43" fontId="22" fillId="0" borderId="0" applyFont="0" applyFill="0" applyBorder="0" applyAlignment="0" applyProtection="0">
      <alignment vertical="top"/>
    </xf>
    <xf numFmtId="0" fontId="20" fillId="0" borderId="0"/>
    <xf numFmtId="0" fontId="20" fillId="0" borderId="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44" fontId="20" fillId="0" borderId="0" applyFont="0" applyFill="0" applyBorder="0" applyAlignment="0" applyProtection="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alignment vertical="top"/>
    </xf>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0" fillId="0" borderId="0" applyFont="0" applyFill="0" applyBorder="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0" fontId="22" fillId="0" borderId="0"/>
    <xf numFmtId="0" fontId="20" fillId="0" borderId="0"/>
    <xf numFmtId="43" fontId="20" fillId="0" borderId="0" applyFont="0" applyFill="0" applyBorder="0" applyAlignment="0" applyProtection="0"/>
    <xf numFmtId="0" fontId="49" fillId="18" borderId="0" applyNumberFormat="0" applyBorder="0" applyAlignment="0" applyProtection="0"/>
  </cellStyleXfs>
  <cellXfs count="1392">
    <xf numFmtId="0" fontId="0" fillId="0" borderId="0" xfId="0"/>
    <xf numFmtId="0" fontId="7" fillId="3" borderId="0" xfId="2" applyFont="1" applyFill="1" applyBorder="1" applyAlignment="1" applyProtection="1">
      <alignment horizontal="left" vertical="center"/>
    </xf>
    <xf numFmtId="0" fontId="7" fillId="3" borderId="0" xfId="2" applyFont="1" applyFill="1" applyBorder="1" applyAlignment="1" applyProtection="1">
      <alignment vertical="center"/>
    </xf>
    <xf numFmtId="0" fontId="7" fillId="3" borderId="0" xfId="2" applyFont="1" applyFill="1" applyBorder="1" applyAlignment="1" applyProtection="1">
      <alignment horizontal="left" vertical="center" indent="1"/>
    </xf>
    <xf numFmtId="0" fontId="7" fillId="3" borderId="8" xfId="3" applyFont="1" applyFill="1" applyBorder="1" applyAlignment="1" applyProtection="1">
      <alignment horizontal="left" vertical="center"/>
    </xf>
    <xf numFmtId="0" fontId="7" fillId="3" borderId="9" xfId="2" applyFont="1" applyFill="1" applyBorder="1" applyAlignment="1" applyProtection="1">
      <alignment horizontal="left" vertical="center"/>
    </xf>
    <xf numFmtId="0" fontId="7" fillId="3" borderId="8" xfId="2" applyFont="1" applyFill="1" applyBorder="1" applyAlignment="1" applyProtection="1">
      <alignment horizontal="left" vertical="center"/>
    </xf>
    <xf numFmtId="0" fontId="8" fillId="3" borderId="8" xfId="2" applyFont="1" applyFill="1" applyBorder="1" applyAlignment="1" applyProtection="1">
      <alignment horizontal="left" vertical="center"/>
      <protection locked="0"/>
    </xf>
    <xf numFmtId="0" fontId="7" fillId="3" borderId="9" xfId="2" applyFont="1" applyFill="1" applyBorder="1" applyAlignment="1" applyProtection="1">
      <alignment horizontal="left" vertical="center"/>
      <protection locked="0"/>
    </xf>
    <xf numFmtId="0" fontId="7" fillId="3" borderId="10" xfId="2" applyFont="1" applyFill="1" applyBorder="1" applyAlignment="1" applyProtection="1">
      <alignment horizontal="left" vertical="center"/>
    </xf>
    <xf numFmtId="0" fontId="7" fillId="3" borderId="11" xfId="2" applyFont="1" applyFill="1" applyBorder="1" applyAlignment="1" applyProtection="1">
      <alignment vertical="center"/>
    </xf>
    <xf numFmtId="0" fontId="7" fillId="3" borderId="11" xfId="2" applyFont="1" applyFill="1" applyBorder="1" applyAlignment="1" applyProtection="1">
      <alignment horizontal="left" vertical="center"/>
    </xf>
    <xf numFmtId="0" fontId="7" fillId="3" borderId="12" xfId="2" applyFont="1" applyFill="1" applyBorder="1" applyAlignment="1" applyProtection="1">
      <alignment horizontal="left" vertical="center"/>
    </xf>
    <xf numFmtId="0" fontId="8" fillId="3" borderId="0" xfId="2" applyFont="1" applyFill="1" applyBorder="1" applyAlignment="1" applyProtection="1">
      <alignment vertical="center"/>
    </xf>
    <xf numFmtId="0" fontId="0" fillId="3" borderId="0" xfId="0" applyFill="1" applyAlignment="1">
      <alignment horizontal="center" vertical="center"/>
    </xf>
    <xf numFmtId="0" fontId="19" fillId="3" borderId="0" xfId="0" applyFont="1" applyFill="1" applyAlignment="1">
      <alignment horizontal="center" vertical="center"/>
    </xf>
    <xf numFmtId="165" fontId="0" fillId="3" borderId="0" xfId="0" applyNumberFormat="1" applyFill="1" applyAlignment="1">
      <alignment horizontal="center" vertical="center"/>
    </xf>
    <xf numFmtId="0" fontId="21" fillId="3" borderId="0" xfId="5" applyFont="1" applyFill="1"/>
    <xf numFmtId="0" fontId="19" fillId="3" borderId="0" xfId="5" applyFont="1" applyFill="1" applyAlignment="1">
      <alignment horizontal="center"/>
    </xf>
    <xf numFmtId="0" fontId="20" fillId="3" borderId="0" xfId="5" applyFill="1"/>
    <xf numFmtId="0" fontId="19" fillId="3" borderId="0" xfId="5" applyFont="1" applyFill="1"/>
    <xf numFmtId="44" fontId="20" fillId="3" borderId="0" xfId="5" applyNumberFormat="1" applyFill="1"/>
    <xf numFmtId="0" fontId="19" fillId="3" borderId="14" xfId="5" applyFont="1" applyFill="1" applyBorder="1" applyAlignment="1" applyProtection="1">
      <alignment horizontal="center" vertical="center"/>
    </xf>
    <xf numFmtId="0" fontId="19" fillId="3" borderId="15" xfId="5" applyFont="1" applyFill="1" applyBorder="1" applyAlignment="1" applyProtection="1">
      <alignment horizontal="center" vertical="center"/>
    </xf>
    <xf numFmtId="0" fontId="19" fillId="3" borderId="16" xfId="5" applyFont="1" applyFill="1" applyBorder="1" applyAlignment="1" applyProtection="1">
      <alignment horizontal="center" vertical="center"/>
    </xf>
    <xf numFmtId="0" fontId="18" fillId="6" borderId="17" xfId="5" applyFont="1" applyFill="1" applyBorder="1" applyAlignment="1">
      <alignment horizontal="center" vertical="center" wrapText="1"/>
    </xf>
    <xf numFmtId="0" fontId="20" fillId="3" borderId="0" xfId="5" applyFill="1" applyAlignment="1">
      <alignment vertical="center"/>
    </xf>
    <xf numFmtId="0" fontId="20" fillId="3" borderId="18" xfId="5" applyFill="1" applyBorder="1" applyProtection="1"/>
    <xf numFmtId="166" fontId="20" fillId="3" borderId="19" xfId="5" applyNumberFormat="1" applyFill="1" applyBorder="1" applyProtection="1"/>
    <xf numFmtId="166" fontId="20" fillId="3" borderId="20" xfId="5" applyNumberFormat="1" applyFill="1" applyBorder="1" applyProtection="1"/>
    <xf numFmtId="166" fontId="20" fillId="6" borderId="21" xfId="5" applyNumberFormat="1" applyFill="1" applyBorder="1" applyProtection="1">
      <protection locked="0"/>
    </xf>
    <xf numFmtId="0" fontId="20" fillId="3" borderId="22" xfId="5" applyFill="1" applyBorder="1" applyProtection="1"/>
    <xf numFmtId="166" fontId="20" fillId="3" borderId="23" xfId="5" applyNumberFormat="1" applyFill="1" applyBorder="1" applyProtection="1"/>
    <xf numFmtId="166" fontId="20" fillId="3" borderId="3" xfId="5" applyNumberFormat="1" applyFill="1" applyBorder="1" applyProtection="1"/>
    <xf numFmtId="166" fontId="0" fillId="6" borderId="24" xfId="5" applyNumberFormat="1" applyFont="1" applyFill="1" applyBorder="1" applyProtection="1">
      <protection locked="0"/>
    </xf>
    <xf numFmtId="166" fontId="20" fillId="6" borderId="24" xfId="5" applyNumberFormat="1" applyFill="1" applyBorder="1" applyProtection="1">
      <protection locked="0"/>
    </xf>
    <xf numFmtId="0" fontId="19" fillId="3" borderId="22" xfId="5" applyFont="1" applyFill="1" applyBorder="1" applyProtection="1"/>
    <xf numFmtId="166" fontId="19" fillId="3" borderId="23" xfId="5" applyNumberFormat="1" applyFont="1" applyFill="1" applyBorder="1" applyProtection="1"/>
    <xf numFmtId="166" fontId="19" fillId="3" borderId="3" xfId="5" applyNumberFormat="1" applyFont="1" applyFill="1" applyBorder="1" applyProtection="1"/>
    <xf numFmtId="166" fontId="19" fillId="6" borderId="24" xfId="5" applyNumberFormat="1" applyFont="1" applyFill="1" applyBorder="1" applyProtection="1">
      <protection locked="0"/>
    </xf>
    <xf numFmtId="0" fontId="22" fillId="3" borderId="22" xfId="5" applyFont="1" applyFill="1" applyBorder="1" applyAlignment="1" applyProtection="1">
      <alignment wrapText="1"/>
    </xf>
    <xf numFmtId="166" fontId="20" fillId="3" borderId="23" xfId="5" applyNumberFormat="1" applyFill="1" applyBorder="1" applyAlignment="1" applyProtection="1">
      <alignment vertical="center"/>
    </xf>
    <xf numFmtId="166" fontId="20" fillId="3" borderId="3" xfId="5" applyNumberFormat="1" applyFill="1" applyBorder="1" applyAlignment="1" applyProtection="1">
      <alignment vertical="center"/>
    </xf>
    <xf numFmtId="166" fontId="20" fillId="6" borderId="24" xfId="5" applyNumberFormat="1" applyFill="1" applyBorder="1" applyAlignment="1" applyProtection="1">
      <alignment vertical="center"/>
      <protection locked="0"/>
    </xf>
    <xf numFmtId="0" fontId="22" fillId="3" borderId="25" xfId="5" applyFont="1" applyFill="1" applyBorder="1" applyProtection="1"/>
    <xf numFmtId="166" fontId="20" fillId="3" borderId="26" xfId="5" applyNumberFormat="1" applyFill="1" applyBorder="1" applyProtection="1"/>
    <xf numFmtId="166" fontId="20" fillId="3" borderId="13" xfId="5" applyNumberFormat="1" applyFill="1" applyBorder="1" applyProtection="1"/>
    <xf numFmtId="166" fontId="20" fillId="6" borderId="27" xfId="5" applyNumberFormat="1" applyFill="1" applyBorder="1" applyProtection="1">
      <protection locked="0"/>
    </xf>
    <xf numFmtId="0" fontId="19" fillId="3" borderId="25" xfId="5" applyFont="1" applyFill="1" applyBorder="1" applyProtection="1"/>
    <xf numFmtId="166" fontId="19" fillId="3" borderId="26" xfId="5" applyNumberFormat="1" applyFont="1" applyFill="1" applyBorder="1" applyProtection="1"/>
    <xf numFmtId="166" fontId="19" fillId="3" borderId="13" xfId="5" applyNumberFormat="1" applyFont="1" applyFill="1" applyBorder="1" applyProtection="1"/>
    <xf numFmtId="166" fontId="19" fillId="6" borderId="27" xfId="5" applyNumberFormat="1" applyFont="1" applyFill="1" applyBorder="1" applyProtection="1">
      <protection locked="0"/>
    </xf>
    <xf numFmtId="0" fontId="19" fillId="7" borderId="18" xfId="5" applyFont="1" applyFill="1" applyBorder="1" applyAlignment="1" applyProtection="1">
      <alignment horizontal="right"/>
    </xf>
    <xf numFmtId="2" fontId="19" fillId="7" borderId="19" xfId="5" applyNumberFormat="1" applyFont="1" applyFill="1" applyBorder="1" applyProtection="1"/>
    <xf numFmtId="2" fontId="19" fillId="7" borderId="20" xfId="5" applyNumberFormat="1" applyFont="1" applyFill="1" applyBorder="1" applyProtection="1"/>
    <xf numFmtId="166" fontId="19" fillId="6" borderId="27" xfId="5" applyNumberFormat="1" applyFont="1" applyFill="1" applyBorder="1" applyProtection="1"/>
    <xf numFmtId="0" fontId="19" fillId="3" borderId="28" xfId="5" applyFont="1" applyFill="1" applyBorder="1" applyAlignment="1" applyProtection="1">
      <alignment horizontal="right" vertical="center" wrapText="1"/>
    </xf>
    <xf numFmtId="0" fontId="20" fillId="3" borderId="29" xfId="5" applyFill="1" applyBorder="1" applyAlignment="1" applyProtection="1">
      <alignment vertical="center"/>
    </xf>
    <xf numFmtId="2" fontId="19" fillId="3" borderId="29" xfId="5" applyNumberFormat="1" applyFont="1" applyFill="1" applyBorder="1" applyAlignment="1" applyProtection="1">
      <alignment vertical="center"/>
    </xf>
    <xf numFmtId="167" fontId="20" fillId="3" borderId="30" xfId="5" applyNumberFormat="1" applyFill="1" applyBorder="1" applyAlignment="1">
      <alignment vertical="center"/>
    </xf>
    <xf numFmtId="0" fontId="19" fillId="3" borderId="0" xfId="5" applyFont="1" applyFill="1" applyBorder="1" applyAlignment="1">
      <alignment horizontal="right"/>
    </xf>
    <xf numFmtId="2" fontId="20" fillId="3" borderId="0" xfId="5" applyNumberFormat="1" applyFill="1" applyBorder="1"/>
    <xf numFmtId="0" fontId="20" fillId="3" borderId="0" xfId="5" applyFill="1" applyBorder="1"/>
    <xf numFmtId="0" fontId="19" fillId="3" borderId="28" xfId="5" applyFont="1" applyFill="1" applyBorder="1" applyAlignment="1">
      <alignment horizontal="center"/>
    </xf>
    <xf numFmtId="0" fontId="20" fillId="7" borderId="5" xfId="5" applyFill="1" applyBorder="1" applyAlignment="1">
      <alignment horizontal="center"/>
    </xf>
    <xf numFmtId="0" fontId="19" fillId="3" borderId="0" xfId="5" applyFont="1" applyFill="1" applyBorder="1" applyAlignment="1">
      <alignment horizontal="center"/>
    </xf>
    <xf numFmtId="0" fontId="19" fillId="3" borderId="0" xfId="5" applyFont="1" applyFill="1" applyBorder="1" applyAlignment="1">
      <alignment horizontal="left"/>
    </xf>
    <xf numFmtId="0" fontId="19" fillId="3" borderId="0" xfId="5" applyFont="1" applyFill="1" applyAlignment="1">
      <alignment horizontal="left"/>
    </xf>
    <xf numFmtId="165" fontId="0" fillId="4" borderId="5" xfId="0" applyNumberFormat="1" applyFill="1" applyBorder="1" applyAlignment="1">
      <alignment horizontal="center" vertical="center"/>
    </xf>
    <xf numFmtId="2" fontId="19" fillId="4" borderId="5" xfId="0" applyNumberFormat="1" applyFont="1" applyFill="1" applyBorder="1" applyAlignment="1">
      <alignment horizontal="center" vertical="center"/>
    </xf>
    <xf numFmtId="0" fontId="19" fillId="3" borderId="5" xfId="0" applyFont="1" applyFill="1" applyBorder="1" applyAlignment="1">
      <alignment horizontal="center" vertical="center"/>
    </xf>
    <xf numFmtId="165" fontId="19" fillId="3" borderId="5" xfId="0" applyNumberFormat="1" applyFont="1" applyFill="1" applyBorder="1" applyAlignment="1">
      <alignment horizontal="center" vertical="center" wrapText="1"/>
    </xf>
    <xf numFmtId="0" fontId="0" fillId="3" borderId="5" xfId="0" applyFill="1" applyBorder="1" applyAlignment="1">
      <alignment horizontal="center" vertical="center"/>
    </xf>
    <xf numFmtId="165" fontId="0" fillId="3" borderId="5" xfId="0" applyNumberFormat="1" applyFill="1" applyBorder="1" applyAlignment="1">
      <alignment horizontal="center" vertical="center"/>
    </xf>
    <xf numFmtId="165" fontId="19" fillId="3" borderId="5" xfId="0" applyNumberFormat="1" applyFont="1" applyFill="1" applyBorder="1" applyAlignment="1">
      <alignment horizontal="center" vertical="center"/>
    </xf>
    <xf numFmtId="165" fontId="0" fillId="5" borderId="5" xfId="0" applyNumberFormat="1" applyFill="1" applyBorder="1" applyAlignment="1">
      <alignment horizontal="center" vertical="center"/>
    </xf>
    <xf numFmtId="2" fontId="19" fillId="5" borderId="5" xfId="0" applyNumberFormat="1" applyFont="1" applyFill="1" applyBorder="1" applyAlignment="1">
      <alignment horizontal="center" vertical="center"/>
    </xf>
    <xf numFmtId="0" fontId="7" fillId="3" borderId="0" xfId="2" applyFont="1" applyFill="1" applyBorder="1" applyAlignment="1" applyProtection="1">
      <alignment vertical="top" wrapText="1"/>
    </xf>
    <xf numFmtId="0" fontId="0" fillId="0" borderId="0" xfId="0" applyAlignment="1">
      <alignment horizontal="left"/>
    </xf>
    <xf numFmtId="0" fontId="17" fillId="0" borderId="0" xfId="0" applyFont="1" applyProtection="1">
      <protection locked="0"/>
    </xf>
    <xf numFmtId="0" fontId="2" fillId="0" borderId="0" xfId="0" applyFont="1" applyAlignment="1" applyProtection="1">
      <alignment vertical="center"/>
      <protection locked="0"/>
    </xf>
    <xf numFmtId="1" fontId="24" fillId="8" borderId="5" xfId="3" quotePrefix="1" applyNumberFormat="1" applyFont="1" applyFill="1" applyBorder="1" applyAlignment="1" applyProtection="1">
      <alignment horizontal="center" vertical="center" wrapText="1"/>
      <protection locked="0"/>
    </xf>
    <xf numFmtId="164" fontId="11" fillId="8" borderId="6" xfId="3" applyNumberFormat="1" applyFont="1" applyFill="1" applyBorder="1" applyAlignment="1" applyProtection="1">
      <alignment horizontal="center" vertical="center" wrapText="1"/>
      <protection locked="0"/>
    </xf>
    <xf numFmtId="0" fontId="26" fillId="8" borderId="0" xfId="0" applyFont="1" applyFill="1" applyAlignment="1" applyProtection="1">
      <alignment vertical="center"/>
      <protection locked="0"/>
    </xf>
    <xf numFmtId="43" fontId="11" fillId="0" borderId="0" xfId="0" applyNumberFormat="1" applyFont="1" applyProtection="1">
      <protection locked="0"/>
    </xf>
    <xf numFmtId="0" fontId="13" fillId="3" borderId="8" xfId="2" applyFont="1" applyFill="1" applyBorder="1" applyAlignment="1">
      <alignment vertical="center"/>
    </xf>
    <xf numFmtId="0" fontId="13" fillId="3" borderId="0" xfId="2" applyFont="1" applyFill="1" applyAlignment="1">
      <alignment vertical="center"/>
    </xf>
    <xf numFmtId="0" fontId="13" fillId="3" borderId="9" xfId="2" applyFont="1" applyFill="1" applyBorder="1" applyAlignment="1">
      <alignment vertical="center"/>
    </xf>
    <xf numFmtId="0" fontId="5" fillId="3" borderId="7" xfId="2" applyFont="1" applyFill="1" applyBorder="1" applyAlignment="1">
      <alignment vertical="center"/>
    </xf>
    <xf numFmtId="0" fontId="2" fillId="3" borderId="7" xfId="2" applyFont="1" applyFill="1" applyBorder="1" applyAlignment="1">
      <alignment vertical="center"/>
    </xf>
    <xf numFmtId="0" fontId="14" fillId="2" borderId="0" xfId="1" applyFont="1" applyFill="1" applyAlignment="1">
      <alignment horizontal="left" vertical="center"/>
    </xf>
    <xf numFmtId="0" fontId="7" fillId="3" borderId="8" xfId="2" applyFont="1" applyFill="1" applyBorder="1" applyAlignment="1">
      <alignment horizontal="left" vertical="center"/>
    </xf>
    <xf numFmtId="0" fontId="7" fillId="3" borderId="0" xfId="2" applyFont="1" applyFill="1" applyAlignment="1">
      <alignment horizontal="left" vertical="center"/>
    </xf>
    <xf numFmtId="0" fontId="7" fillId="3" borderId="9" xfId="2" applyFont="1" applyFill="1" applyBorder="1" applyAlignment="1">
      <alignment horizontal="left" vertical="center"/>
    </xf>
    <xf numFmtId="0" fontId="7" fillId="3" borderId="10" xfId="2" applyFont="1" applyFill="1" applyBorder="1" applyAlignment="1">
      <alignment vertical="center"/>
    </xf>
    <xf numFmtId="0" fontId="7" fillId="3" borderId="11" xfId="2" applyFont="1" applyFill="1" applyBorder="1" applyAlignment="1">
      <alignment horizontal="left" vertical="center"/>
    </xf>
    <xf numFmtId="0" fontId="7" fillId="3" borderId="12" xfId="2" applyFont="1" applyFill="1" applyBorder="1" applyAlignment="1">
      <alignment horizontal="left" vertical="center"/>
    </xf>
    <xf numFmtId="1" fontId="24" fillId="8" borderId="6" xfId="3" quotePrefix="1" applyNumberFormat="1" applyFont="1" applyFill="1" applyBorder="1" applyAlignment="1" applyProtection="1">
      <alignment vertical="center"/>
      <protection locked="0"/>
    </xf>
    <xf numFmtId="1" fontId="24" fillId="8" borderId="3" xfId="3" quotePrefix="1" applyNumberFormat="1" applyFont="1" applyFill="1" applyBorder="1" applyAlignment="1" applyProtection="1">
      <alignment vertical="center"/>
      <protection locked="0"/>
    </xf>
    <xf numFmtId="0" fontId="0" fillId="0" borderId="0" xfId="0"/>
    <xf numFmtId="0" fontId="9" fillId="2" borderId="2" xfId="3" applyFont="1" applyFill="1" applyBorder="1" applyAlignment="1" applyProtection="1">
      <alignment vertical="center"/>
      <protection locked="0"/>
    </xf>
    <xf numFmtId="0" fontId="9" fillId="2" borderId="7" xfId="3" applyFont="1" applyFill="1" applyBorder="1" applyAlignment="1" applyProtection="1">
      <alignment vertical="center"/>
      <protection locked="0"/>
    </xf>
    <xf numFmtId="0" fontId="12" fillId="2" borderId="2" xfId="3" applyFont="1" applyFill="1" applyBorder="1" applyAlignment="1" applyProtection="1">
      <alignment vertical="center"/>
      <protection locked="0"/>
    </xf>
    <xf numFmtId="0" fontId="12" fillId="2" borderId="7" xfId="3" applyFont="1" applyFill="1" applyBorder="1" applyAlignment="1" applyProtection="1">
      <alignment vertical="center"/>
      <protection locked="0"/>
    </xf>
    <xf numFmtId="0" fontId="12" fillId="2" borderId="1" xfId="3" applyFont="1" applyFill="1" applyBorder="1" applyAlignment="1" applyProtection="1">
      <alignment vertical="center"/>
      <protection locked="0"/>
    </xf>
    <xf numFmtId="0" fontId="9" fillId="2" borderId="8" xfId="3" applyFont="1" applyFill="1" applyBorder="1" applyAlignment="1" applyProtection="1">
      <alignment vertical="center"/>
      <protection locked="0"/>
    </xf>
    <xf numFmtId="0" fontId="9" fillId="2" borderId="0" xfId="3" applyFont="1" applyFill="1" applyBorder="1" applyAlignment="1" applyProtection="1">
      <alignment vertical="center"/>
      <protection locked="0"/>
    </xf>
    <xf numFmtId="0" fontId="10" fillId="2" borderId="7" xfId="3" applyFont="1" applyFill="1" applyBorder="1" applyAlignment="1">
      <alignment horizontal="center" vertical="center"/>
    </xf>
    <xf numFmtId="0" fontId="13" fillId="2" borderId="7" xfId="1" applyFont="1" applyFill="1" applyBorder="1" applyAlignment="1">
      <alignment horizontal="center" vertical="center"/>
    </xf>
    <xf numFmtId="0" fontId="11" fillId="8" borderId="6" xfId="3" applyFont="1" applyFill="1" applyBorder="1" applyAlignment="1" applyProtection="1">
      <alignment horizontal="center" vertical="center" wrapText="1"/>
      <protection locked="0"/>
    </xf>
    <xf numFmtId="0" fontId="16" fillId="0" borderId="8" xfId="2" applyFont="1" applyFill="1" applyBorder="1" applyAlignment="1">
      <alignment horizontal="left" vertical="center"/>
    </xf>
    <xf numFmtId="0" fontId="10" fillId="0" borderId="5" xfId="3" applyFont="1" applyFill="1" applyBorder="1" applyAlignment="1">
      <alignment horizontal="center" vertical="center"/>
    </xf>
    <xf numFmtId="0" fontId="10" fillId="0" borderId="7" xfId="3" applyFont="1" applyFill="1" applyBorder="1" applyAlignment="1">
      <alignment horizontal="center" vertical="center"/>
    </xf>
    <xf numFmtId="0" fontId="5" fillId="0" borderId="7" xfId="2" applyFont="1" applyFill="1" applyBorder="1" applyAlignment="1">
      <alignment vertical="center"/>
    </xf>
    <xf numFmtId="0" fontId="2" fillId="0" borderId="7" xfId="2" applyFont="1" applyFill="1" applyBorder="1" applyAlignment="1">
      <alignment vertical="center"/>
    </xf>
    <xf numFmtId="0" fontId="2" fillId="0" borderId="1" xfId="2" applyFont="1" applyFill="1" applyBorder="1" applyAlignment="1">
      <alignment vertical="center"/>
    </xf>
    <xf numFmtId="0" fontId="5" fillId="0" borderId="2" xfId="2" applyFont="1" applyFill="1" applyBorder="1" applyAlignment="1">
      <alignment vertical="center"/>
    </xf>
    <xf numFmtId="0" fontId="5" fillId="0" borderId="7" xfId="4" applyFont="1" applyFill="1" applyBorder="1" applyAlignment="1">
      <alignment vertical="center"/>
    </xf>
    <xf numFmtId="0" fontId="5" fillId="0" borderId="0" xfId="4" applyFont="1" applyFill="1" applyAlignment="1">
      <alignment vertical="center"/>
    </xf>
    <xf numFmtId="0" fontId="6" fillId="0" borderId="0" xfId="2" applyFont="1" applyFill="1" applyAlignment="1">
      <alignment horizontal="left" vertical="center"/>
    </xf>
    <xf numFmtId="0" fontId="6" fillId="0" borderId="9" xfId="2" applyFont="1" applyFill="1" applyBorder="1" applyAlignment="1">
      <alignment horizontal="left" vertical="center"/>
    </xf>
    <xf numFmtId="0" fontId="13" fillId="0" borderId="5" xfId="1" applyFont="1" applyFill="1" applyBorder="1" applyAlignment="1">
      <alignment horizontal="center" vertical="center"/>
    </xf>
    <xf numFmtId="0" fontId="14" fillId="0" borderId="0" xfId="1" applyFont="1" applyFill="1" applyAlignment="1">
      <alignment horizontal="left" vertical="center"/>
    </xf>
    <xf numFmtId="0" fontId="13" fillId="0" borderId="0" xfId="2" applyFont="1" applyFill="1" applyAlignment="1">
      <alignment vertical="center"/>
    </xf>
    <xf numFmtId="0" fontId="13" fillId="0" borderId="9" xfId="2" applyFont="1" applyFill="1" applyBorder="1" applyAlignment="1">
      <alignment vertical="center"/>
    </xf>
    <xf numFmtId="0" fontId="29" fillId="0" borderId="0" xfId="3" applyFont="1" applyAlignment="1">
      <alignment horizontal="center" vertical="center"/>
    </xf>
    <xf numFmtId="0" fontId="30" fillId="12" borderId="5" xfId="3" applyFont="1" applyFill="1" applyBorder="1" applyAlignment="1">
      <alignment horizontal="left" vertical="center"/>
    </xf>
    <xf numFmtId="0" fontId="29" fillId="12" borderId="5" xfId="3" applyFont="1" applyFill="1" applyBorder="1" applyAlignment="1">
      <alignment horizontal="center" vertical="center"/>
    </xf>
    <xf numFmtId="0" fontId="30" fillId="12" borderId="5" xfId="3" applyFont="1" applyFill="1" applyBorder="1" applyAlignment="1">
      <alignment horizontal="center" vertical="center"/>
    </xf>
    <xf numFmtId="0" fontId="29" fillId="0" borderId="5" xfId="3" applyFont="1" applyBorder="1" applyAlignment="1">
      <alignment horizontal="left" vertical="center"/>
    </xf>
    <xf numFmtId="0" fontId="29" fillId="0" borderId="5" xfId="3" applyFont="1" applyBorder="1" applyAlignment="1">
      <alignment horizontal="center" vertical="center"/>
    </xf>
    <xf numFmtId="0" fontId="30" fillId="0" borderId="5" xfId="3" applyFont="1" applyBorder="1" applyAlignment="1">
      <alignment horizontal="center" vertical="center"/>
    </xf>
    <xf numFmtId="0" fontId="30" fillId="13" borderId="5" xfId="3" applyFont="1" applyFill="1" applyBorder="1" applyAlignment="1">
      <alignment horizontal="left" vertical="center"/>
    </xf>
    <xf numFmtId="0" fontId="30" fillId="13" borderId="5" xfId="3" applyFont="1" applyFill="1" applyBorder="1" applyAlignment="1">
      <alignment horizontal="center" vertical="center"/>
    </xf>
    <xf numFmtId="3" fontId="30" fillId="13" borderId="5" xfId="3" applyNumberFormat="1" applyFont="1" applyFill="1" applyBorder="1" applyAlignment="1">
      <alignment horizontal="center" vertical="center"/>
    </xf>
    <xf numFmtId="3" fontId="29" fillId="13" borderId="5" xfId="3" applyNumberFormat="1" applyFont="1" applyFill="1" applyBorder="1" applyAlignment="1">
      <alignment horizontal="center" vertical="center"/>
    </xf>
    <xf numFmtId="4" fontId="29" fillId="0" borderId="5" xfId="3" applyNumberFormat="1" applyFont="1" applyBorder="1" applyAlignment="1">
      <alignment horizontal="center" vertical="center"/>
    </xf>
    <xf numFmtId="4" fontId="30" fillId="13" borderId="5" xfId="3" applyNumberFormat="1" applyFont="1" applyFill="1" applyBorder="1" applyAlignment="1">
      <alignment horizontal="center" vertical="center"/>
    </xf>
    <xf numFmtId="0" fontId="30" fillId="0" borderId="5" xfId="3" applyFont="1" applyBorder="1" applyAlignment="1">
      <alignment horizontal="left" vertical="center"/>
    </xf>
    <xf numFmtId="4" fontId="30" fillId="0" borderId="5" xfId="3" applyNumberFormat="1" applyFont="1" applyBorder="1" applyAlignment="1">
      <alignment horizontal="center" vertical="center"/>
    </xf>
    <xf numFmtId="0" fontId="29" fillId="0" borderId="0" xfId="3" applyFont="1" applyAlignment="1">
      <alignment horizontal="left" vertical="center"/>
    </xf>
    <xf numFmtId="4" fontId="29" fillId="0" borderId="0" xfId="3" applyNumberFormat="1" applyFont="1" applyAlignment="1">
      <alignment horizontal="center" vertical="center"/>
    </xf>
    <xf numFmtId="1" fontId="30" fillId="14" borderId="5" xfId="20" applyNumberFormat="1" applyFont="1" applyFill="1" applyBorder="1" applyAlignment="1">
      <alignment horizontal="center" vertical="center"/>
    </xf>
    <xf numFmtId="4" fontId="29" fillId="10" borderId="5" xfId="3" applyNumberFormat="1" applyFont="1" applyFill="1" applyBorder="1" applyAlignment="1">
      <alignment horizontal="center" vertical="center"/>
    </xf>
    <xf numFmtId="0" fontId="30" fillId="0" borderId="0" xfId="3" applyFont="1" applyAlignment="1">
      <alignment horizontal="center" vertical="center"/>
    </xf>
    <xf numFmtId="4" fontId="29" fillId="0" borderId="5" xfId="3" applyNumberFormat="1" applyFont="1" applyBorder="1" applyAlignment="1">
      <alignment horizontal="left" vertical="center"/>
    </xf>
    <xf numFmtId="4" fontId="30" fillId="0" borderId="5" xfId="3" applyNumberFormat="1" applyFont="1" applyBorder="1" applyAlignment="1">
      <alignment horizontal="left" vertical="center"/>
    </xf>
    <xf numFmtId="4" fontId="29" fillId="0" borderId="0" xfId="3" applyNumberFormat="1" applyFont="1" applyAlignment="1">
      <alignment horizontal="left" vertical="center"/>
    </xf>
    <xf numFmtId="1" fontId="29" fillId="14" borderId="5" xfId="20" applyNumberFormat="1" applyFont="1" applyFill="1" applyBorder="1" applyAlignment="1">
      <alignment horizontal="center" vertical="center"/>
    </xf>
    <xf numFmtId="4" fontId="29" fillId="0" borderId="34" xfId="3" applyNumberFormat="1" applyFont="1" applyBorder="1" applyAlignment="1">
      <alignment horizontal="center" vertical="center"/>
    </xf>
    <xf numFmtId="1" fontId="29" fillId="14" borderId="34" xfId="20" applyNumberFormat="1" applyFont="1" applyFill="1" applyBorder="1" applyAlignment="1">
      <alignment horizontal="center" vertical="center"/>
    </xf>
    <xf numFmtId="0" fontId="10" fillId="0" borderId="0" xfId="2" applyFont="1" applyFill="1" applyBorder="1" applyAlignment="1">
      <alignment vertical="center"/>
    </xf>
    <xf numFmtId="0" fontId="25" fillId="0" borderId="0" xfId="3" applyFont="1" applyFill="1" applyBorder="1" applyAlignment="1">
      <alignment horizontal="left" vertical="center"/>
    </xf>
    <xf numFmtId="0" fontId="25" fillId="0" borderId="9" xfId="3" applyFont="1" applyFill="1" applyBorder="1" applyAlignment="1">
      <alignment horizontal="left" vertical="center"/>
    </xf>
    <xf numFmtId="0" fontId="17" fillId="0" borderId="0" xfId="0" applyFont="1" applyBorder="1"/>
    <xf numFmtId="0" fontId="10" fillId="2" borderId="0" xfId="3" applyFont="1" applyFill="1" applyBorder="1" applyAlignment="1">
      <alignment horizontal="center" vertical="center"/>
    </xf>
    <xf numFmtId="0" fontId="25" fillId="2" borderId="9" xfId="3" applyFont="1" applyFill="1" applyBorder="1" applyAlignment="1">
      <alignment horizontal="left" vertical="center"/>
    </xf>
    <xf numFmtId="0" fontId="9" fillId="2" borderId="10" xfId="3" applyFont="1" applyFill="1" applyBorder="1" applyAlignment="1" applyProtection="1">
      <alignment vertical="center"/>
      <protection locked="0"/>
    </xf>
    <xf numFmtId="0" fontId="9" fillId="2" borderId="11" xfId="3" applyFont="1" applyFill="1" applyBorder="1" applyAlignment="1" applyProtection="1">
      <alignment vertical="center"/>
      <protection locked="0"/>
    </xf>
    <xf numFmtId="0" fontId="10" fillId="3" borderId="11" xfId="4" applyFont="1" applyFill="1" applyBorder="1" applyAlignment="1" applyProtection="1">
      <alignment horizontal="center" vertical="center"/>
      <protection locked="0"/>
    </xf>
    <xf numFmtId="0" fontId="9" fillId="2" borderId="11" xfId="3" applyFont="1" applyFill="1" applyBorder="1" applyAlignment="1" applyProtection="1">
      <alignment horizontal="center" vertical="center"/>
      <protection locked="0"/>
    </xf>
    <xf numFmtId="0" fontId="9" fillId="2" borderId="12" xfId="3" applyFont="1" applyFill="1" applyBorder="1" applyAlignment="1" applyProtection="1">
      <alignment horizontal="center" vertical="center"/>
      <protection locked="0"/>
    </xf>
    <xf numFmtId="0" fontId="7" fillId="3" borderId="2" xfId="2" applyFont="1" applyFill="1" applyBorder="1" applyAlignment="1" applyProtection="1">
      <alignment vertical="center"/>
      <protection locked="0"/>
    </xf>
    <xf numFmtId="0" fontId="7" fillId="3" borderId="7" xfId="2" applyFont="1" applyFill="1" applyBorder="1" applyAlignment="1" applyProtection="1">
      <alignment vertical="center"/>
      <protection locked="0"/>
    </xf>
    <xf numFmtId="0" fontId="7" fillId="3" borderId="1" xfId="2" applyFont="1" applyFill="1" applyBorder="1" applyAlignment="1" applyProtection="1">
      <alignment vertical="center"/>
      <protection locked="0"/>
    </xf>
    <xf numFmtId="0" fontId="7" fillId="3" borderId="0" xfId="2" applyFont="1" applyFill="1" applyBorder="1" applyAlignment="1" applyProtection="1">
      <alignment vertical="center"/>
      <protection locked="0"/>
    </xf>
    <xf numFmtId="0" fontId="9" fillId="2" borderId="7" xfId="3" applyFont="1" applyFill="1" applyBorder="1" applyAlignment="1" applyProtection="1">
      <alignment vertical="center" wrapText="1"/>
      <protection locked="0"/>
    </xf>
    <xf numFmtId="0" fontId="9" fillId="2" borderId="0" xfId="3" applyFont="1" applyFill="1" applyBorder="1" applyAlignment="1" applyProtection="1">
      <alignment vertical="center" wrapText="1"/>
      <protection locked="0"/>
    </xf>
    <xf numFmtId="0" fontId="9" fillId="2" borderId="11" xfId="3" applyFont="1" applyFill="1" applyBorder="1" applyAlignment="1" applyProtection="1">
      <alignment vertical="center" wrapText="1"/>
      <protection locked="0"/>
    </xf>
    <xf numFmtId="0" fontId="26" fillId="8" borderId="0" xfId="0" applyFont="1" applyFill="1" applyAlignment="1" applyProtection="1">
      <alignment vertical="center" wrapText="1"/>
      <protection locked="0"/>
    </xf>
    <xf numFmtId="0" fontId="17" fillId="0" borderId="0" xfId="0" applyFont="1" applyAlignment="1" applyProtection="1">
      <alignment wrapText="1"/>
      <protection locked="0"/>
    </xf>
    <xf numFmtId="49" fontId="4" fillId="0" borderId="10" xfId="2" applyNumberFormat="1" applyFont="1" applyFill="1" applyBorder="1" applyAlignment="1" applyProtection="1">
      <alignment horizontal="center" vertical="center"/>
      <protection locked="0"/>
    </xf>
    <xf numFmtId="1" fontId="16" fillId="11" borderId="5" xfId="3" quotePrefix="1" applyNumberFormat="1" applyFont="1" applyFill="1" applyBorder="1" applyAlignment="1">
      <alignment vertical="center"/>
    </xf>
    <xf numFmtId="1" fontId="16" fillId="11" borderId="4" xfId="3" quotePrefix="1" applyNumberFormat="1" applyFont="1" applyFill="1" applyBorder="1" applyAlignment="1">
      <alignment vertical="center"/>
    </xf>
    <xf numFmtId="44" fontId="7" fillId="3" borderId="2" xfId="24" applyFont="1" applyFill="1" applyBorder="1" applyAlignment="1" applyProtection="1">
      <alignment vertical="center"/>
      <protection locked="0"/>
    </xf>
    <xf numFmtId="44" fontId="7" fillId="3" borderId="7" xfId="24" applyFont="1" applyFill="1" applyBorder="1" applyAlignment="1" applyProtection="1">
      <alignment vertical="center"/>
      <protection locked="0"/>
    </xf>
    <xf numFmtId="44" fontId="17" fillId="0" borderId="0" xfId="24" applyFont="1" applyAlignment="1" applyProtection="1">
      <protection locked="0"/>
    </xf>
    <xf numFmtId="14" fontId="4" fillId="0" borderId="10" xfId="24" applyNumberFormat="1" applyFont="1" applyFill="1" applyBorder="1" applyAlignment="1" applyProtection="1">
      <alignment vertical="center"/>
      <protection locked="0"/>
    </xf>
    <xf numFmtId="0" fontId="17" fillId="0" borderId="0" xfId="0" applyFont="1" applyAlignment="1" applyProtection="1">
      <alignment horizontal="center"/>
      <protection locked="0"/>
    </xf>
    <xf numFmtId="0" fontId="7" fillId="3" borderId="7" xfId="2" applyFont="1" applyFill="1" applyBorder="1" applyAlignment="1" applyProtection="1">
      <alignment horizontal="center" vertical="center"/>
      <protection locked="0"/>
    </xf>
    <xf numFmtId="1" fontId="24" fillId="8" borderId="3" xfId="3" quotePrefix="1" applyNumberFormat="1" applyFont="1" applyFill="1" applyBorder="1" applyAlignment="1" applyProtection="1">
      <alignment horizontal="center" vertical="center"/>
      <protection locked="0"/>
    </xf>
    <xf numFmtId="170" fontId="17" fillId="0" borderId="0" xfId="0" applyNumberFormat="1" applyFont="1" applyProtection="1">
      <protection locked="0"/>
    </xf>
    <xf numFmtId="1" fontId="16" fillId="11" borderId="6" xfId="3" quotePrefix="1" applyNumberFormat="1" applyFont="1" applyFill="1" applyBorder="1" applyAlignment="1">
      <alignment vertical="center"/>
    </xf>
    <xf numFmtId="0" fontId="0" fillId="0" borderId="0" xfId="0"/>
    <xf numFmtId="0" fontId="11" fillId="0" borderId="0" xfId="0" applyFont="1" applyProtection="1">
      <protection locked="0"/>
    </xf>
    <xf numFmtId="1" fontId="24" fillId="8" borderId="4" xfId="3" quotePrefix="1" applyNumberFormat="1" applyFont="1" applyFill="1" applyBorder="1" applyAlignment="1" applyProtection="1">
      <alignment horizontal="center" vertical="center" wrapText="1"/>
      <protection locked="0"/>
    </xf>
    <xf numFmtId="0" fontId="16" fillId="15" borderId="3" xfId="0" applyNumberFormat="1" applyFont="1" applyFill="1" applyBorder="1" applyAlignment="1" applyProtection="1">
      <alignment vertical="center" wrapText="1" shrinkToFit="1"/>
      <protection locked="0"/>
    </xf>
    <xf numFmtId="0" fontId="0" fillId="0" borderId="0" xfId="0" applyBorder="1" applyAlignment="1">
      <alignment wrapText="1"/>
    </xf>
    <xf numFmtId="1" fontId="16" fillId="11" borderId="3" xfId="3" quotePrefix="1" applyNumberFormat="1" applyFont="1" applyFill="1" applyBorder="1" applyAlignment="1">
      <alignment vertical="center"/>
    </xf>
    <xf numFmtId="4" fontId="16" fillId="11" borderId="5" xfId="3" quotePrefix="1" applyNumberFormat="1" applyFont="1" applyFill="1" applyBorder="1" applyAlignment="1">
      <alignment vertical="center"/>
    </xf>
    <xf numFmtId="4" fontId="16" fillId="11" borderId="5" xfId="3" quotePrefix="1" applyNumberFormat="1" applyFont="1" applyFill="1" applyBorder="1" applyAlignment="1">
      <alignment horizontal="center" vertical="center"/>
    </xf>
    <xf numFmtId="0" fontId="0" fillId="0" borderId="0" xfId="0" applyAlignment="1"/>
    <xf numFmtId="44" fontId="33" fillId="0" borderId="5" xfId="24" applyFont="1" applyBorder="1" applyAlignment="1"/>
    <xf numFmtId="0" fontId="0" fillId="0" borderId="0" xfId="0" applyBorder="1"/>
    <xf numFmtId="44" fontId="33" fillId="0" borderId="5" xfId="24" applyFont="1" applyBorder="1" applyAlignment="1">
      <alignment horizontal="center" vertical="center"/>
    </xf>
    <xf numFmtId="0" fontId="4" fillId="0" borderId="10" xfId="2" applyFont="1" applyFill="1" applyBorder="1" applyAlignment="1" applyProtection="1">
      <alignment horizontal="center" vertical="center"/>
      <protection locked="0"/>
    </xf>
    <xf numFmtId="0" fontId="7" fillId="3" borderId="2" xfId="2" applyFont="1" applyFill="1" applyBorder="1" applyAlignment="1" applyProtection="1">
      <alignment horizontal="left" vertical="center"/>
      <protection locked="0"/>
    </xf>
    <xf numFmtId="170" fontId="27" fillId="8" borderId="3" xfId="0" applyNumberFormat="1" applyFont="1" applyFill="1" applyBorder="1" applyAlignment="1" applyProtection="1">
      <alignment horizontal="center" vertical="center"/>
      <protection locked="0"/>
    </xf>
    <xf numFmtId="1" fontId="24" fillId="8" borderId="6" xfId="3" quotePrefix="1" applyNumberFormat="1" applyFont="1" applyFill="1" applyBorder="1" applyAlignment="1">
      <alignment vertical="center"/>
    </xf>
    <xf numFmtId="1" fontId="24" fillId="8" borderId="3" xfId="3" quotePrefix="1" applyNumberFormat="1" applyFont="1" applyFill="1" applyBorder="1" applyAlignment="1">
      <alignment vertical="center"/>
    </xf>
    <xf numFmtId="1" fontId="24" fillId="8" borderId="4" xfId="3" quotePrefix="1" applyNumberFormat="1" applyFont="1" applyFill="1" applyBorder="1" applyAlignment="1">
      <alignment vertical="center"/>
    </xf>
    <xf numFmtId="4" fontId="24" fillId="8" borderId="5" xfId="3" quotePrefix="1" applyNumberFormat="1" applyFont="1" applyFill="1" applyBorder="1" applyAlignment="1">
      <alignment vertical="center"/>
    </xf>
    <xf numFmtId="0" fontId="0" fillId="0" borderId="0" xfId="0" applyFont="1" applyProtection="1">
      <protection hidden="1"/>
    </xf>
    <xf numFmtId="4" fontId="24" fillId="11" borderId="5" xfId="3" quotePrefix="1" applyNumberFormat="1" applyFont="1" applyFill="1" applyBorder="1" applyAlignment="1">
      <alignment vertical="center"/>
    </xf>
    <xf numFmtId="0" fontId="34" fillId="0" borderId="0" xfId="0" applyFont="1" applyProtection="1">
      <protection hidden="1"/>
    </xf>
    <xf numFmtId="44" fontId="11" fillId="3" borderId="6" xfId="0" applyNumberFormat="1" applyFont="1" applyFill="1" applyBorder="1" applyAlignment="1" applyProtection="1">
      <alignment vertical="center" shrinkToFit="1"/>
      <protection locked="0"/>
    </xf>
    <xf numFmtId="44" fontId="11" fillId="3" borderId="2" xfId="0" applyNumberFormat="1" applyFont="1" applyFill="1" applyBorder="1" applyAlignment="1" applyProtection="1">
      <alignment vertical="center" shrinkToFit="1"/>
      <protection locked="0"/>
    </xf>
    <xf numFmtId="0" fontId="33" fillId="3" borderId="0" xfId="0" applyFont="1" applyFill="1"/>
    <xf numFmtId="0" fontId="11" fillId="3" borderId="6" xfId="0" applyFont="1" applyFill="1" applyBorder="1" applyAlignment="1" applyProtection="1">
      <alignment horizontal="center" vertical="center" shrinkToFit="1"/>
      <protection locked="0"/>
    </xf>
    <xf numFmtId="0" fontId="33" fillId="0" borderId="0" xfId="0" applyFont="1"/>
    <xf numFmtId="0" fontId="33" fillId="0" borderId="0" xfId="0" applyFont="1" applyBorder="1"/>
    <xf numFmtId="44" fontId="33" fillId="8" borderId="5" xfId="0" applyNumberFormat="1" applyFont="1" applyFill="1" applyBorder="1" applyAlignment="1" applyProtection="1">
      <protection hidden="1"/>
    </xf>
    <xf numFmtId="0" fontId="33" fillId="0" borderId="0" xfId="0" applyFont="1" applyBorder="1" applyProtection="1">
      <protection hidden="1"/>
    </xf>
    <xf numFmtId="0" fontId="16" fillId="11" borderId="6" xfId="25" applyFont="1" applyFill="1" applyBorder="1" applyAlignment="1" applyProtection="1">
      <alignment vertical="center"/>
      <protection hidden="1"/>
    </xf>
    <xf numFmtId="44" fontId="11" fillId="11" borderId="5" xfId="0" applyNumberFormat="1" applyFont="1" applyFill="1" applyBorder="1" applyAlignment="1" applyProtection="1">
      <protection hidden="1"/>
    </xf>
    <xf numFmtId="0" fontId="33" fillId="0" borderId="0" xfId="0" applyFont="1" applyFill="1"/>
    <xf numFmtId="44" fontId="33" fillId="0" borderId="5" xfId="24" applyFont="1" applyBorder="1" applyAlignment="1">
      <alignment vertical="center"/>
    </xf>
    <xf numFmtId="1" fontId="11" fillId="3" borderId="6" xfId="0" applyNumberFormat="1" applyFont="1" applyFill="1" applyBorder="1" applyAlignment="1" applyProtection="1">
      <alignment vertical="center" shrinkToFit="1"/>
      <protection locked="0"/>
    </xf>
    <xf numFmtId="165" fontId="16" fillId="11" borderId="5" xfId="3" quotePrefix="1" applyNumberFormat="1" applyFont="1" applyFill="1" applyBorder="1" applyAlignment="1">
      <alignment vertical="center"/>
    </xf>
    <xf numFmtId="165" fontId="16" fillId="11" borderId="5" xfId="3" quotePrefix="1" applyNumberFormat="1" applyFont="1" applyFill="1" applyBorder="1" applyAlignment="1">
      <alignment horizontal="center" vertical="center"/>
    </xf>
    <xf numFmtId="0" fontId="16" fillId="3" borderId="5" xfId="0" applyFont="1" applyFill="1" applyBorder="1" applyAlignment="1" applyProtection="1">
      <alignment vertical="center" shrinkToFit="1"/>
      <protection locked="0"/>
    </xf>
    <xf numFmtId="49" fontId="16" fillId="3" borderId="5" xfId="0" applyNumberFormat="1" applyFont="1" applyFill="1" applyBorder="1" applyAlignment="1" applyProtection="1">
      <alignment vertical="center" shrinkToFit="1"/>
      <protection hidden="1"/>
    </xf>
    <xf numFmtId="164" fontId="11" fillId="3" borderId="5" xfId="0" applyNumberFormat="1" applyFont="1" applyFill="1" applyBorder="1" applyAlignment="1" applyProtection="1">
      <alignment vertical="center" shrinkToFit="1"/>
      <protection locked="0"/>
    </xf>
    <xf numFmtId="170" fontId="17" fillId="0" borderId="0" xfId="0" applyNumberFormat="1" applyFont="1" applyAlignment="1" applyProtection="1">
      <alignment vertical="center"/>
      <protection locked="0"/>
    </xf>
    <xf numFmtId="0" fontId="17" fillId="0" borderId="0" xfId="0" applyFont="1" applyAlignment="1" applyProtection="1">
      <alignment vertical="center"/>
      <protection locked="0"/>
    </xf>
    <xf numFmtId="1" fontId="24" fillId="8" borderId="5" xfId="3" quotePrefix="1" applyNumberFormat="1" applyFont="1" applyFill="1" applyBorder="1" applyAlignment="1">
      <alignment vertical="center"/>
    </xf>
    <xf numFmtId="0" fontId="11" fillId="3" borderId="5" xfId="25" applyFont="1" applyFill="1" applyBorder="1" applyAlignment="1" applyProtection="1">
      <alignment horizontal="center" vertical="center"/>
      <protection hidden="1"/>
    </xf>
    <xf numFmtId="49" fontId="11" fillId="3" borderId="5" xfId="0" applyNumberFormat="1" applyFont="1" applyFill="1" applyBorder="1" applyAlignment="1" applyProtection="1">
      <alignment horizontal="center" vertical="center" shrinkToFit="1"/>
      <protection locked="0"/>
    </xf>
    <xf numFmtId="0" fontId="24" fillId="8" borderId="5" xfId="25" applyFont="1" applyFill="1" applyBorder="1" applyAlignment="1" applyProtection="1">
      <alignment vertical="center"/>
      <protection hidden="1"/>
    </xf>
    <xf numFmtId="0" fontId="16" fillId="11" borderId="5" xfId="25" applyFont="1" applyFill="1" applyBorder="1" applyAlignment="1" applyProtection="1">
      <alignment vertical="center"/>
      <protection hidden="1"/>
    </xf>
    <xf numFmtId="49" fontId="11" fillId="15" borderId="5" xfId="0" applyNumberFormat="1" applyFont="1" applyFill="1" applyBorder="1" applyAlignment="1" applyProtection="1">
      <alignment horizontal="center" vertical="center" shrinkToFit="1"/>
      <protection locked="0"/>
    </xf>
    <xf numFmtId="1" fontId="24" fillId="11" borderId="5" xfId="3" quotePrefix="1" applyNumberFormat="1" applyFont="1" applyFill="1" applyBorder="1" applyAlignment="1">
      <alignment vertical="center"/>
    </xf>
    <xf numFmtId="0" fontId="7" fillId="3" borderId="5" xfId="0" applyFont="1" applyFill="1" applyBorder="1" applyAlignment="1" applyProtection="1">
      <alignment vertical="center" shrinkToFit="1"/>
      <protection locked="0"/>
    </xf>
    <xf numFmtId="0" fontId="11" fillId="3" borderId="5" xfId="0" applyFont="1" applyFill="1" applyBorder="1" applyAlignment="1" applyProtection="1">
      <alignment horizontal="center" vertical="center" shrinkToFit="1"/>
      <protection locked="0"/>
    </xf>
    <xf numFmtId="0" fontId="11" fillId="15" borderId="5" xfId="0" applyFont="1" applyFill="1" applyBorder="1" applyAlignment="1" applyProtection="1">
      <alignment vertical="center" shrinkToFit="1"/>
      <protection locked="0"/>
    </xf>
    <xf numFmtId="0" fontId="11" fillId="15" borderId="5" xfId="0" applyFont="1" applyFill="1" applyBorder="1" applyAlignment="1" applyProtection="1">
      <alignment horizontal="center" vertical="center" shrinkToFit="1"/>
      <protection locked="0"/>
    </xf>
    <xf numFmtId="0" fontId="11" fillId="0" borderId="5" xfId="0" applyFont="1" applyFill="1" applyBorder="1" applyAlignment="1" applyProtection="1">
      <alignment vertical="center" shrinkToFit="1"/>
      <protection locked="0"/>
    </xf>
    <xf numFmtId="0" fontId="11" fillId="15" borderId="5" xfId="0" applyNumberFormat="1" applyFont="1" applyFill="1" applyBorder="1" applyAlignment="1" applyProtection="1">
      <alignment vertical="center" shrinkToFit="1"/>
      <protection locked="0"/>
    </xf>
    <xf numFmtId="0" fontId="11" fillId="15" borderId="5" xfId="0" applyNumberFormat="1" applyFont="1" applyFill="1" applyBorder="1" applyAlignment="1" applyProtection="1">
      <alignment vertical="center" wrapText="1" shrinkToFit="1"/>
      <protection locked="0"/>
    </xf>
    <xf numFmtId="44" fontId="11" fillId="3" borderId="5" xfId="0" applyNumberFormat="1" applyFont="1" applyFill="1" applyBorder="1" applyAlignment="1" applyProtection="1">
      <alignment vertical="center" shrinkToFit="1"/>
      <protection locked="0"/>
    </xf>
    <xf numFmtId="0" fontId="16" fillId="11" borderId="5" xfId="3" applyFont="1" applyFill="1" applyBorder="1" applyAlignment="1">
      <alignment horizontal="center" vertical="center" wrapText="1"/>
    </xf>
    <xf numFmtId="0" fontId="16" fillId="11" borderId="6" xfId="3" applyFont="1" applyFill="1" applyBorder="1" applyAlignment="1">
      <alignment vertical="center" wrapText="1"/>
    </xf>
    <xf numFmtId="1" fontId="16" fillId="11" borderId="2" xfId="3" quotePrefix="1" applyNumberFormat="1" applyFont="1" applyFill="1" applyBorder="1" applyAlignment="1">
      <alignment vertical="center"/>
    </xf>
    <xf numFmtId="1" fontId="11" fillId="0" borderId="6" xfId="3" quotePrefix="1" applyNumberFormat="1" applyFont="1" applyFill="1" applyBorder="1" applyAlignment="1">
      <alignment vertical="center"/>
    </xf>
    <xf numFmtId="0" fontId="11" fillId="0" borderId="6" xfId="3" applyFont="1" applyFill="1" applyBorder="1" applyAlignment="1">
      <alignment vertical="center" wrapText="1"/>
    </xf>
    <xf numFmtId="0" fontId="37" fillId="0" borderId="0" xfId="0" applyFont="1"/>
    <xf numFmtId="4" fontId="37" fillId="0" borderId="0" xfId="0" applyNumberFormat="1" applyFont="1" applyFill="1"/>
    <xf numFmtId="0" fontId="7" fillId="3" borderId="2" xfId="2" applyFont="1" applyFill="1" applyBorder="1" applyAlignment="1" applyProtection="1">
      <alignment horizontal="left" vertical="center"/>
      <protection locked="0"/>
    </xf>
    <xf numFmtId="1" fontId="24" fillId="8" borderId="6" xfId="3" quotePrefix="1" applyNumberFormat="1" applyFont="1" applyFill="1" applyBorder="1" applyAlignment="1">
      <alignment horizontal="center" vertical="center"/>
    </xf>
    <xf numFmtId="0" fontId="9" fillId="2" borderId="0" xfId="3" applyFont="1" applyFill="1" applyAlignment="1" applyProtection="1">
      <alignment vertical="center"/>
      <protection locked="0"/>
    </xf>
    <xf numFmtId="0" fontId="16" fillId="3" borderId="8" xfId="2" applyFont="1" applyFill="1" applyBorder="1" applyAlignment="1">
      <alignment horizontal="left" vertical="center"/>
    </xf>
    <xf numFmtId="0" fontId="10" fillId="3" borderId="0" xfId="2" applyFont="1" applyFill="1" applyAlignment="1">
      <alignment vertical="center"/>
    </xf>
    <xf numFmtId="0" fontId="10" fillId="3" borderId="5" xfId="3" applyFont="1" applyFill="1" applyBorder="1" applyAlignment="1">
      <alignment horizontal="center" vertical="center"/>
    </xf>
    <xf numFmtId="0" fontId="25" fillId="3" borderId="0" xfId="3" applyFont="1" applyFill="1" applyAlignment="1">
      <alignment horizontal="left" vertical="center"/>
    </xf>
    <xf numFmtId="0" fontId="25" fillId="3" borderId="9" xfId="3" applyFont="1" applyFill="1" applyBorder="1" applyAlignment="1">
      <alignment horizontal="left" vertical="center"/>
    </xf>
    <xf numFmtId="0" fontId="4" fillId="0" borderId="10" xfId="2" applyFont="1" applyBorder="1" applyAlignment="1" applyProtection="1">
      <alignment horizontal="center" vertical="center"/>
      <protection locked="0"/>
    </xf>
    <xf numFmtId="14" fontId="4" fillId="0" borderId="8" xfId="2" applyNumberFormat="1" applyFont="1" applyBorder="1" applyAlignment="1" applyProtection="1">
      <alignment horizontal="center" vertical="center"/>
      <protection locked="0"/>
    </xf>
    <xf numFmtId="0" fontId="10" fillId="3" borderId="7" xfId="3" applyFont="1" applyFill="1" applyBorder="1" applyAlignment="1">
      <alignment horizontal="center" vertical="center"/>
    </xf>
    <xf numFmtId="0" fontId="17" fillId="3" borderId="0" xfId="0" applyFont="1" applyFill="1"/>
    <xf numFmtId="0" fontId="10" fillId="3" borderId="0" xfId="3" applyFont="1" applyFill="1" applyAlignment="1">
      <alignment horizontal="center" vertical="center"/>
    </xf>
    <xf numFmtId="0" fontId="10" fillId="3" borderId="0" xfId="4" applyFont="1" applyFill="1" applyAlignment="1" applyProtection="1">
      <alignment horizontal="center" vertical="center"/>
      <protection locked="0"/>
    </xf>
    <xf numFmtId="0" fontId="9" fillId="2" borderId="0" xfId="3" applyFont="1" applyFill="1" applyAlignment="1" applyProtection="1">
      <alignment horizontal="center" vertical="center"/>
      <protection locked="0"/>
    </xf>
    <xf numFmtId="0" fontId="9" fillId="2" borderId="9" xfId="3" applyFont="1" applyFill="1" applyBorder="1" applyAlignment="1" applyProtection="1">
      <alignment horizontal="center" vertical="center"/>
      <protection locked="0"/>
    </xf>
    <xf numFmtId="1" fontId="24" fillId="8" borderId="4" xfId="3" quotePrefix="1" applyNumberFormat="1" applyFont="1" applyFill="1" applyBorder="1" applyAlignment="1" applyProtection="1">
      <alignment vertical="center"/>
      <protection locked="0"/>
    </xf>
    <xf numFmtId="1" fontId="24" fillId="8" borderId="5" xfId="3" quotePrefix="1" applyNumberFormat="1" applyFont="1" applyFill="1" applyBorder="1" applyAlignment="1">
      <alignment horizontal="center" vertical="center"/>
    </xf>
    <xf numFmtId="9" fontId="27" fillId="8" borderId="5" xfId="10" applyFont="1" applyFill="1" applyBorder="1" applyAlignment="1" applyProtection="1">
      <alignment vertical="center" wrapText="1"/>
      <protection locked="0"/>
    </xf>
    <xf numFmtId="1" fontId="16" fillId="11" borderId="5" xfId="3" quotePrefix="1" applyNumberFormat="1" applyFont="1" applyFill="1" applyBorder="1" applyAlignment="1">
      <alignment horizontal="center" vertical="center"/>
    </xf>
    <xf numFmtId="1" fontId="16" fillId="11" borderId="6" xfId="3" quotePrefix="1" applyNumberFormat="1" applyFont="1" applyFill="1" applyBorder="1" applyAlignment="1">
      <alignment horizontal="left" vertical="center"/>
    </xf>
    <xf numFmtId="1" fontId="16" fillId="11" borderId="4" xfId="3" quotePrefix="1" applyNumberFormat="1" applyFont="1" applyFill="1" applyBorder="1" applyAlignment="1">
      <alignment horizontal="left" vertical="center"/>
    </xf>
    <xf numFmtId="1" fontId="16" fillId="11" borderId="6" xfId="3" quotePrefix="1" applyNumberFormat="1" applyFont="1" applyFill="1" applyBorder="1" applyAlignment="1">
      <alignment horizontal="center" vertical="center"/>
    </xf>
    <xf numFmtId="4" fontId="16" fillId="11" borderId="6" xfId="3" quotePrefix="1" applyNumberFormat="1" applyFont="1" applyFill="1" applyBorder="1" applyAlignment="1">
      <alignment horizontal="center" vertical="center"/>
    </xf>
    <xf numFmtId="0" fontId="11" fillId="0" borderId="5" xfId="25" applyFont="1" applyBorder="1" applyAlignment="1" applyProtection="1">
      <alignment horizontal="center" vertical="center"/>
      <protection hidden="1"/>
    </xf>
    <xf numFmtId="0" fontId="7" fillId="15" borderId="6" xfId="0" applyFont="1" applyFill="1" applyBorder="1" applyAlignment="1" applyProtection="1">
      <alignment horizontal="center" vertical="center" shrinkToFit="1"/>
      <protection locked="0"/>
    </xf>
    <xf numFmtId="0" fontId="11" fillId="15" borderId="6" xfId="0" applyFont="1" applyFill="1" applyBorder="1" applyAlignment="1" applyProtection="1">
      <alignment horizontal="center" vertical="center" shrinkToFit="1"/>
      <protection locked="0"/>
    </xf>
    <xf numFmtId="44" fontId="11" fillId="15" borderId="6" xfId="24" applyFont="1" applyFill="1" applyBorder="1" applyAlignment="1" applyProtection="1">
      <alignment horizontal="center" vertical="center" shrinkToFit="1"/>
      <protection locked="0"/>
    </xf>
    <xf numFmtId="0" fontId="7" fillId="3" borderId="2" xfId="0" applyFont="1" applyFill="1" applyBorder="1" applyAlignment="1" applyProtection="1">
      <alignment vertical="center" shrinkToFit="1"/>
      <protection locked="0"/>
    </xf>
    <xf numFmtId="1" fontId="11" fillId="3" borderId="6" xfId="0" applyNumberFormat="1" applyFont="1" applyFill="1" applyBorder="1" applyAlignment="1" applyProtection="1">
      <alignment horizontal="center" vertical="center" shrinkToFit="1"/>
      <protection locked="0"/>
    </xf>
    <xf numFmtId="44" fontId="11" fillId="3" borderId="2" xfId="0" applyNumberFormat="1" applyFont="1" applyFill="1" applyBorder="1" applyAlignment="1" applyProtection="1">
      <alignment horizontal="center" vertical="center" shrinkToFit="1"/>
      <protection locked="0"/>
    </xf>
    <xf numFmtId="44" fontId="11" fillId="3" borderId="1" xfId="0" applyNumberFormat="1" applyFont="1" applyFill="1" applyBorder="1" applyAlignment="1" applyProtection="1">
      <alignment horizontal="center" vertical="center" shrinkToFit="1"/>
      <protection locked="0"/>
    </xf>
    <xf numFmtId="1" fontId="16" fillId="11" borderId="4" xfId="3" quotePrefix="1" applyNumberFormat="1" applyFont="1" applyFill="1" applyBorder="1" applyAlignment="1">
      <alignment horizontal="center" vertical="center"/>
    </xf>
    <xf numFmtId="0" fontId="11" fillId="0" borderId="5" xfId="0" applyFont="1" applyBorder="1" applyAlignment="1" applyProtection="1">
      <alignment horizontal="center" vertical="center" shrinkToFit="1"/>
      <protection locked="0"/>
    </xf>
    <xf numFmtId="0" fontId="7" fillId="11" borderId="0" xfId="0" applyFont="1" applyFill="1" applyProtection="1">
      <protection hidden="1"/>
    </xf>
    <xf numFmtId="0" fontId="7" fillId="15" borderId="5" xfId="0" applyFont="1" applyFill="1" applyBorder="1" applyAlignment="1" applyProtection="1">
      <alignment vertical="center" shrinkToFit="1"/>
      <protection locked="0"/>
    </xf>
    <xf numFmtId="44" fontId="11" fillId="15" borderId="5" xfId="24" applyFont="1" applyFill="1" applyBorder="1" applyAlignment="1" applyProtection="1">
      <alignment horizontal="center" vertical="center" shrinkToFit="1"/>
      <protection locked="0"/>
    </xf>
    <xf numFmtId="165" fontId="7" fillId="3" borderId="5" xfId="0" applyNumberFormat="1" applyFont="1" applyFill="1" applyBorder="1" applyAlignment="1" applyProtection="1">
      <alignment vertical="center" shrinkToFit="1"/>
      <protection locked="0"/>
    </xf>
    <xf numFmtId="0" fontId="0" fillId="16" borderId="0" xfId="0" applyFill="1"/>
    <xf numFmtId="0" fontId="7" fillId="0" borderId="5" xfId="0" applyFont="1" applyBorder="1" applyAlignment="1" applyProtection="1">
      <alignment vertical="center" shrinkToFit="1"/>
      <protection locked="0"/>
    </xf>
    <xf numFmtId="0" fontId="16" fillId="0" borderId="8" xfId="4" applyFont="1" applyBorder="1" applyAlignment="1">
      <alignment horizontal="left" vertical="center"/>
    </xf>
    <xf numFmtId="0" fontId="10" fillId="0" borderId="0" xfId="4" applyFont="1" applyAlignment="1">
      <alignment vertical="center"/>
    </xf>
    <xf numFmtId="0" fontId="10" fillId="0" borderId="5" xfId="3" applyFont="1" applyBorder="1" applyAlignment="1">
      <alignment horizontal="center" vertical="center"/>
    </xf>
    <xf numFmtId="0" fontId="25" fillId="0" borderId="0" xfId="3" applyFont="1" applyAlignment="1">
      <alignment horizontal="left" vertical="center"/>
    </xf>
    <xf numFmtId="0" fontId="25" fillId="0" borderId="9" xfId="3" applyFont="1" applyBorder="1" applyAlignment="1">
      <alignment horizontal="left" vertical="center"/>
    </xf>
    <xf numFmtId="14" fontId="4" fillId="0" borderId="8" xfId="4" applyNumberFormat="1" applyFont="1" applyBorder="1" applyAlignment="1" applyProtection="1">
      <alignment horizontal="center" vertical="center"/>
      <protection locked="0"/>
    </xf>
    <xf numFmtId="0" fontId="10" fillId="0" borderId="7" xfId="3" applyFont="1" applyBorder="1" applyAlignment="1">
      <alignment horizontal="center" vertical="center"/>
    </xf>
    <xf numFmtId="0" fontId="10" fillId="2" borderId="0" xfId="3" applyFont="1" applyFill="1" applyAlignment="1">
      <alignment horizontal="center" vertical="center"/>
    </xf>
    <xf numFmtId="1" fontId="11" fillId="0" borderId="5" xfId="3" quotePrefix="1" applyNumberFormat="1" applyFont="1" applyFill="1" applyBorder="1" applyAlignment="1">
      <alignment horizontal="center" vertical="center"/>
    </xf>
    <xf numFmtId="1" fontId="11" fillId="0" borderId="4" xfId="3" quotePrefix="1" applyNumberFormat="1" applyFont="1" applyFill="1" applyBorder="1" applyAlignment="1" applyProtection="1">
      <alignment horizontal="center" vertical="center"/>
      <protection locked="0"/>
    </xf>
    <xf numFmtId="174" fontId="39" fillId="0" borderId="3" xfId="42" applyNumberFormat="1" applyFont="1" applyFill="1" applyBorder="1" applyAlignment="1">
      <alignment horizontal="center" vertical="center" wrapText="1"/>
    </xf>
    <xf numFmtId="164" fontId="11" fillId="0" borderId="5" xfId="3" applyNumberFormat="1" applyFont="1" applyFill="1" applyBorder="1" applyAlignment="1">
      <alignment horizontal="center" vertical="center"/>
    </xf>
    <xf numFmtId="0" fontId="11" fillId="0" borderId="5" xfId="3" applyFont="1" applyFill="1" applyBorder="1" applyAlignment="1">
      <alignment horizontal="center" vertical="center" wrapText="1"/>
    </xf>
    <xf numFmtId="2" fontId="11" fillId="0" borderId="5" xfId="3" applyNumberFormat="1" applyFont="1" applyFill="1" applyBorder="1" applyAlignment="1" applyProtection="1">
      <alignment horizontal="center" vertical="center" wrapText="1"/>
      <protection locked="0"/>
    </xf>
    <xf numFmtId="165" fontId="11" fillId="0" borderId="5" xfId="3" applyNumberFormat="1" applyFont="1" applyFill="1" applyBorder="1" applyAlignment="1" applyProtection="1">
      <alignment vertical="center" wrapText="1"/>
      <protection locked="0"/>
    </xf>
    <xf numFmtId="0" fontId="2" fillId="0" borderId="0" xfId="0" applyFont="1" applyFill="1" applyAlignment="1" applyProtection="1">
      <alignment vertical="center"/>
      <protection locked="0"/>
    </xf>
    <xf numFmtId="0" fontId="11" fillId="0" borderId="0" xfId="0" applyFont="1" applyFill="1" applyProtection="1">
      <protection locked="0"/>
    </xf>
    <xf numFmtId="1" fontId="11" fillId="0" borderId="5" xfId="3" quotePrefix="1" applyNumberFormat="1" applyFont="1" applyFill="1" applyBorder="1" applyAlignment="1" applyProtection="1">
      <alignment horizontal="center" vertical="center"/>
      <protection locked="0"/>
    </xf>
    <xf numFmtId="1" fontId="24" fillId="8" borderId="5" xfId="3" quotePrefix="1" applyNumberFormat="1" applyFont="1" applyFill="1" applyBorder="1" applyAlignment="1" applyProtection="1">
      <alignment horizontal="center" vertical="center"/>
      <protection locked="0"/>
    </xf>
    <xf numFmtId="164" fontId="24" fillId="8" borderId="5" xfId="3" applyNumberFormat="1" applyFont="1" applyFill="1" applyBorder="1" applyAlignment="1" applyProtection="1">
      <alignment horizontal="center" vertical="center"/>
      <protection locked="0"/>
    </xf>
    <xf numFmtId="0" fontId="24" fillId="8" borderId="6" xfId="3" applyFont="1" applyFill="1" applyBorder="1" applyAlignment="1" applyProtection="1">
      <alignment horizontal="center" vertical="center" wrapText="1"/>
      <protection locked="0"/>
    </xf>
    <xf numFmtId="49" fontId="11" fillId="0" borderId="5" xfId="0" applyNumberFormat="1" applyFont="1" applyFill="1" applyBorder="1" applyAlignment="1" applyProtection="1">
      <alignment horizontal="center" vertical="center" shrinkToFit="1"/>
      <protection locked="0"/>
    </xf>
    <xf numFmtId="49" fontId="11" fillId="0" borderId="1" xfId="0" applyNumberFormat="1" applyFont="1" applyFill="1" applyBorder="1" applyAlignment="1" applyProtection="1">
      <alignment vertical="center" shrinkToFit="1"/>
      <protection locked="0"/>
    </xf>
    <xf numFmtId="0" fontId="11" fillId="0" borderId="2" xfId="0" applyFont="1" applyFill="1" applyBorder="1" applyAlignment="1" applyProtection="1">
      <alignment vertical="center" shrinkToFit="1"/>
      <protection locked="0"/>
    </xf>
    <xf numFmtId="1" fontId="11" fillId="3" borderId="5" xfId="3" quotePrefix="1" applyNumberFormat="1" applyFont="1" applyFill="1" applyBorder="1" applyAlignment="1" applyProtection="1">
      <alignment horizontal="center" vertical="center"/>
      <protection locked="0"/>
    </xf>
    <xf numFmtId="0" fontId="11" fillId="3" borderId="5" xfId="3" applyFont="1" applyFill="1" applyBorder="1" applyAlignment="1" applyProtection="1">
      <alignment horizontal="center" vertical="center" wrapText="1"/>
      <protection locked="0"/>
    </xf>
    <xf numFmtId="164" fontId="11" fillId="3" borderId="5" xfId="3" applyNumberFormat="1" applyFont="1" applyFill="1" applyBorder="1" applyAlignment="1" applyProtection="1">
      <alignment horizontal="center" vertical="center" wrapText="1"/>
      <protection locked="0"/>
    </xf>
    <xf numFmtId="0" fontId="11" fillId="8" borderId="6" xfId="3" applyNumberFormat="1" applyFont="1" applyFill="1" applyBorder="1" applyAlignment="1" applyProtection="1">
      <alignment horizontal="center" vertical="center" wrapText="1"/>
      <protection locked="0"/>
    </xf>
    <xf numFmtId="0" fontId="39" fillId="0" borderId="5" xfId="42" applyFont="1" applyFill="1" applyBorder="1" applyAlignment="1">
      <alignment horizontal="center" vertical="center" wrapText="1"/>
    </xf>
    <xf numFmtId="164" fontId="11" fillId="0" borderId="5" xfId="3" applyNumberFormat="1" applyFont="1" applyFill="1" applyBorder="1" applyAlignment="1" applyProtection="1">
      <alignment horizontal="center" vertical="center" wrapText="1"/>
      <protection locked="0"/>
    </xf>
    <xf numFmtId="0" fontId="24" fillId="8" borderId="3" xfId="3" quotePrefix="1" applyNumberFormat="1" applyFont="1" applyFill="1" applyBorder="1" applyAlignment="1" applyProtection="1">
      <alignment vertical="center"/>
      <protection locked="0"/>
    </xf>
    <xf numFmtId="0" fontId="9" fillId="2" borderId="0" xfId="3" applyFont="1" applyFill="1" applyBorder="1" applyAlignment="1" applyProtection="1">
      <alignment horizontal="center" vertical="center"/>
      <protection locked="0"/>
    </xf>
    <xf numFmtId="0" fontId="10" fillId="3" borderId="0" xfId="4" applyFont="1" applyFill="1" applyBorder="1" applyAlignment="1" applyProtection="1">
      <alignment horizontal="center" vertical="center"/>
      <protection locked="0"/>
    </xf>
    <xf numFmtId="14" fontId="4" fillId="0" borderId="8" xfId="2" applyNumberFormat="1" applyFont="1" applyFill="1" applyBorder="1" applyAlignment="1" applyProtection="1">
      <alignment horizontal="center" vertical="center"/>
      <protection locked="0"/>
    </xf>
    <xf numFmtId="0" fontId="10" fillId="0" borderId="0" xfId="2" applyFont="1" applyFill="1" applyAlignment="1">
      <alignment vertical="center"/>
    </xf>
    <xf numFmtId="0" fontId="25" fillId="0" borderId="0" xfId="3" applyFont="1" applyFill="1" applyAlignment="1">
      <alignment horizontal="left" vertical="center"/>
    </xf>
    <xf numFmtId="0" fontId="10" fillId="0" borderId="2" xfId="3" applyFont="1" applyFill="1" applyBorder="1" applyAlignment="1">
      <alignment horizontal="center" vertical="center"/>
    </xf>
    <xf numFmtId="0" fontId="10" fillId="0" borderId="0" xfId="3" applyFont="1" applyFill="1" applyAlignment="1">
      <alignment horizontal="center" vertical="center"/>
    </xf>
    <xf numFmtId="49" fontId="11" fillId="0" borderId="5" xfId="3" applyNumberFormat="1" applyFont="1" applyFill="1" applyBorder="1" applyAlignment="1">
      <alignment horizontal="left" vertical="center" wrapText="1"/>
    </xf>
    <xf numFmtId="175" fontId="11" fillId="0" borderId="5" xfId="0" applyNumberFormat="1" applyFont="1" applyFill="1" applyBorder="1" applyAlignment="1">
      <alignment horizontal="center" vertical="center"/>
    </xf>
    <xf numFmtId="175" fontId="11" fillId="3" borderId="5" xfId="0" applyNumberFormat="1" applyFont="1" applyFill="1" applyBorder="1" applyAlignment="1">
      <alignment horizontal="center" vertical="center"/>
    </xf>
    <xf numFmtId="0" fontId="11" fillId="3" borderId="5" xfId="3" applyFont="1" applyFill="1" applyBorder="1" applyAlignment="1">
      <alignment horizontal="center" vertical="center" wrapText="1"/>
    </xf>
    <xf numFmtId="164" fontId="11" fillId="3" borderId="5" xfId="3" applyNumberFormat="1" applyFont="1" applyFill="1" applyBorder="1" applyAlignment="1">
      <alignment horizontal="center" vertical="center"/>
    </xf>
    <xf numFmtId="175" fontId="17" fillId="3" borderId="5" xfId="0" applyNumberFormat="1" applyFont="1" applyFill="1" applyBorder="1" applyAlignment="1">
      <alignment horizontal="center" vertical="center"/>
    </xf>
    <xf numFmtId="1" fontId="24" fillId="8" borderId="2" xfId="3" quotePrefix="1" applyNumberFormat="1" applyFont="1" applyFill="1" applyBorder="1" applyAlignment="1">
      <alignment vertical="center"/>
    </xf>
    <xf numFmtId="1" fontId="24" fillId="8" borderId="7" xfId="3" quotePrefix="1" applyNumberFormat="1" applyFont="1" applyFill="1" applyBorder="1" applyAlignment="1">
      <alignment vertical="center"/>
    </xf>
    <xf numFmtId="1" fontId="24" fillId="8" borderId="1" xfId="3" quotePrefix="1" applyNumberFormat="1" applyFont="1" applyFill="1" applyBorder="1" applyAlignment="1">
      <alignment vertical="center"/>
    </xf>
    <xf numFmtId="1" fontId="24" fillId="8" borderId="2" xfId="3" quotePrefix="1" applyNumberFormat="1" applyFont="1" applyFill="1" applyBorder="1" applyAlignment="1">
      <alignment horizontal="center" vertical="center"/>
    </xf>
    <xf numFmtId="1" fontId="24" fillId="8" borderId="5" xfId="3" quotePrefix="1" applyNumberFormat="1" applyFont="1" applyFill="1" applyBorder="1" applyAlignment="1">
      <alignment horizontal="left" vertical="center"/>
    </xf>
    <xf numFmtId="49" fontId="11" fillId="3" borderId="5" xfId="3" applyNumberFormat="1" applyFont="1" applyFill="1" applyBorder="1" applyAlignment="1">
      <alignment horizontal="left" vertical="center" wrapText="1"/>
    </xf>
    <xf numFmtId="164" fontId="11" fillId="3" borderId="5" xfId="3" applyNumberFormat="1" applyFont="1" applyFill="1" applyBorder="1" applyAlignment="1">
      <alignment horizontal="center" vertical="center" wrapText="1"/>
    </xf>
    <xf numFmtId="165" fontId="24" fillId="8" borderId="5" xfId="3" quotePrefix="1" applyNumberFormat="1" applyFont="1" applyFill="1" applyBorder="1" applyAlignment="1">
      <alignment vertical="center"/>
    </xf>
    <xf numFmtId="164" fontId="11" fillId="0" borderId="5" xfId="3" applyNumberFormat="1" applyFont="1" applyFill="1" applyBorder="1" applyAlignment="1">
      <alignment horizontal="center" vertical="center" wrapText="1"/>
    </xf>
    <xf numFmtId="0" fontId="11" fillId="0" borderId="5" xfId="0" applyFont="1" applyFill="1" applyBorder="1" applyAlignment="1">
      <alignment horizontal="left" vertical="center" wrapText="1"/>
    </xf>
    <xf numFmtId="0" fontId="11" fillId="0" borderId="5" xfId="0" applyFont="1" applyFill="1" applyBorder="1" applyAlignment="1">
      <alignment horizontal="left" vertical="center"/>
    </xf>
    <xf numFmtId="0" fontId="2" fillId="0" borderId="0" xfId="0" applyFont="1" applyBorder="1" applyAlignment="1" applyProtection="1">
      <alignment vertical="center"/>
      <protection locked="0"/>
    </xf>
    <xf numFmtId="175" fontId="11" fillId="5" borderId="0" xfId="0" applyNumberFormat="1" applyFont="1" applyFill="1" applyBorder="1" applyAlignment="1">
      <alignment horizontal="center" vertical="center"/>
    </xf>
    <xf numFmtId="175" fontId="11" fillId="0" borderId="0" xfId="0" applyNumberFormat="1" applyFont="1" applyFill="1" applyBorder="1" applyAlignment="1">
      <alignment horizontal="center" vertical="center"/>
    </xf>
    <xf numFmtId="175" fontId="11" fillId="3" borderId="0" xfId="0" applyNumberFormat="1" applyFont="1" applyFill="1" applyBorder="1" applyAlignment="1">
      <alignment horizontal="center" vertical="center"/>
    </xf>
    <xf numFmtId="175" fontId="17" fillId="3" borderId="0" xfId="0" applyNumberFormat="1" applyFont="1" applyFill="1" applyBorder="1" applyAlignment="1">
      <alignment horizontal="center" vertical="center"/>
    </xf>
    <xf numFmtId="0" fontId="26" fillId="8" borderId="0" xfId="0" applyFont="1" applyFill="1" applyBorder="1" applyAlignment="1" applyProtection="1">
      <alignment vertical="center"/>
      <protection locked="0"/>
    </xf>
    <xf numFmtId="0" fontId="26" fillId="8" borderId="0" xfId="0" applyFont="1" applyFill="1" applyBorder="1" applyAlignment="1" applyProtection="1">
      <alignment vertical="center" wrapText="1"/>
      <protection locked="0"/>
    </xf>
    <xf numFmtId="0" fontId="4" fillId="0" borderId="10" xfId="2" applyFont="1" applyFill="1" applyBorder="1" applyAlignment="1" applyProtection="1">
      <alignment horizontal="center" vertical="center"/>
      <protection locked="0"/>
    </xf>
    <xf numFmtId="0" fontId="7" fillId="3" borderId="2" xfId="2" applyFont="1" applyFill="1" applyBorder="1" applyAlignment="1" applyProtection="1">
      <alignment horizontal="left" vertical="center"/>
      <protection locked="0"/>
    </xf>
    <xf numFmtId="0" fontId="11" fillId="15" borderId="6" xfId="0" applyNumberFormat="1" applyFont="1" applyFill="1" applyBorder="1" applyAlignment="1" applyProtection="1">
      <alignment vertical="center" wrapText="1" shrinkToFit="1"/>
      <protection locked="0"/>
    </xf>
    <xf numFmtId="44" fontId="33" fillId="3" borderId="5" xfId="24" applyFont="1" applyFill="1" applyBorder="1" applyAlignment="1"/>
    <xf numFmtId="0" fontId="11" fillId="15" borderId="6" xfId="0" applyFont="1" applyFill="1" applyBorder="1" applyAlignment="1" applyProtection="1">
      <alignment vertical="center" wrapText="1" shrinkToFit="1"/>
      <protection locked="0"/>
    </xf>
    <xf numFmtId="0" fontId="11" fillId="3" borderId="6" xfId="0" applyNumberFormat="1" applyFont="1" applyFill="1" applyBorder="1" applyAlignment="1" applyProtection="1">
      <alignment vertical="center" wrapText="1" shrinkToFit="1"/>
      <protection locked="0"/>
    </xf>
    <xf numFmtId="0" fontId="11" fillId="3" borderId="5" xfId="25" applyFont="1" applyFill="1" applyBorder="1" applyAlignment="1" applyProtection="1">
      <alignment horizontal="center" vertical="center" wrapText="1"/>
      <protection hidden="1"/>
    </xf>
    <xf numFmtId="0" fontId="7" fillId="3" borderId="2" xfId="2" applyFont="1" applyFill="1" applyBorder="1" applyAlignment="1" applyProtection="1">
      <alignment horizontal="left" vertical="center"/>
      <protection locked="0"/>
    </xf>
    <xf numFmtId="4" fontId="16" fillId="11" borderId="5" xfId="3" quotePrefix="1" applyNumberFormat="1" applyFont="1" applyFill="1" applyBorder="1" applyAlignment="1">
      <alignment horizontal="center" vertical="center"/>
    </xf>
    <xf numFmtId="1" fontId="24" fillId="8" borderId="6" xfId="3" quotePrefix="1" applyNumberFormat="1" applyFont="1" applyFill="1" applyBorder="1" applyAlignment="1">
      <alignment horizontal="center" vertical="center"/>
    </xf>
    <xf numFmtId="1" fontId="24" fillId="8" borderId="4" xfId="3" quotePrefix="1" applyNumberFormat="1" applyFont="1" applyFill="1" applyBorder="1" applyAlignment="1">
      <alignment horizontal="center" vertical="center"/>
    </xf>
    <xf numFmtId="165" fontId="11" fillId="0" borderId="5" xfId="3" applyNumberFormat="1" applyFont="1" applyFill="1" applyBorder="1" applyAlignment="1" applyProtection="1">
      <alignment horizontal="center" vertical="center" wrapText="1"/>
      <protection locked="0"/>
    </xf>
    <xf numFmtId="49" fontId="11" fillId="0" borderId="5" xfId="3" applyNumberFormat="1" applyFont="1" applyFill="1" applyBorder="1" applyAlignment="1" applyProtection="1">
      <alignment vertical="top" wrapText="1"/>
      <protection locked="0"/>
    </xf>
    <xf numFmtId="49" fontId="11" fillId="0" borderId="5" xfId="3" applyNumberFormat="1" applyFont="1" applyFill="1" applyBorder="1" applyAlignment="1" applyProtection="1">
      <alignment vertical="center" wrapText="1"/>
      <protection locked="0"/>
    </xf>
    <xf numFmtId="0" fontId="7" fillId="3" borderId="2" xfId="2" applyFont="1" applyFill="1" applyBorder="1" applyAlignment="1" applyProtection="1">
      <alignment horizontal="left" vertical="center"/>
      <protection locked="0"/>
    </xf>
    <xf numFmtId="0" fontId="24" fillId="9" borderId="7" xfId="3" applyFont="1" applyFill="1" applyBorder="1" applyAlignment="1" applyProtection="1">
      <alignment horizontal="center" vertical="center" wrapText="1"/>
      <protection locked="0"/>
    </xf>
    <xf numFmtId="0" fontId="24" fillId="9" borderId="11" xfId="3" applyFont="1" applyFill="1" applyBorder="1" applyAlignment="1" applyProtection="1">
      <alignment horizontal="center" vertical="center" wrapText="1"/>
      <protection locked="0"/>
    </xf>
    <xf numFmtId="2" fontId="11" fillId="0" borderId="5" xfId="41" applyNumberFormat="1" applyFont="1" applyFill="1" applyBorder="1" applyAlignment="1" applyProtection="1">
      <alignment horizontal="center" vertical="center" wrapText="1"/>
      <protection locked="0"/>
    </xf>
    <xf numFmtId="0" fontId="16" fillId="0" borderId="0" xfId="0" applyFont="1" applyFill="1" applyAlignment="1" applyProtection="1">
      <alignment vertical="center"/>
      <protection locked="0"/>
    </xf>
    <xf numFmtId="0" fontId="11" fillId="0" borderId="5" xfId="25" applyFont="1" applyFill="1" applyBorder="1" applyAlignment="1" applyProtection="1">
      <alignment horizontal="center" vertical="center"/>
      <protection hidden="1"/>
    </xf>
    <xf numFmtId="0" fontId="16" fillId="0" borderId="5" xfId="0" applyFont="1" applyFill="1" applyBorder="1" applyAlignment="1" applyProtection="1">
      <alignment vertical="center" wrapText="1" shrinkToFit="1"/>
      <protection locked="0"/>
    </xf>
    <xf numFmtId="44" fontId="11" fillId="0" borderId="6" xfId="24" applyFont="1" applyFill="1" applyBorder="1" applyAlignment="1" applyProtection="1">
      <alignment vertical="center" shrinkToFit="1"/>
      <protection locked="0"/>
    </xf>
    <xf numFmtId="0" fontId="11" fillId="0" borderId="5" xfId="0" applyFont="1" applyFill="1" applyBorder="1" applyAlignment="1" applyProtection="1">
      <alignment vertical="center" wrapText="1" shrinkToFit="1"/>
      <protection locked="0"/>
    </xf>
    <xf numFmtId="44" fontId="33" fillId="0" borderId="6" xfId="24" applyFont="1" applyFill="1" applyBorder="1" applyAlignment="1"/>
    <xf numFmtId="0" fontId="11" fillId="0" borderId="5" xfId="40" applyFont="1" applyFill="1" applyBorder="1" applyAlignment="1">
      <alignment horizontal="left" vertical="center"/>
    </xf>
    <xf numFmtId="164" fontId="11" fillId="0" borderId="5" xfId="3" applyNumberFormat="1" applyFont="1" applyFill="1" applyBorder="1" applyAlignment="1" applyProtection="1">
      <alignment horizontal="center" vertical="center"/>
      <protection locked="0"/>
    </xf>
    <xf numFmtId="49" fontId="11" fillId="0" borderId="3" xfId="3" applyNumberFormat="1" applyFont="1" applyFill="1" applyBorder="1" applyAlignment="1">
      <alignment horizontal="center" vertical="center" wrapText="1"/>
    </xf>
    <xf numFmtId="0" fontId="11" fillId="0" borderId="5" xfId="40" applyFont="1" applyFill="1" applyBorder="1" applyAlignment="1">
      <alignment vertical="center" wrapText="1"/>
    </xf>
    <xf numFmtId="49" fontId="11" fillId="0" borderId="0" xfId="3" applyNumberFormat="1" applyFont="1" applyFill="1" applyAlignment="1" applyProtection="1">
      <alignment vertical="center" wrapText="1"/>
      <protection locked="0"/>
    </xf>
    <xf numFmtId="0" fontId="9" fillId="2" borderId="2" xfId="3" applyFont="1" applyFill="1" applyBorder="1" applyAlignment="1" applyProtection="1">
      <alignment horizontal="center" vertical="center"/>
      <protection locked="0"/>
    </xf>
    <xf numFmtId="0" fontId="9" fillId="2" borderId="8" xfId="3" applyFont="1" applyFill="1" applyBorder="1" applyAlignment="1" applyProtection="1">
      <alignment horizontal="center" vertical="center"/>
      <protection locked="0"/>
    </xf>
    <xf numFmtId="0" fontId="7" fillId="3" borderId="0" xfId="2" applyFont="1" applyFill="1" applyBorder="1" applyAlignment="1" applyProtection="1">
      <alignment horizontal="center" vertical="center"/>
      <protection locked="0"/>
    </xf>
    <xf numFmtId="0" fontId="9" fillId="2" borderId="10" xfId="3" applyFont="1" applyFill="1" applyBorder="1" applyAlignment="1" applyProtection="1">
      <alignment horizontal="center" vertical="center"/>
      <protection locked="0"/>
    </xf>
    <xf numFmtId="1" fontId="24" fillId="11" borderId="5" xfId="3" quotePrefix="1" applyNumberFormat="1" applyFont="1" applyFill="1" applyBorder="1" applyAlignment="1">
      <alignment horizontal="center" vertical="center"/>
    </xf>
    <xf numFmtId="0" fontId="24" fillId="8" borderId="5" xfId="25" applyFont="1" applyFill="1" applyBorder="1" applyAlignment="1" applyProtection="1">
      <alignment horizontal="center" vertical="center"/>
      <protection hidden="1"/>
    </xf>
    <xf numFmtId="173" fontId="24" fillId="8" borderId="5" xfId="25" applyNumberFormat="1" applyFont="1" applyFill="1" applyBorder="1" applyAlignment="1" applyProtection="1">
      <alignment horizontal="center" vertical="center"/>
      <protection hidden="1"/>
    </xf>
    <xf numFmtId="44" fontId="24" fillId="8" borderId="5" xfId="25" applyNumberFormat="1" applyFont="1" applyFill="1" applyBorder="1" applyAlignment="1" applyProtection="1">
      <alignment vertical="center"/>
      <protection hidden="1"/>
    </xf>
    <xf numFmtId="0" fontId="16" fillId="11" borderId="5" xfId="25" applyFont="1" applyFill="1" applyBorder="1" applyAlignment="1" applyProtection="1">
      <alignment horizontal="center" vertical="center"/>
      <protection hidden="1"/>
    </xf>
    <xf numFmtId="173" fontId="16" fillId="11" borderId="5" xfId="25" applyNumberFormat="1" applyFont="1" applyFill="1" applyBorder="1" applyAlignment="1" applyProtection="1">
      <alignment horizontal="center" vertical="center"/>
      <protection hidden="1"/>
    </xf>
    <xf numFmtId="44" fontId="16" fillId="11" borderId="5" xfId="25" applyNumberFormat="1" applyFont="1" applyFill="1" applyBorder="1" applyAlignment="1" applyProtection="1">
      <alignment vertical="center"/>
      <protection hidden="1"/>
    </xf>
    <xf numFmtId="0" fontId="0" fillId="0" borderId="0" xfId="0" applyFont="1" applyBorder="1"/>
    <xf numFmtId="0" fontId="33" fillId="0" borderId="5" xfId="0" applyFont="1" applyBorder="1"/>
    <xf numFmtId="0" fontId="0" fillId="0" borderId="5" xfId="0" applyFont="1" applyBorder="1"/>
    <xf numFmtId="0" fontId="26" fillId="8" borderId="5" xfId="0" applyFont="1" applyFill="1" applyBorder="1" applyAlignment="1" applyProtection="1">
      <alignment vertical="center" wrapText="1"/>
      <protection locked="0"/>
    </xf>
    <xf numFmtId="0" fontId="17" fillId="0" borderId="0" xfId="0" applyFont="1" applyAlignment="1" applyProtection="1">
      <alignment horizontal="center" vertical="center"/>
      <protection locked="0"/>
    </xf>
    <xf numFmtId="43" fontId="11" fillId="0" borderId="0" xfId="0" applyNumberFormat="1" applyFont="1" applyAlignment="1" applyProtection="1">
      <alignment horizontal="center"/>
      <protection locked="0"/>
    </xf>
    <xf numFmtId="49" fontId="11" fillId="0" borderId="6" xfId="3" applyNumberFormat="1" applyFont="1" applyFill="1" applyBorder="1" applyAlignment="1">
      <alignment vertical="center" wrapText="1"/>
    </xf>
    <xf numFmtId="49" fontId="11" fillId="0" borderId="5" xfId="3" applyNumberFormat="1" applyFont="1" applyFill="1" applyBorder="1" applyAlignment="1">
      <alignment horizontal="center" vertical="center" wrapText="1"/>
    </xf>
    <xf numFmtId="0" fontId="11" fillId="0" borderId="6" xfId="3" applyFont="1" applyFill="1" applyBorder="1" applyAlignment="1" applyProtection="1">
      <alignment horizontal="center" vertical="center" wrapText="1"/>
      <protection locked="0"/>
    </xf>
    <xf numFmtId="10" fontId="11" fillId="0" borderId="5" xfId="39" applyNumberFormat="1" applyFont="1" applyFill="1" applyBorder="1" applyAlignment="1" applyProtection="1">
      <alignment horizontal="right" vertical="center" wrapText="1"/>
      <protection locked="0"/>
    </xf>
    <xf numFmtId="49" fontId="11" fillId="0" borderId="3" xfId="3" applyNumberFormat="1" applyFont="1" applyFill="1" applyBorder="1" applyAlignment="1">
      <alignment horizontal="center" vertical="center"/>
    </xf>
    <xf numFmtId="177" fontId="11" fillId="0" borderId="5" xfId="39" applyNumberFormat="1" applyFont="1" applyFill="1" applyBorder="1" applyAlignment="1" applyProtection="1">
      <alignment horizontal="right" vertical="center" wrapText="1"/>
      <protection locked="0"/>
    </xf>
    <xf numFmtId="176" fontId="11" fillId="0" borderId="5" xfId="39" applyNumberFormat="1" applyFont="1" applyFill="1" applyBorder="1" applyAlignment="1" applyProtection="1">
      <alignment horizontal="right" vertical="center" wrapText="1"/>
      <protection locked="0"/>
    </xf>
    <xf numFmtId="174" fontId="11" fillId="0" borderId="3" xfId="42" applyNumberFormat="1" applyFont="1" applyFill="1" applyBorder="1" applyAlignment="1">
      <alignment horizontal="center" vertical="center" wrapText="1"/>
    </xf>
    <xf numFmtId="49" fontId="11" fillId="0" borderId="5" xfId="0" applyNumberFormat="1" applyFont="1" applyFill="1" applyBorder="1" applyAlignment="1" applyProtection="1">
      <alignment horizontal="center" vertical="center" shrinkToFit="1"/>
      <protection hidden="1"/>
    </xf>
    <xf numFmtId="0" fontId="11" fillId="0" borderId="5" xfId="0" applyNumberFormat="1" applyFont="1" applyFill="1" applyBorder="1" applyAlignment="1" applyProtection="1">
      <alignment vertical="center" shrinkToFit="1"/>
      <protection locked="0"/>
    </xf>
    <xf numFmtId="0" fontId="11" fillId="0" borderId="5" xfId="0" applyNumberFormat="1" applyFont="1" applyFill="1" applyBorder="1" applyAlignment="1" applyProtection="1">
      <alignment horizontal="center" vertical="center" shrinkToFit="1"/>
      <protection locked="0"/>
    </xf>
    <xf numFmtId="44" fontId="33" fillId="0" borderId="5" xfId="24" applyFont="1" applyFill="1" applyBorder="1" applyAlignment="1"/>
    <xf numFmtId="0" fontId="16" fillId="0" borderId="5" xfId="0" applyNumberFormat="1" applyFont="1" applyFill="1" applyBorder="1" applyAlignment="1" applyProtection="1">
      <alignment vertical="center" shrinkToFit="1"/>
      <protection locked="0"/>
    </xf>
    <xf numFmtId="174" fontId="39" fillId="0" borderId="5" xfId="42" applyNumberFormat="1" applyFont="1" applyFill="1" applyBorder="1" applyAlignment="1">
      <alignment horizontal="center" vertical="center" wrapText="1"/>
    </xf>
    <xf numFmtId="0" fontId="11" fillId="0" borderId="5" xfId="0" applyNumberFormat="1" applyFont="1" applyFill="1" applyBorder="1" applyAlignment="1" applyProtection="1">
      <alignment vertical="center" wrapText="1" shrinkToFit="1"/>
      <protection locked="0"/>
    </xf>
    <xf numFmtId="0" fontId="7" fillId="0" borderId="5" xfId="0" applyFont="1" applyFill="1" applyBorder="1" applyAlignment="1" applyProtection="1">
      <alignment horizontal="center" vertical="center" shrinkToFit="1"/>
      <protection locked="0"/>
    </xf>
    <xf numFmtId="0" fontId="17" fillId="0" borderId="5" xfId="0" applyFont="1" applyFill="1" applyBorder="1" applyAlignment="1" applyProtection="1">
      <alignment horizontal="center" vertical="center" shrinkToFit="1"/>
      <protection locked="0"/>
    </xf>
    <xf numFmtId="0" fontId="33" fillId="0" borderId="5" xfId="0" applyFont="1" applyFill="1" applyBorder="1" applyAlignment="1" applyProtection="1">
      <protection hidden="1"/>
    </xf>
    <xf numFmtId="0" fontId="0" fillId="0" borderId="0" xfId="0" applyFill="1" applyProtection="1">
      <protection hidden="1"/>
    </xf>
    <xf numFmtId="49" fontId="11" fillId="0" borderId="5" xfId="3" applyNumberFormat="1" applyFont="1" applyFill="1" applyBorder="1" applyAlignment="1">
      <alignment horizontal="center" vertical="center"/>
    </xf>
    <xf numFmtId="2" fontId="11" fillId="3" borderId="5" xfId="0" applyNumberFormat="1" applyFont="1" applyFill="1" applyBorder="1" applyAlignment="1" applyProtection="1">
      <alignment horizontal="center" vertical="center" shrinkToFit="1"/>
      <protection locked="0"/>
    </xf>
    <xf numFmtId="2" fontId="11" fillId="0" borderId="6" xfId="3" applyNumberFormat="1" applyFont="1" applyFill="1" applyBorder="1" applyAlignment="1" applyProtection="1">
      <alignment horizontal="center" vertical="center" wrapText="1"/>
      <protection locked="0"/>
    </xf>
    <xf numFmtId="49" fontId="11" fillId="0" borderId="5" xfId="3" applyNumberFormat="1" applyFont="1" applyFill="1" applyBorder="1" applyAlignment="1">
      <alignment vertical="center" wrapText="1"/>
    </xf>
    <xf numFmtId="2" fontId="24" fillId="8" borderId="3" xfId="3" quotePrefix="1" applyNumberFormat="1" applyFont="1" applyFill="1" applyBorder="1" applyAlignment="1">
      <alignment horizontal="center" vertical="center"/>
    </xf>
    <xf numFmtId="1" fontId="24" fillId="8" borderId="6" xfId="3" quotePrefix="1" applyNumberFormat="1" applyFont="1" applyFill="1" applyBorder="1" applyAlignment="1">
      <alignment vertical="center" wrapText="1"/>
    </xf>
    <xf numFmtId="2" fontId="11" fillId="3" borderId="2" xfId="0" applyNumberFormat="1" applyFont="1" applyFill="1" applyBorder="1" applyAlignment="1" applyProtection="1">
      <alignment horizontal="center" vertical="center" shrinkToFit="1"/>
      <protection locked="0"/>
    </xf>
    <xf numFmtId="2" fontId="16" fillId="11" borderId="5" xfId="3" quotePrefix="1" applyNumberFormat="1" applyFont="1" applyFill="1" applyBorder="1" applyAlignment="1">
      <alignment horizontal="center" vertical="center"/>
    </xf>
    <xf numFmtId="2" fontId="7" fillId="3" borderId="7" xfId="2" applyNumberFormat="1" applyFont="1" applyFill="1" applyBorder="1" applyAlignment="1" applyProtection="1">
      <alignment horizontal="center" vertical="center"/>
      <protection locked="0"/>
    </xf>
    <xf numFmtId="14" fontId="4" fillId="0" borderId="10" xfId="24" applyNumberFormat="1" applyFont="1" applyFill="1" applyBorder="1" applyAlignment="1" applyProtection="1">
      <alignment horizontal="center" vertical="center"/>
      <protection locked="0"/>
    </xf>
    <xf numFmtId="2" fontId="7" fillId="3" borderId="0" xfId="2" applyNumberFormat="1" applyFont="1" applyFill="1" applyBorder="1" applyAlignment="1" applyProtection="1">
      <alignment horizontal="center" vertical="center"/>
      <protection locked="0"/>
    </xf>
    <xf numFmtId="0" fontId="9" fillId="2" borderId="7" xfId="3" applyFont="1" applyFill="1" applyBorder="1" applyAlignment="1" applyProtection="1">
      <alignment horizontal="center" vertical="center"/>
      <protection locked="0"/>
    </xf>
    <xf numFmtId="0" fontId="7" fillId="3" borderId="2" xfId="2" applyFont="1" applyFill="1" applyBorder="1" applyAlignment="1" applyProtection="1">
      <alignment horizontal="left" vertical="center" wrapText="1"/>
      <protection locked="0"/>
    </xf>
    <xf numFmtId="0" fontId="4" fillId="0" borderId="10" xfId="2" applyFont="1" applyFill="1" applyBorder="1" applyAlignment="1" applyProtection="1">
      <alignment horizontal="center" vertical="center" wrapText="1"/>
      <protection locked="0"/>
    </xf>
    <xf numFmtId="0" fontId="7" fillId="3" borderId="2" xfId="2" applyFont="1" applyFill="1" applyBorder="1" applyAlignment="1" applyProtection="1">
      <alignment vertical="center" wrapText="1"/>
      <protection locked="0"/>
    </xf>
    <xf numFmtId="1" fontId="16" fillId="11" borderId="5" xfId="3" quotePrefix="1" applyNumberFormat="1" applyFont="1" applyFill="1" applyBorder="1" applyAlignment="1">
      <alignment vertical="center" wrapText="1"/>
    </xf>
    <xf numFmtId="0" fontId="16" fillId="11" borderId="5" xfId="25" applyFont="1" applyFill="1" applyBorder="1" applyAlignment="1" applyProtection="1">
      <alignment vertical="center" wrapText="1"/>
      <protection hidden="1"/>
    </xf>
    <xf numFmtId="0" fontId="16" fillId="11" borderId="6" xfId="25" applyFont="1" applyFill="1" applyBorder="1" applyAlignment="1" applyProtection="1">
      <alignment vertical="center" wrapText="1"/>
      <protection hidden="1"/>
    </xf>
    <xf numFmtId="1" fontId="11" fillId="0" borderId="6" xfId="3" quotePrefix="1" applyNumberFormat="1" applyFont="1" applyFill="1" applyBorder="1" applyAlignment="1">
      <alignment horizontal="center" vertical="center"/>
    </xf>
    <xf numFmtId="2" fontId="24" fillId="11" borderId="5" xfId="3" quotePrefix="1" applyNumberFormat="1" applyFont="1" applyFill="1" applyBorder="1" applyAlignment="1">
      <alignment horizontal="center" vertical="center"/>
    </xf>
    <xf numFmtId="0" fontId="33" fillId="0" borderId="0" xfId="0" applyFont="1" applyProtection="1">
      <protection hidden="1"/>
    </xf>
    <xf numFmtId="2" fontId="33" fillId="0" borderId="0" xfId="0" applyNumberFormat="1" applyFont="1" applyProtection="1">
      <protection hidden="1"/>
    </xf>
    <xf numFmtId="49" fontId="11" fillId="0" borderId="6" xfId="0" applyNumberFormat="1" applyFont="1" applyFill="1" applyBorder="1" applyAlignment="1" applyProtection="1">
      <alignment horizontal="center" vertical="center" shrinkToFit="1"/>
      <protection locked="0"/>
    </xf>
    <xf numFmtId="2" fontId="16" fillId="11" borderId="5" xfId="25" applyNumberFormat="1" applyFont="1" applyFill="1" applyBorder="1" applyAlignment="1" applyProtection="1">
      <alignment horizontal="center" vertical="center"/>
      <protection hidden="1"/>
    </xf>
    <xf numFmtId="2" fontId="16" fillId="11" borderId="2" xfId="3" quotePrefix="1" applyNumberFormat="1" applyFont="1" applyFill="1" applyBorder="1" applyAlignment="1">
      <alignment horizontal="center" vertical="center"/>
    </xf>
    <xf numFmtId="2" fontId="11" fillId="0" borderId="6" xfId="3" quotePrefix="1" applyNumberFormat="1" applyFont="1" applyFill="1" applyBorder="1" applyAlignment="1">
      <alignment horizontal="center" vertical="center"/>
    </xf>
    <xf numFmtId="1" fontId="16" fillId="0" borderId="5" xfId="3" quotePrefix="1" applyNumberFormat="1" applyFont="1" applyFill="1" applyBorder="1" applyAlignment="1" applyProtection="1">
      <alignment horizontal="center" vertical="center"/>
      <protection locked="0"/>
    </xf>
    <xf numFmtId="1" fontId="11" fillId="0" borderId="5" xfId="3" applyNumberFormat="1" applyFont="1" applyFill="1" applyBorder="1" applyAlignment="1" applyProtection="1">
      <alignment horizontal="center" vertical="center" wrapText="1"/>
      <protection locked="0"/>
    </xf>
    <xf numFmtId="1" fontId="11" fillId="0" borderId="5" xfId="3" applyNumberFormat="1" applyFont="1" applyFill="1" applyBorder="1" applyAlignment="1" applyProtection="1">
      <alignment horizontal="center" vertical="center"/>
      <protection locked="0"/>
    </xf>
    <xf numFmtId="0" fontId="11" fillId="0" borderId="5" xfId="0" applyFont="1" applyFill="1" applyBorder="1" applyAlignment="1" applyProtection="1">
      <alignment horizontal="center" vertical="center" shrinkToFit="1"/>
      <protection locked="0"/>
    </xf>
    <xf numFmtId="0" fontId="33" fillId="0" borderId="0" xfId="0" applyFont="1" applyFill="1" applyProtection="1">
      <protection hidden="1"/>
    </xf>
    <xf numFmtId="49" fontId="11" fillId="0" borderId="5" xfId="3" applyNumberFormat="1" applyFont="1" applyFill="1" applyBorder="1" applyAlignment="1" applyProtection="1">
      <alignment horizontal="center" vertical="center" wrapText="1"/>
      <protection locked="0"/>
    </xf>
    <xf numFmtId="174" fontId="11" fillId="0" borderId="5" xfId="42" applyNumberFormat="1" applyFont="1" applyFill="1" applyBorder="1" applyAlignment="1">
      <alignment horizontal="center" vertical="center" wrapText="1"/>
    </xf>
    <xf numFmtId="0" fontId="16" fillId="0" borderId="5" xfId="0" applyFont="1" applyFill="1" applyBorder="1" applyAlignment="1" applyProtection="1">
      <alignment horizontal="center" vertical="center" wrapText="1" shrinkToFit="1"/>
      <protection locked="0"/>
    </xf>
    <xf numFmtId="165" fontId="11" fillId="0" borderId="5" xfId="3" applyNumberFormat="1" applyFont="1" applyFill="1" applyBorder="1" applyAlignment="1" applyProtection="1">
      <alignment horizontal="right" vertical="center" wrapText="1"/>
      <protection locked="0"/>
    </xf>
    <xf numFmtId="0" fontId="11" fillId="0" borderId="5" xfId="0" applyFont="1" applyFill="1" applyBorder="1" applyAlignment="1" applyProtection="1">
      <alignment horizontal="center" vertical="center" wrapText="1" shrinkToFit="1"/>
      <protection locked="0"/>
    </xf>
    <xf numFmtId="178" fontId="11" fillId="0" borderId="5" xfId="39" applyNumberFormat="1" applyFont="1" applyFill="1" applyBorder="1" applyAlignment="1" applyProtection="1">
      <alignment horizontal="right" vertical="center" wrapText="1"/>
      <protection locked="0"/>
    </xf>
    <xf numFmtId="179" fontId="11" fillId="0" borderId="6" xfId="39" applyNumberFormat="1" applyFont="1" applyFill="1" applyBorder="1" applyAlignment="1" applyProtection="1">
      <alignment horizontal="right" vertical="center" wrapText="1"/>
      <protection locked="0"/>
    </xf>
    <xf numFmtId="164" fontId="11" fillId="3" borderId="33" xfId="0" applyNumberFormat="1" applyFont="1" applyFill="1" applyBorder="1" applyAlignment="1" applyProtection="1">
      <alignment vertical="center" shrinkToFit="1"/>
      <protection locked="0"/>
    </xf>
    <xf numFmtId="49" fontId="11" fillId="3" borderId="5" xfId="0" applyNumberFormat="1" applyFont="1" applyFill="1" applyBorder="1" applyAlignment="1" applyProtection="1">
      <alignment vertical="center" wrapText="1" shrinkToFit="1"/>
      <protection hidden="1"/>
    </xf>
    <xf numFmtId="2" fontId="11" fillId="0" borderId="5" xfId="0" applyNumberFormat="1" applyFont="1" applyFill="1" applyBorder="1" applyAlignment="1" applyProtection="1">
      <alignment horizontal="center" vertical="center" shrinkToFit="1"/>
      <protection locked="0"/>
    </xf>
    <xf numFmtId="2" fontId="11" fillId="0" borderId="5" xfId="0" applyNumberFormat="1" applyFont="1" applyFill="1" applyBorder="1" applyAlignment="1" applyProtection="1">
      <alignment vertical="center" shrinkToFit="1"/>
      <protection locked="0"/>
    </xf>
    <xf numFmtId="44" fontId="11" fillId="0" borderId="5" xfId="24" applyFont="1" applyFill="1" applyBorder="1" applyAlignment="1">
      <alignment vertical="center"/>
    </xf>
    <xf numFmtId="44" fontId="33" fillId="0" borderId="5" xfId="24" applyFont="1" applyFill="1" applyBorder="1" applyAlignment="1">
      <alignment vertical="center"/>
    </xf>
    <xf numFmtId="165" fontId="11" fillId="0" borderId="5" xfId="24" applyNumberFormat="1" applyFont="1" applyFill="1" applyBorder="1" applyAlignment="1" applyProtection="1">
      <alignment vertical="center" shrinkToFit="1"/>
      <protection locked="0"/>
    </xf>
    <xf numFmtId="1" fontId="24" fillId="8" borderId="0" xfId="3" quotePrefix="1" applyNumberFormat="1" applyFont="1" applyFill="1" applyBorder="1" applyAlignment="1">
      <alignment vertical="center"/>
    </xf>
    <xf numFmtId="0" fontId="16" fillId="11" borderId="0" xfId="3" applyFont="1" applyFill="1" applyBorder="1" applyAlignment="1">
      <alignment vertical="center" wrapText="1"/>
    </xf>
    <xf numFmtId="1" fontId="16" fillId="11" borderId="0" xfId="3" quotePrefix="1" applyNumberFormat="1" applyFont="1" applyFill="1" applyBorder="1" applyAlignment="1">
      <alignment vertical="center"/>
    </xf>
    <xf numFmtId="0" fontId="16" fillId="0" borderId="0" xfId="0" applyNumberFormat="1" applyFont="1" applyFill="1" applyBorder="1" applyAlignment="1" applyProtection="1">
      <alignment vertical="center" wrapText="1" shrinkToFit="1"/>
      <protection locked="0"/>
    </xf>
    <xf numFmtId="0" fontId="16" fillId="3" borderId="0" xfId="0" applyNumberFormat="1" applyFont="1" applyFill="1" applyBorder="1" applyAlignment="1" applyProtection="1">
      <alignment vertical="center" wrapText="1" shrinkToFit="1"/>
      <protection locked="0"/>
    </xf>
    <xf numFmtId="1" fontId="16" fillId="0" borderId="0" xfId="3" quotePrefix="1" applyNumberFormat="1" applyFont="1" applyFill="1" applyBorder="1" applyAlignment="1">
      <alignment vertical="center"/>
    </xf>
    <xf numFmtId="0" fontId="16" fillId="0" borderId="0" xfId="3" applyFont="1" applyFill="1" applyBorder="1" applyAlignment="1">
      <alignment vertical="center" wrapText="1"/>
    </xf>
    <xf numFmtId="44" fontId="33" fillId="0" borderId="5" xfId="24" applyFont="1" applyBorder="1" applyAlignment="1">
      <alignment wrapText="1"/>
    </xf>
    <xf numFmtId="4" fontId="24" fillId="8" borderId="6" xfId="3" quotePrefix="1" applyNumberFormat="1" applyFont="1" applyFill="1" applyBorder="1" applyAlignment="1">
      <alignment vertical="center"/>
    </xf>
    <xf numFmtId="0" fontId="0" fillId="0" borderId="0" xfId="0" applyBorder="1" applyAlignment="1"/>
    <xf numFmtId="0" fontId="35" fillId="11" borderId="0" xfId="3" applyFont="1" applyFill="1" applyBorder="1" applyAlignment="1">
      <alignment vertical="center" wrapText="1"/>
    </xf>
    <xf numFmtId="1" fontId="36" fillId="11" borderId="0" xfId="3" quotePrefix="1" applyNumberFormat="1" applyFont="1" applyFill="1" applyBorder="1" applyAlignment="1">
      <alignment vertical="center"/>
    </xf>
    <xf numFmtId="0" fontId="37" fillId="0" borderId="0" xfId="0" applyFont="1" applyBorder="1"/>
    <xf numFmtId="4" fontId="38" fillId="0" borderId="0" xfId="0" applyNumberFormat="1" applyFont="1" applyFill="1" applyBorder="1" applyAlignment="1">
      <alignment horizontal="right" vertical="top" wrapText="1"/>
    </xf>
    <xf numFmtId="0" fontId="8" fillId="3" borderId="0" xfId="0" applyNumberFormat="1" applyFont="1" applyFill="1" applyBorder="1" applyAlignment="1" applyProtection="1">
      <alignment vertical="center" wrapText="1" shrinkToFit="1"/>
      <protection locked="0"/>
    </xf>
    <xf numFmtId="1" fontId="8" fillId="0" borderId="0" xfId="3" quotePrefix="1" applyNumberFormat="1" applyFont="1" applyFill="1" applyBorder="1" applyAlignment="1">
      <alignment vertical="center"/>
    </xf>
    <xf numFmtId="0" fontId="8" fillId="0" borderId="0" xfId="0" applyNumberFormat="1" applyFont="1" applyFill="1" applyBorder="1" applyAlignment="1" applyProtection="1">
      <alignment vertical="center" wrapText="1" shrinkToFit="1"/>
      <protection locked="0"/>
    </xf>
    <xf numFmtId="44" fontId="33" fillId="0" borderId="5" xfId="24" applyFont="1" applyBorder="1"/>
    <xf numFmtId="0" fontId="11" fillId="0" borderId="0" xfId="0" applyFont="1" applyFill="1" applyBorder="1" applyProtection="1">
      <protection locked="0"/>
    </xf>
    <xf numFmtId="0" fontId="33" fillId="0" borderId="0" xfId="0" applyFont="1" applyFill="1" applyBorder="1"/>
    <xf numFmtId="0" fontId="11" fillId="3" borderId="0" xfId="0" applyNumberFormat="1" applyFont="1" applyFill="1" applyBorder="1" applyAlignment="1" applyProtection="1">
      <alignment vertical="center" wrapText="1" shrinkToFit="1"/>
      <protection locked="0"/>
    </xf>
    <xf numFmtId="0" fontId="24" fillId="9" borderId="7" xfId="3" applyFont="1" applyFill="1" applyBorder="1" applyAlignment="1" applyProtection="1">
      <alignment horizontal="center" vertical="center" wrapText="1"/>
      <protection locked="0"/>
    </xf>
    <xf numFmtId="0" fontId="24" fillId="9" borderId="11" xfId="3" applyFont="1" applyFill="1" applyBorder="1" applyAlignment="1" applyProtection="1">
      <alignment horizontal="center" vertical="center" wrapText="1"/>
      <protection locked="0"/>
    </xf>
    <xf numFmtId="0" fontId="4" fillId="0" borderId="10" xfId="2" applyFont="1" applyFill="1" applyBorder="1" applyAlignment="1" applyProtection="1">
      <alignment horizontal="center" vertical="center"/>
      <protection locked="0"/>
    </xf>
    <xf numFmtId="0" fontId="7" fillId="3" borderId="2" xfId="2" applyFont="1" applyFill="1" applyBorder="1" applyAlignment="1" applyProtection="1">
      <alignment horizontal="left" vertical="center"/>
      <protection locked="0"/>
    </xf>
    <xf numFmtId="0" fontId="33" fillId="0" borderId="5" xfId="0" applyFont="1" applyBorder="1" applyAlignment="1">
      <alignment horizontal="center" vertical="center" wrapText="1"/>
    </xf>
    <xf numFmtId="174" fontId="39" fillId="0" borderId="5" xfId="42" applyNumberFormat="1" applyFont="1" applyBorder="1" applyAlignment="1">
      <alignment horizontal="center" vertical="center" wrapText="1"/>
    </xf>
    <xf numFmtId="1" fontId="24" fillId="8" borderId="6" xfId="3" quotePrefix="1" applyNumberFormat="1" applyFont="1" applyFill="1" applyBorder="1" applyAlignment="1" applyProtection="1">
      <alignment horizontal="center" vertical="center" wrapText="1"/>
      <protection locked="0"/>
    </xf>
    <xf numFmtId="1" fontId="11" fillId="0" borderId="6" xfId="3" quotePrefix="1" applyNumberFormat="1" applyFont="1" applyFill="1" applyBorder="1" applyAlignment="1" applyProtection="1">
      <alignment horizontal="center" vertical="center"/>
      <protection locked="0"/>
    </xf>
    <xf numFmtId="0" fontId="11" fillId="0" borderId="6" xfId="25" applyFont="1" applyFill="1" applyBorder="1" applyAlignment="1" applyProtection="1">
      <alignment horizontal="center" vertical="center"/>
      <protection hidden="1"/>
    </xf>
    <xf numFmtId="164" fontId="11" fillId="8" borderId="5" xfId="3" applyNumberFormat="1" applyFont="1" applyFill="1" applyBorder="1" applyAlignment="1" applyProtection="1">
      <alignment horizontal="center" vertical="center" wrapText="1"/>
      <protection locked="0"/>
    </xf>
    <xf numFmtId="0" fontId="11" fillId="8" borderId="5" xfId="3" applyFont="1" applyFill="1" applyBorder="1" applyAlignment="1" applyProtection="1">
      <alignment horizontal="center" vertical="center" wrapText="1"/>
      <protection locked="0"/>
    </xf>
    <xf numFmtId="172" fontId="11" fillId="8" borderId="5" xfId="41" applyFont="1" applyFill="1" applyBorder="1" applyAlignment="1" applyProtection="1">
      <alignment horizontal="right" vertical="center" wrapText="1"/>
      <protection locked="0"/>
    </xf>
    <xf numFmtId="1" fontId="11" fillId="0" borderId="5" xfId="3" quotePrefix="1" applyNumberFormat="1" applyFont="1" applyBorder="1" applyAlignment="1" applyProtection="1">
      <alignment horizontal="center" vertical="center"/>
      <protection locked="0"/>
    </xf>
    <xf numFmtId="172" fontId="24" fillId="9" borderId="5" xfId="41" applyFont="1" applyFill="1" applyBorder="1" applyAlignment="1" applyProtection="1">
      <alignment vertical="center" wrapText="1"/>
      <protection locked="0"/>
    </xf>
    <xf numFmtId="10" fontId="24" fillId="9" borderId="5" xfId="39" applyNumberFormat="1" applyFont="1" applyFill="1" applyBorder="1" applyAlignment="1" applyProtection="1">
      <alignment vertical="center" wrapText="1"/>
      <protection locked="0"/>
    </xf>
    <xf numFmtId="0" fontId="11" fillId="17" borderId="6" xfId="25" applyFont="1" applyFill="1" applyBorder="1" applyAlignment="1" applyProtection="1">
      <alignment horizontal="center" vertical="center"/>
      <protection hidden="1"/>
    </xf>
    <xf numFmtId="0" fontId="11" fillId="17" borderId="5" xfId="25" applyFont="1" applyFill="1" applyBorder="1" applyAlignment="1" applyProtection="1">
      <alignment vertical="center"/>
      <protection hidden="1"/>
    </xf>
    <xf numFmtId="0" fontId="16" fillId="17" borderId="5" xfId="0" applyNumberFormat="1" applyFont="1" applyFill="1" applyBorder="1" applyAlignment="1" applyProtection="1">
      <alignment vertical="center" wrapText="1" shrinkToFit="1"/>
      <protection locked="0"/>
    </xf>
    <xf numFmtId="0" fontId="11" fillId="17" borderId="5" xfId="0" applyFont="1" applyFill="1" applyBorder="1" applyAlignment="1" applyProtection="1">
      <alignment vertical="center" shrinkToFit="1"/>
      <protection locked="0"/>
    </xf>
    <xf numFmtId="164" fontId="11" fillId="17" borderId="5" xfId="0" applyNumberFormat="1" applyFont="1" applyFill="1" applyBorder="1" applyAlignment="1" applyProtection="1">
      <alignment vertical="center" shrinkToFit="1"/>
      <protection locked="0"/>
    </xf>
    <xf numFmtId="44" fontId="11" fillId="17" borderId="5" xfId="24" applyFont="1" applyFill="1" applyBorder="1" applyAlignment="1" applyProtection="1">
      <alignment vertical="center" shrinkToFit="1"/>
      <protection locked="0"/>
    </xf>
    <xf numFmtId="0" fontId="11" fillId="17" borderId="5" xfId="0" applyFont="1" applyFill="1" applyBorder="1" applyAlignment="1" applyProtection="1">
      <alignment horizontal="center" vertical="center" shrinkToFit="1"/>
      <protection locked="0"/>
    </xf>
    <xf numFmtId="164" fontId="11" fillId="17" borderId="5" xfId="0" applyNumberFormat="1" applyFont="1" applyFill="1" applyBorder="1" applyAlignment="1" applyProtection="1">
      <alignment horizontal="center" vertical="center" shrinkToFit="1"/>
      <protection locked="0"/>
    </xf>
    <xf numFmtId="0" fontId="16" fillId="17" borderId="6" xfId="25" applyFont="1" applyFill="1" applyBorder="1" applyAlignment="1" applyProtection="1">
      <alignment horizontal="center" vertical="center"/>
      <protection hidden="1"/>
    </xf>
    <xf numFmtId="1" fontId="11" fillId="17" borderId="5" xfId="3" quotePrefix="1" applyNumberFormat="1" applyFont="1" applyFill="1" applyBorder="1" applyAlignment="1" applyProtection="1">
      <alignment horizontal="center" vertical="center"/>
      <protection locked="0"/>
    </xf>
    <xf numFmtId="0" fontId="11" fillId="17" borderId="5" xfId="25" applyFont="1" applyFill="1" applyBorder="1" applyAlignment="1" applyProtection="1">
      <alignment horizontal="center" vertical="center"/>
      <protection hidden="1"/>
    </xf>
    <xf numFmtId="0" fontId="16" fillId="17" borderId="5" xfId="0" applyFont="1" applyFill="1" applyBorder="1" applyAlignment="1" applyProtection="1">
      <alignment vertical="center" wrapText="1" shrinkToFit="1"/>
      <protection locked="0"/>
    </xf>
    <xf numFmtId="0" fontId="39" fillId="0" borderId="32" xfId="0" applyFont="1" applyBorder="1" applyAlignment="1" applyProtection="1">
      <alignment horizontal="center" vertical="center" wrapText="1"/>
      <protection locked="0"/>
    </xf>
    <xf numFmtId="44" fontId="24" fillId="11" borderId="5" xfId="24" quotePrefix="1" applyFont="1" applyFill="1" applyBorder="1" applyAlignment="1">
      <alignment vertical="center"/>
    </xf>
    <xf numFmtId="172" fontId="24" fillId="9" borderId="5" xfId="41" applyFont="1" applyFill="1" applyBorder="1" applyAlignment="1" applyProtection="1">
      <alignment horizontal="center" vertical="center" wrapText="1"/>
      <protection locked="0"/>
    </xf>
    <xf numFmtId="10" fontId="24" fillId="9" borderId="5" xfId="39" applyNumberFormat="1" applyFont="1" applyFill="1" applyBorder="1" applyAlignment="1" applyProtection="1">
      <alignment horizontal="center" vertical="center" wrapText="1"/>
      <protection locked="0"/>
    </xf>
    <xf numFmtId="1" fontId="11" fillId="0" borderId="5" xfId="15" quotePrefix="1" applyNumberFormat="1" applyFont="1" applyBorder="1" applyAlignment="1" applyProtection="1">
      <alignment horizontal="center" vertical="center" wrapText="1"/>
      <protection locked="0"/>
    </xf>
    <xf numFmtId="0" fontId="16" fillId="11" borderId="2" xfId="3" applyFont="1" applyFill="1" applyBorder="1" applyAlignment="1">
      <alignment vertical="center" wrapText="1"/>
    </xf>
    <xf numFmtId="0" fontId="7" fillId="3" borderId="7" xfId="2" applyFont="1" applyFill="1" applyBorder="1" applyAlignment="1" applyProtection="1">
      <alignment vertical="center" wrapText="1"/>
      <protection locked="0"/>
    </xf>
    <xf numFmtId="44" fontId="24" fillId="8" borderId="6" xfId="24" quotePrefix="1" applyFont="1" applyFill="1" applyBorder="1" applyAlignment="1">
      <alignment horizontal="center" vertical="center"/>
    </xf>
    <xf numFmtId="0" fontId="39" fillId="0" borderId="5" xfId="0" applyFont="1" applyBorder="1" applyAlignment="1" applyProtection="1">
      <alignment horizontal="center" vertical="center" wrapText="1"/>
      <protection locked="0"/>
    </xf>
    <xf numFmtId="1" fontId="24" fillId="11" borderId="5" xfId="3" quotePrefix="1" applyNumberFormat="1" applyFont="1" applyFill="1" applyBorder="1" applyAlignment="1" applyProtection="1">
      <alignment horizontal="center" vertical="center" wrapText="1"/>
      <protection locked="0"/>
    </xf>
    <xf numFmtId="1" fontId="24" fillId="11" borderId="4" xfId="3" quotePrefix="1" applyNumberFormat="1" applyFont="1" applyFill="1" applyBorder="1" applyAlignment="1" applyProtection="1">
      <alignment horizontal="center" vertical="center" wrapText="1"/>
      <protection locked="0"/>
    </xf>
    <xf numFmtId="164" fontId="11" fillId="11" borderId="6" xfId="3" applyNumberFormat="1" applyFont="1" applyFill="1" applyBorder="1" applyAlignment="1" applyProtection="1">
      <alignment horizontal="center" vertical="center" wrapText="1"/>
      <protection locked="0"/>
    </xf>
    <xf numFmtId="0" fontId="11" fillId="11" borderId="6" xfId="3" applyFont="1" applyFill="1" applyBorder="1" applyAlignment="1" applyProtection="1">
      <alignment horizontal="center" vertical="center" wrapText="1"/>
      <protection locked="0"/>
    </xf>
    <xf numFmtId="1" fontId="24" fillId="11" borderId="5" xfId="3" quotePrefix="1" applyNumberFormat="1" applyFont="1" applyFill="1" applyBorder="1" applyAlignment="1" applyProtection="1">
      <alignment horizontal="center" vertical="center"/>
      <protection locked="0"/>
    </xf>
    <xf numFmtId="1" fontId="24" fillId="11" borderId="4" xfId="3" quotePrefix="1" applyNumberFormat="1" applyFont="1" applyFill="1" applyBorder="1" applyAlignment="1" applyProtection="1">
      <alignment horizontal="center" vertical="center"/>
      <protection locked="0"/>
    </xf>
    <xf numFmtId="164" fontId="24" fillId="11" borderId="5" xfId="3" applyNumberFormat="1" applyFont="1" applyFill="1" applyBorder="1" applyAlignment="1" applyProtection="1">
      <alignment horizontal="center" vertical="center"/>
      <protection locked="0"/>
    </xf>
    <xf numFmtId="0" fontId="24" fillId="11" borderId="6" xfId="3" applyFont="1" applyFill="1" applyBorder="1" applyAlignment="1" applyProtection="1">
      <alignment horizontal="center" vertical="center" wrapText="1"/>
      <protection locked="0"/>
    </xf>
    <xf numFmtId="1" fontId="11" fillId="0" borderId="5" xfId="43" quotePrefix="1" applyNumberFormat="1" applyFont="1" applyBorder="1" applyAlignment="1" applyProtection="1">
      <alignment horizontal="center" vertical="center" wrapText="1"/>
      <protection locked="0"/>
    </xf>
    <xf numFmtId="49" fontId="11" fillId="11" borderId="5" xfId="3" applyNumberFormat="1" applyFont="1" applyFill="1" applyBorder="1" applyAlignment="1">
      <alignment horizontal="left" vertical="center" wrapText="1"/>
    </xf>
    <xf numFmtId="164" fontId="11" fillId="11" borderId="5" xfId="3" applyNumberFormat="1" applyFont="1" applyFill="1" applyBorder="1" applyAlignment="1">
      <alignment horizontal="center" vertical="center"/>
    </xf>
    <xf numFmtId="44" fontId="24" fillId="8" borderId="5" xfId="24" quotePrefix="1" applyFont="1" applyFill="1" applyBorder="1" applyAlignment="1">
      <alignment vertical="center"/>
    </xf>
    <xf numFmtId="172" fontId="24" fillId="9" borderId="5" xfId="41" applyFont="1" applyFill="1" applyBorder="1" applyAlignment="1" applyProtection="1">
      <alignment horizontal="center" vertical="center" wrapText="1"/>
      <protection locked="0"/>
    </xf>
    <xf numFmtId="1" fontId="24" fillId="8" borderId="3" xfId="3" quotePrefix="1" applyNumberFormat="1" applyFont="1" applyFill="1" applyBorder="1" applyAlignment="1" applyProtection="1">
      <alignment horizontal="left" vertical="center"/>
      <protection locked="0"/>
    </xf>
    <xf numFmtId="164" fontId="11" fillId="8" borderId="6" xfId="3" applyNumberFormat="1" applyFont="1" applyFill="1" applyBorder="1" applyAlignment="1" applyProtection="1">
      <alignment horizontal="left" vertical="center" wrapText="1"/>
      <protection locked="0"/>
    </xf>
    <xf numFmtId="0" fontId="4" fillId="0" borderId="10" xfId="2" applyFont="1" applyFill="1" applyBorder="1" applyAlignment="1" applyProtection="1">
      <alignment horizontal="center" vertical="center"/>
      <protection locked="0"/>
    </xf>
    <xf numFmtId="0" fontId="27" fillId="8" borderId="5" xfId="0" applyFont="1" applyFill="1" applyBorder="1" applyAlignment="1" applyProtection="1">
      <alignment horizontal="right" vertical="center"/>
      <protection locked="0"/>
    </xf>
    <xf numFmtId="0" fontId="44" fillId="8" borderId="5" xfId="25" applyFont="1" applyFill="1" applyBorder="1" applyAlignment="1" applyProtection="1">
      <alignment horizontal="center" vertical="center"/>
      <protection hidden="1"/>
    </xf>
    <xf numFmtId="0" fontId="44" fillId="8" borderId="5" xfId="25" applyFont="1" applyFill="1" applyBorder="1" applyAlignment="1" applyProtection="1">
      <alignment vertical="center"/>
      <protection hidden="1"/>
    </xf>
    <xf numFmtId="44" fontId="44" fillId="8" borderId="5" xfId="25" applyNumberFormat="1" applyFont="1" applyFill="1" applyBorder="1" applyAlignment="1" applyProtection="1">
      <alignment vertical="center"/>
      <protection hidden="1"/>
    </xf>
    <xf numFmtId="44" fontId="45" fillId="8" borderId="5" xfId="0" applyNumberFormat="1" applyFont="1" applyFill="1" applyBorder="1" applyAlignment="1" applyProtection="1">
      <protection hidden="1"/>
    </xf>
    <xf numFmtId="0" fontId="45" fillId="8" borderId="0" xfId="0" applyFont="1" applyFill="1"/>
    <xf numFmtId="44" fontId="44" fillId="8" borderId="5" xfId="24" applyFont="1" applyFill="1" applyBorder="1" applyAlignment="1" applyProtection="1">
      <alignment vertical="center"/>
      <protection hidden="1"/>
    </xf>
    <xf numFmtId="0" fontId="27" fillId="8" borderId="3" xfId="0" applyFont="1" applyFill="1" applyBorder="1" applyAlignment="1" applyProtection="1">
      <alignment horizontal="center" vertical="center"/>
      <protection locked="0"/>
    </xf>
    <xf numFmtId="0" fontId="4" fillId="8" borderId="5" xfId="0" applyFont="1" applyFill="1" applyBorder="1" applyAlignment="1" applyProtection="1">
      <alignment horizontal="center" vertical="center"/>
      <protection locked="0"/>
    </xf>
    <xf numFmtId="0" fontId="4" fillId="8" borderId="5" xfId="0" applyFont="1" applyFill="1" applyBorder="1" applyAlignment="1" applyProtection="1">
      <alignment vertical="center" wrapText="1"/>
      <protection locked="0"/>
    </xf>
    <xf numFmtId="0" fontId="4" fillId="8" borderId="5" xfId="0" applyFont="1" applyFill="1" applyBorder="1" applyAlignment="1" applyProtection="1">
      <alignment vertical="center"/>
      <protection locked="0"/>
    </xf>
    <xf numFmtId="0" fontId="44" fillId="8" borderId="5" xfId="0" applyFont="1" applyFill="1" applyBorder="1" applyAlignment="1" applyProtection="1">
      <alignment vertical="center"/>
      <protection locked="0"/>
    </xf>
    <xf numFmtId="170" fontId="44" fillId="8" borderId="5" xfId="0" applyNumberFormat="1" applyFont="1" applyFill="1" applyBorder="1" applyAlignment="1" applyProtection="1">
      <alignment horizontal="center" vertical="center"/>
      <protection locked="0"/>
    </xf>
    <xf numFmtId="0" fontId="47" fillId="0" borderId="0" xfId="0" applyFont="1" applyProtection="1">
      <protection locked="0"/>
    </xf>
    <xf numFmtId="164" fontId="11" fillId="0" borderId="5" xfId="0" applyNumberFormat="1" applyFont="1" applyFill="1" applyBorder="1" applyAlignment="1" applyProtection="1">
      <alignment horizontal="center" vertical="center" shrinkToFit="1"/>
      <protection locked="0"/>
    </xf>
    <xf numFmtId="0" fontId="11" fillId="0" borderId="5" xfId="3" applyFont="1" applyBorder="1" applyAlignment="1">
      <alignment horizontal="center" vertical="center" wrapText="1"/>
    </xf>
    <xf numFmtId="0" fontId="16" fillId="0" borderId="0" xfId="0" applyFont="1" applyAlignment="1" applyProtection="1">
      <alignment vertical="center" wrapText="1" shrinkToFit="1"/>
      <protection locked="0"/>
    </xf>
    <xf numFmtId="1" fontId="11" fillId="0" borderId="6" xfId="0" applyNumberFormat="1" applyFont="1" applyBorder="1" applyAlignment="1" applyProtection="1">
      <alignment horizontal="center" vertical="center" shrinkToFit="1"/>
      <protection locked="0"/>
    </xf>
    <xf numFmtId="1" fontId="11" fillId="0" borderId="6" xfId="0" applyNumberFormat="1" applyFont="1" applyBorder="1" applyAlignment="1" applyProtection="1">
      <alignment vertical="center" shrinkToFit="1"/>
      <protection locked="0"/>
    </xf>
    <xf numFmtId="0" fontId="11" fillId="0" borderId="6" xfId="0" applyNumberFormat="1" applyFont="1" applyFill="1" applyBorder="1" applyAlignment="1" applyProtection="1">
      <alignment vertical="center" wrapText="1" shrinkToFit="1"/>
      <protection locked="0"/>
    </xf>
    <xf numFmtId="0" fontId="11" fillId="0" borderId="6" xfId="0" applyFont="1" applyFill="1" applyBorder="1" applyAlignment="1" applyProtection="1">
      <alignment vertical="center" wrapText="1" shrinkToFit="1"/>
      <protection locked="0"/>
    </xf>
    <xf numFmtId="0" fontId="11" fillId="0" borderId="6" xfId="0" applyFont="1" applyFill="1" applyBorder="1" applyAlignment="1" applyProtection="1">
      <alignment vertical="center" shrinkToFit="1"/>
      <protection locked="0"/>
    </xf>
    <xf numFmtId="172" fontId="24" fillId="9" borderId="5" xfId="41" applyFont="1" applyFill="1" applyBorder="1" applyAlignment="1" applyProtection="1">
      <alignment horizontal="center" vertical="center" wrapText="1"/>
      <protection locked="0"/>
    </xf>
    <xf numFmtId="0" fontId="4" fillId="0" borderId="10" xfId="2" applyFont="1" applyFill="1" applyBorder="1" applyAlignment="1" applyProtection="1">
      <alignment horizontal="center" vertical="center"/>
      <protection locked="0"/>
    </xf>
    <xf numFmtId="0" fontId="7" fillId="3" borderId="2" xfId="2" applyFont="1" applyFill="1" applyBorder="1" applyAlignment="1" applyProtection="1">
      <alignment horizontal="left" vertical="center"/>
      <protection locked="0"/>
    </xf>
    <xf numFmtId="0" fontId="24" fillId="9" borderId="7" xfId="3" applyFont="1" applyFill="1" applyBorder="1" applyAlignment="1" applyProtection="1">
      <alignment horizontal="center" vertical="center" wrapText="1"/>
      <protection locked="0"/>
    </xf>
    <xf numFmtId="0" fontId="24" fillId="9" borderId="11" xfId="3" applyFont="1" applyFill="1" applyBorder="1" applyAlignment="1" applyProtection="1">
      <alignment horizontal="center" vertical="center" wrapText="1"/>
      <protection locked="0"/>
    </xf>
    <xf numFmtId="0" fontId="48" fillId="8" borderId="5" xfId="0" applyFont="1" applyFill="1" applyBorder="1" applyAlignment="1" applyProtection="1">
      <alignment vertical="center"/>
      <protection locked="0"/>
    </xf>
    <xf numFmtId="170" fontId="11" fillId="3" borderId="6" xfId="3" applyNumberFormat="1" applyFont="1" applyFill="1" applyBorder="1" applyAlignment="1" applyProtection="1">
      <alignment vertical="center" wrapText="1"/>
      <protection locked="0"/>
    </xf>
    <xf numFmtId="170" fontId="11" fillId="3" borderId="6" xfId="3" applyNumberFormat="1" applyFont="1" applyFill="1" applyBorder="1" applyAlignment="1" applyProtection="1">
      <alignment horizontal="center" vertical="center" wrapText="1"/>
      <protection locked="0"/>
    </xf>
    <xf numFmtId="10" fontId="24" fillId="8" borderId="5" xfId="10" applyNumberFormat="1" applyFont="1" applyFill="1" applyBorder="1" applyAlignment="1" applyProtection="1">
      <alignment horizontal="right" vertical="center" wrapText="1"/>
      <protection locked="0"/>
    </xf>
    <xf numFmtId="10" fontId="11" fillId="3" borderId="5" xfId="10" applyNumberFormat="1" applyFont="1" applyFill="1" applyBorder="1" applyAlignment="1" applyProtection="1">
      <alignment vertical="center" wrapText="1"/>
      <protection locked="0"/>
    </xf>
    <xf numFmtId="10" fontId="24" fillId="8" borderId="5" xfId="10" quotePrefix="1" applyNumberFormat="1" applyFont="1" applyFill="1" applyBorder="1" applyAlignment="1">
      <alignment vertical="center"/>
    </xf>
    <xf numFmtId="10" fontId="24" fillId="8" borderId="6" xfId="10" quotePrefix="1" applyNumberFormat="1" applyFont="1" applyFill="1" applyBorder="1" applyAlignment="1">
      <alignment vertical="center"/>
    </xf>
    <xf numFmtId="44" fontId="27" fillId="8" borderId="3" xfId="0" applyNumberFormat="1" applyFont="1" applyFill="1" applyBorder="1" applyAlignment="1" applyProtection="1">
      <alignment vertical="center"/>
      <protection locked="0"/>
    </xf>
    <xf numFmtId="1" fontId="24" fillId="8" borderId="6" xfId="3" quotePrefix="1" applyNumberFormat="1" applyFont="1" applyFill="1" applyBorder="1" applyAlignment="1">
      <alignment horizontal="center" vertical="center"/>
    </xf>
    <xf numFmtId="1" fontId="44" fillId="8" borderId="6" xfId="3" quotePrefix="1" applyNumberFormat="1" applyFont="1" applyFill="1" applyBorder="1" applyAlignment="1">
      <alignment horizontal="center" vertical="center"/>
    </xf>
    <xf numFmtId="1" fontId="44" fillId="8" borderId="3" xfId="3" quotePrefix="1" applyNumberFormat="1" applyFont="1" applyFill="1" applyBorder="1" applyAlignment="1">
      <alignment vertical="center"/>
    </xf>
    <xf numFmtId="1" fontId="44" fillId="8" borderId="4" xfId="3" quotePrefix="1" applyNumberFormat="1" applyFont="1" applyFill="1" applyBorder="1" applyAlignment="1">
      <alignment vertical="center"/>
    </xf>
    <xf numFmtId="1" fontId="44" fillId="8" borderId="6" xfId="3" quotePrefix="1" applyNumberFormat="1" applyFont="1" applyFill="1" applyBorder="1" applyAlignment="1">
      <alignment vertical="center"/>
    </xf>
    <xf numFmtId="44" fontId="44" fillId="8" borderId="6" xfId="24" quotePrefix="1" applyFont="1" applyFill="1" applyBorder="1" applyAlignment="1">
      <alignment horizontal="center" vertical="center"/>
    </xf>
    <xf numFmtId="1" fontId="44" fillId="8" borderId="0" xfId="3" quotePrefix="1" applyNumberFormat="1" applyFont="1" applyFill="1" applyBorder="1" applyAlignment="1">
      <alignment vertical="center"/>
    </xf>
    <xf numFmtId="0" fontId="46" fillId="0" borderId="0" xfId="0" applyFont="1" applyProtection="1">
      <protection hidden="1"/>
    </xf>
    <xf numFmtId="0" fontId="4" fillId="8" borderId="0" xfId="0" applyFont="1" applyFill="1" applyAlignment="1" applyProtection="1">
      <alignment vertical="center"/>
      <protection locked="0"/>
    </xf>
    <xf numFmtId="0" fontId="4" fillId="8" borderId="0" xfId="0" applyFont="1" applyFill="1" applyAlignment="1" applyProtection="1">
      <alignment vertical="center" wrapText="1"/>
      <protection locked="0"/>
    </xf>
    <xf numFmtId="170" fontId="44" fillId="8" borderId="3" xfId="0" applyNumberFormat="1" applyFont="1" applyFill="1" applyBorder="1" applyAlignment="1" applyProtection="1">
      <alignment horizontal="center" vertical="center"/>
      <protection locked="0"/>
    </xf>
    <xf numFmtId="170" fontId="16" fillId="11" borderId="6" xfId="3" applyNumberFormat="1" applyFont="1" applyFill="1" applyBorder="1" applyAlignment="1">
      <alignment vertical="center" wrapText="1"/>
    </xf>
    <xf numFmtId="44" fontId="16" fillId="11" borderId="6" xfId="24" applyFont="1" applyFill="1" applyBorder="1" applyAlignment="1">
      <alignment vertical="center" wrapText="1"/>
    </xf>
    <xf numFmtId="170" fontId="27" fillId="8" borderId="5" xfId="0" applyNumberFormat="1" applyFont="1" applyFill="1" applyBorder="1" applyAlignment="1" applyProtection="1">
      <alignment horizontal="center" vertical="center"/>
      <protection locked="0"/>
    </xf>
    <xf numFmtId="44" fontId="16" fillId="0" borderId="5" xfId="24" applyFont="1" applyBorder="1" applyAlignment="1">
      <alignment horizontal="right" vertical="center"/>
    </xf>
    <xf numFmtId="0" fontId="11" fillId="0" borderId="5" xfId="3" applyFont="1" applyBorder="1" applyAlignment="1">
      <alignment horizontal="right" vertical="center"/>
    </xf>
    <xf numFmtId="0" fontId="16" fillId="0" borderId="5" xfId="3" applyFont="1" applyBorder="1" applyAlignment="1">
      <alignment horizontal="center" vertical="center"/>
    </xf>
    <xf numFmtId="0" fontId="11" fillId="0" borderId="5" xfId="3" applyFont="1" applyBorder="1" applyAlignment="1">
      <alignment horizontal="left" vertical="center"/>
    </xf>
    <xf numFmtId="44" fontId="11" fillId="3" borderId="5" xfId="24" applyFont="1" applyFill="1" applyBorder="1" applyAlignment="1" applyProtection="1">
      <alignment vertical="top"/>
      <protection locked="0"/>
    </xf>
    <xf numFmtId="14" fontId="16" fillId="0" borderId="5" xfId="24" applyNumberFormat="1" applyFont="1" applyBorder="1" applyAlignment="1" applyProtection="1">
      <alignment vertical="top"/>
      <protection locked="0"/>
    </xf>
    <xf numFmtId="0" fontId="16" fillId="0" borderId="5" xfId="24" applyNumberFormat="1" applyFont="1" applyBorder="1" applyAlignment="1" applyProtection="1">
      <alignment vertical="top"/>
      <protection locked="0"/>
    </xf>
    <xf numFmtId="10" fontId="24" fillId="9" borderId="5" xfId="10" applyNumberFormat="1" applyFont="1" applyFill="1" applyBorder="1" applyAlignment="1" applyProtection="1">
      <alignment horizontal="center" vertical="center" wrapText="1"/>
      <protection locked="0"/>
    </xf>
    <xf numFmtId="170" fontId="27" fillId="8" borderId="5" xfId="0" applyNumberFormat="1" applyFont="1" applyFill="1" applyBorder="1" applyAlignment="1" applyProtection="1">
      <alignment vertical="top"/>
      <protection locked="0"/>
    </xf>
    <xf numFmtId="176" fontId="27" fillId="8" borderId="5" xfId="10" applyNumberFormat="1" applyFont="1" applyFill="1" applyBorder="1" applyAlignment="1" applyProtection="1">
      <alignment vertical="center" wrapText="1"/>
      <protection locked="0"/>
    </xf>
    <xf numFmtId="1" fontId="16" fillId="19" borderId="5" xfId="3" quotePrefix="1" applyNumberFormat="1" applyFont="1" applyFill="1" applyBorder="1" applyAlignment="1">
      <alignment horizontal="center" vertical="center"/>
    </xf>
    <xf numFmtId="1" fontId="16" fillId="19" borderId="5" xfId="3" quotePrefix="1" applyNumberFormat="1" applyFont="1" applyFill="1" applyBorder="1" applyAlignment="1">
      <alignment vertical="center"/>
    </xf>
    <xf numFmtId="2" fontId="16" fillId="19" borderId="2" xfId="3" quotePrefix="1" applyNumberFormat="1" applyFont="1" applyFill="1" applyBorder="1" applyAlignment="1">
      <alignment horizontal="center" vertical="center"/>
    </xf>
    <xf numFmtId="0" fontId="16" fillId="19" borderId="6" xfId="3" applyFont="1" applyFill="1" applyBorder="1" applyAlignment="1">
      <alignment vertical="center" wrapText="1"/>
    </xf>
    <xf numFmtId="44" fontId="16" fillId="19" borderId="6" xfId="24" applyFont="1" applyFill="1" applyBorder="1" applyAlignment="1">
      <alignment vertical="center" wrapText="1"/>
    </xf>
    <xf numFmtId="176" fontId="24" fillId="8" borderId="3" xfId="10" quotePrefix="1" applyNumberFormat="1" applyFont="1" applyFill="1" applyBorder="1" applyAlignment="1" applyProtection="1">
      <alignment vertical="center"/>
      <protection locked="0"/>
    </xf>
    <xf numFmtId="176" fontId="27" fillId="8" borderId="5" xfId="10" applyNumberFormat="1" applyFont="1" applyFill="1" applyBorder="1" applyAlignment="1" applyProtection="1">
      <alignment horizontal="center" vertical="center"/>
      <protection locked="0"/>
    </xf>
    <xf numFmtId="164" fontId="11" fillId="0" borderId="5" xfId="45" applyNumberFormat="1" applyFont="1" applyFill="1" applyBorder="1" applyAlignment="1">
      <alignment horizontal="center" vertical="center"/>
    </xf>
    <xf numFmtId="0" fontId="11" fillId="0" borderId="5" xfId="45" applyFont="1" applyFill="1" applyBorder="1" applyAlignment="1">
      <alignment horizontal="center" vertical="center" wrapText="1"/>
    </xf>
    <xf numFmtId="1" fontId="24" fillId="8" borderId="5" xfId="3" quotePrefix="1" applyNumberFormat="1" applyFont="1" applyFill="1" applyBorder="1" applyAlignment="1">
      <alignment horizontal="left" vertical="center" wrapText="1"/>
    </xf>
    <xf numFmtId="0" fontId="16" fillId="0" borderId="11" xfId="2" applyFont="1" applyBorder="1" applyAlignment="1" applyProtection="1">
      <alignment vertical="center"/>
      <protection locked="0"/>
    </xf>
    <xf numFmtId="44" fontId="17" fillId="0" borderId="0" xfId="0" applyNumberFormat="1" applyFont="1" applyProtection="1">
      <protection locked="0"/>
    </xf>
    <xf numFmtId="1" fontId="11" fillId="10" borderId="5" xfId="3" quotePrefix="1" applyNumberFormat="1" applyFont="1" applyFill="1" applyBorder="1" applyAlignment="1" applyProtection="1">
      <alignment horizontal="center" vertical="center"/>
      <protection locked="0"/>
    </xf>
    <xf numFmtId="0" fontId="0" fillId="10" borderId="0" xfId="0" applyFill="1"/>
    <xf numFmtId="0" fontId="16" fillId="10" borderId="0" xfId="0" applyNumberFormat="1" applyFont="1" applyFill="1" applyBorder="1" applyAlignment="1" applyProtection="1">
      <alignment vertical="center" wrapText="1" shrinkToFit="1"/>
      <protection locked="0"/>
    </xf>
    <xf numFmtId="1" fontId="16" fillId="10" borderId="0" xfId="3" quotePrefix="1" applyNumberFormat="1" applyFont="1" applyFill="1" applyBorder="1" applyAlignment="1">
      <alignment vertical="center"/>
    </xf>
    <xf numFmtId="0" fontId="11" fillId="10" borderId="5" xfId="0" applyFont="1" applyFill="1" applyBorder="1" applyAlignment="1" applyProtection="1">
      <alignment horizontal="center" vertical="center" shrinkToFit="1"/>
      <protection locked="0"/>
    </xf>
    <xf numFmtId="0" fontId="11" fillId="10" borderId="5" xfId="0" applyFont="1" applyFill="1" applyBorder="1" applyAlignment="1" applyProtection="1">
      <alignment vertical="center" wrapText="1" shrinkToFit="1"/>
      <protection locked="0"/>
    </xf>
    <xf numFmtId="0" fontId="11" fillId="10" borderId="5" xfId="0" applyFont="1" applyFill="1" applyBorder="1" applyAlignment="1" applyProtection="1">
      <alignment vertical="center" shrinkToFit="1"/>
      <protection locked="0"/>
    </xf>
    <xf numFmtId="0" fontId="0" fillId="10" borderId="0" xfId="0" applyFill="1" applyProtection="1">
      <protection hidden="1"/>
    </xf>
    <xf numFmtId="1" fontId="11" fillId="10" borderId="4" xfId="3" quotePrefix="1" applyNumberFormat="1" applyFont="1" applyFill="1" applyBorder="1" applyAlignment="1" applyProtection="1">
      <alignment horizontal="center" vertical="center"/>
      <protection locked="0"/>
    </xf>
    <xf numFmtId="0" fontId="33" fillId="10" borderId="0" xfId="0" applyFont="1" applyFill="1"/>
    <xf numFmtId="0" fontId="11" fillId="10" borderId="0" xfId="0" applyFont="1" applyFill="1" applyProtection="1">
      <protection locked="0"/>
    </xf>
    <xf numFmtId="0" fontId="33" fillId="10" borderId="0" xfId="0" applyFont="1" applyFill="1" applyProtection="1">
      <protection hidden="1"/>
    </xf>
    <xf numFmtId="49" fontId="11" fillId="0" borderId="5" xfId="0" applyNumberFormat="1" applyFont="1" applyBorder="1" applyAlignment="1" applyProtection="1">
      <alignment horizontal="center" vertical="center" shrinkToFit="1"/>
      <protection hidden="1"/>
    </xf>
    <xf numFmtId="44" fontId="45" fillId="8" borderId="5" xfId="0" applyNumberFormat="1" applyFont="1" applyFill="1" applyBorder="1" applyProtection="1">
      <protection hidden="1"/>
    </xf>
    <xf numFmtId="0" fontId="0" fillId="10" borderId="0" xfId="0" applyFont="1" applyFill="1" applyBorder="1"/>
    <xf numFmtId="0" fontId="11" fillId="0" borderId="6" xfId="0" applyFont="1" applyBorder="1" applyAlignment="1" applyProtection="1">
      <alignment shrinkToFit="1"/>
      <protection locked="0"/>
    </xf>
    <xf numFmtId="0" fontId="11" fillId="15" borderId="6" xfId="0" applyFont="1" applyFill="1" applyBorder="1" applyAlignment="1" applyProtection="1">
      <alignment vertical="center" shrinkToFit="1"/>
      <protection locked="0"/>
    </xf>
    <xf numFmtId="0" fontId="11" fillId="3" borderId="6" xfId="0" applyFont="1" applyFill="1" applyBorder="1" applyAlignment="1" applyProtection="1">
      <alignment shrinkToFit="1"/>
      <protection locked="0"/>
    </xf>
    <xf numFmtId="0" fontId="11" fillId="15" borderId="2" xfId="0" applyFont="1" applyFill="1" applyBorder="1" applyAlignment="1" applyProtection="1">
      <alignment vertical="center" wrapText="1" shrinkToFit="1"/>
      <protection locked="0"/>
    </xf>
    <xf numFmtId="1" fontId="16" fillId="11" borderId="5" xfId="3" quotePrefix="1" applyNumberFormat="1" applyFont="1" applyFill="1" applyBorder="1" applyAlignment="1">
      <alignment horizontal="center" vertical="center"/>
    </xf>
    <xf numFmtId="170" fontId="44" fillId="8" borderId="5" xfId="0" applyNumberFormat="1" applyFont="1" applyFill="1" applyBorder="1" applyAlignment="1" applyProtection="1">
      <alignment horizontal="center" vertical="center"/>
      <protection locked="0"/>
    </xf>
    <xf numFmtId="1" fontId="24" fillId="8" borderId="6" xfId="3" quotePrefix="1" applyNumberFormat="1" applyFont="1" applyFill="1" applyBorder="1" applyAlignment="1">
      <alignment horizontal="center" vertical="center"/>
    </xf>
    <xf numFmtId="4" fontId="16" fillId="11" borderId="5" xfId="3" quotePrefix="1" applyNumberFormat="1" applyFont="1" applyFill="1" applyBorder="1" applyAlignment="1">
      <alignment horizontal="center" vertical="center"/>
    </xf>
    <xf numFmtId="170" fontId="11" fillId="0" borderId="5" xfId="3" applyNumberFormat="1" applyFont="1" applyBorder="1" applyAlignment="1" applyProtection="1">
      <alignment vertical="center" wrapText="1"/>
      <protection locked="0"/>
    </xf>
    <xf numFmtId="0" fontId="17" fillId="0" borderId="5" xfId="0" applyFont="1" applyFill="1" applyBorder="1" applyAlignment="1" applyProtection="1">
      <alignment horizontal="center" vertical="center" wrapText="1" shrinkToFit="1"/>
      <protection locked="0"/>
    </xf>
    <xf numFmtId="1" fontId="24" fillId="8" borderId="5" xfId="3" quotePrefix="1" applyNumberFormat="1" applyFont="1" applyFill="1" applyBorder="1" applyAlignment="1">
      <alignment vertical="center" wrapText="1"/>
    </xf>
    <xf numFmtId="0" fontId="24" fillId="8" borderId="5" xfId="25" applyFont="1" applyFill="1" applyBorder="1" applyAlignment="1" applyProtection="1">
      <alignment vertical="center" wrapText="1"/>
      <protection hidden="1"/>
    </xf>
    <xf numFmtId="0" fontId="44" fillId="8" borderId="5" xfId="25" applyFont="1" applyFill="1" applyBorder="1" applyAlignment="1" applyProtection="1">
      <alignment vertical="center" wrapText="1"/>
      <protection hidden="1"/>
    </xf>
    <xf numFmtId="0" fontId="44" fillId="8" borderId="5" xfId="0" applyFont="1" applyFill="1" applyBorder="1" applyAlignment="1" applyProtection="1">
      <alignment vertical="center" wrapText="1"/>
      <protection locked="0"/>
    </xf>
    <xf numFmtId="1" fontId="24" fillId="8" borderId="5" xfId="3" quotePrefix="1" applyNumberFormat="1" applyFont="1" applyFill="1" applyBorder="1" applyAlignment="1"/>
    <xf numFmtId="0" fontId="33" fillId="0" borderId="5" xfId="0" applyFont="1" applyFill="1" applyBorder="1" applyAlignment="1">
      <alignment horizontal="center" vertical="center" wrapText="1"/>
    </xf>
    <xf numFmtId="173" fontId="11" fillId="0" borderId="5" xfId="0" applyNumberFormat="1" applyFont="1" applyFill="1" applyBorder="1" applyAlignment="1" applyProtection="1">
      <alignment horizontal="center" vertical="center" shrinkToFit="1"/>
      <protection locked="0"/>
    </xf>
    <xf numFmtId="44" fontId="16" fillId="11" borderId="5" xfId="24" quotePrefix="1" applyFont="1" applyFill="1" applyBorder="1" applyAlignment="1">
      <alignment vertical="center"/>
    </xf>
    <xf numFmtId="0" fontId="7" fillId="0" borderId="0" xfId="0" applyFont="1" applyProtection="1">
      <protection hidden="1"/>
    </xf>
    <xf numFmtId="44" fontId="11" fillId="0" borderId="5" xfId="24" applyFont="1" applyFill="1" applyBorder="1" applyAlignment="1" applyProtection="1">
      <alignment vertical="center" shrinkToFit="1"/>
      <protection locked="0"/>
    </xf>
    <xf numFmtId="44" fontId="11" fillId="0" borderId="6" xfId="24" applyFont="1" applyFill="1" applyBorder="1" applyAlignment="1" applyProtection="1">
      <alignment horizontal="right" vertical="center" wrapText="1"/>
      <protection locked="0"/>
    </xf>
    <xf numFmtId="44" fontId="11" fillId="0" borderId="5" xfId="24" applyFont="1" applyFill="1" applyBorder="1" applyAlignment="1" applyProtection="1">
      <alignment horizontal="right" vertical="center" wrapText="1"/>
      <protection locked="0"/>
    </xf>
    <xf numFmtId="10" fontId="16" fillId="11" borderId="5" xfId="10" quotePrefix="1" applyNumberFormat="1" applyFont="1" applyFill="1" applyBorder="1" applyAlignment="1">
      <alignment vertical="center"/>
    </xf>
    <xf numFmtId="0" fontId="44" fillId="8" borderId="6" xfId="0" applyFont="1" applyFill="1" applyBorder="1" applyAlignment="1" applyProtection="1">
      <alignment horizontal="center" vertical="center"/>
      <protection locked="0"/>
    </xf>
    <xf numFmtId="170" fontId="44" fillId="8" borderId="5" xfId="0" applyNumberFormat="1" applyFont="1" applyFill="1" applyBorder="1" applyAlignment="1" applyProtection="1">
      <alignment horizontal="right"/>
      <protection locked="0"/>
    </xf>
    <xf numFmtId="44" fontId="16" fillId="11" borderId="6" xfId="3" applyNumberFormat="1" applyFont="1" applyFill="1" applyBorder="1" applyAlignment="1">
      <alignment vertical="center" wrapText="1"/>
    </xf>
    <xf numFmtId="0" fontId="39" fillId="0" borderId="32" xfId="0" applyFont="1" applyFill="1" applyBorder="1" applyAlignment="1" applyProtection="1">
      <alignment horizontal="center" vertical="center" wrapText="1"/>
      <protection locked="0"/>
    </xf>
    <xf numFmtId="0" fontId="11" fillId="0" borderId="5" xfId="25" applyFont="1" applyFill="1" applyBorder="1" applyAlignment="1" applyProtection="1">
      <alignment horizontal="center" vertical="center" wrapText="1"/>
      <protection hidden="1"/>
    </xf>
    <xf numFmtId="0" fontId="16" fillId="11" borderId="5" xfId="3" applyFont="1" applyFill="1" applyBorder="1" applyAlignment="1">
      <alignment vertical="center" wrapText="1"/>
    </xf>
    <xf numFmtId="0" fontId="16" fillId="3" borderId="5" xfId="0" applyNumberFormat="1" applyFont="1" applyFill="1" applyBorder="1" applyAlignment="1" applyProtection="1">
      <alignment vertical="center" wrapText="1" shrinkToFit="1"/>
      <protection locked="0"/>
    </xf>
    <xf numFmtId="0" fontId="16" fillId="0" borderId="5" xfId="0" applyNumberFormat="1" applyFont="1" applyFill="1" applyBorder="1" applyAlignment="1" applyProtection="1">
      <alignment vertical="center" wrapText="1" shrinkToFit="1"/>
      <protection locked="0"/>
    </xf>
    <xf numFmtId="44" fontId="24" fillId="8" borderId="6" xfId="24" quotePrefix="1" applyFont="1" applyFill="1" applyBorder="1" applyAlignment="1">
      <alignment horizontal="center" vertical="top"/>
    </xf>
    <xf numFmtId="44" fontId="16" fillId="11" borderId="6" xfId="24" quotePrefix="1" applyFont="1" applyFill="1" applyBorder="1" applyAlignment="1">
      <alignment vertical="center"/>
    </xf>
    <xf numFmtId="44" fontId="27" fillId="8" borderId="3" xfId="24" applyFont="1" applyFill="1" applyBorder="1" applyAlignment="1" applyProtection="1">
      <alignment horizontal="center" vertical="center"/>
      <protection locked="0"/>
    </xf>
    <xf numFmtId="44" fontId="24" fillId="8" borderId="3" xfId="24" quotePrefix="1" applyFont="1" applyFill="1" applyBorder="1" applyAlignment="1" applyProtection="1">
      <alignment vertical="center"/>
      <protection locked="0"/>
    </xf>
    <xf numFmtId="44" fontId="24" fillId="8" borderId="3" xfId="24" applyFont="1" applyFill="1" applyBorder="1" applyAlignment="1" applyProtection="1">
      <alignment horizontal="center" vertical="center" wrapText="1"/>
      <protection locked="0"/>
    </xf>
    <xf numFmtId="44" fontId="16" fillId="11" borderId="5" xfId="24" quotePrefix="1" applyFont="1" applyFill="1" applyBorder="1" applyAlignment="1">
      <alignment horizontal="center" vertical="center"/>
    </xf>
    <xf numFmtId="0" fontId="7" fillId="0" borderId="5" xfId="0" applyFont="1" applyFill="1" applyBorder="1" applyAlignment="1" applyProtection="1">
      <alignment vertical="center" shrinkToFit="1"/>
      <protection locked="0"/>
    </xf>
    <xf numFmtId="164" fontId="11" fillId="0" borderId="33" xfId="0" applyNumberFormat="1" applyFont="1" applyFill="1" applyBorder="1" applyAlignment="1" applyProtection="1">
      <alignment vertical="center" shrinkToFit="1"/>
      <protection locked="0"/>
    </xf>
    <xf numFmtId="0" fontId="11" fillId="0" borderId="4" xfId="0" applyFont="1" applyFill="1" applyBorder="1" applyAlignment="1" applyProtection="1">
      <alignment vertical="center" wrapText="1" shrinkToFit="1"/>
      <protection locked="0"/>
    </xf>
    <xf numFmtId="164" fontId="11" fillId="0" borderId="6" xfId="0" applyNumberFormat="1" applyFont="1" applyFill="1" applyBorder="1" applyAlignment="1" applyProtection="1">
      <alignment horizontal="center" vertical="center" shrinkToFit="1"/>
      <protection locked="0"/>
    </xf>
    <xf numFmtId="164" fontId="11" fillId="0" borderId="4" xfId="0" applyNumberFormat="1" applyFont="1" applyFill="1" applyBorder="1" applyAlignment="1" applyProtection="1">
      <alignment horizontal="center" vertical="center" shrinkToFit="1"/>
      <protection locked="0"/>
    </xf>
    <xf numFmtId="0" fontId="33" fillId="0" borderId="6" xfId="0" applyFont="1" applyFill="1" applyBorder="1" applyProtection="1">
      <protection hidden="1"/>
    </xf>
    <xf numFmtId="0" fontId="12" fillId="2" borderId="2" xfId="3" applyFont="1" applyFill="1" applyBorder="1" applyAlignment="1" applyProtection="1">
      <alignment horizontal="right" vertical="center"/>
      <protection locked="0"/>
    </xf>
    <xf numFmtId="0" fontId="16" fillId="0" borderId="8" xfId="2" applyFont="1" applyFill="1" applyBorder="1" applyAlignment="1">
      <alignment horizontal="right" vertical="center"/>
    </xf>
    <xf numFmtId="0" fontId="10" fillId="0" borderId="5" xfId="3" applyFont="1" applyFill="1" applyBorder="1" applyAlignment="1">
      <alignment horizontal="right" vertical="center"/>
    </xf>
    <xf numFmtId="0" fontId="10" fillId="2" borderId="7" xfId="3" applyFont="1" applyFill="1" applyBorder="1" applyAlignment="1">
      <alignment horizontal="right" vertical="center"/>
    </xf>
    <xf numFmtId="0" fontId="10" fillId="3" borderId="11" xfId="4" applyFont="1" applyFill="1" applyBorder="1" applyAlignment="1" applyProtection="1">
      <alignment horizontal="right" vertical="center"/>
      <protection locked="0"/>
    </xf>
    <xf numFmtId="0" fontId="4" fillId="8" borderId="0" xfId="0" applyFont="1" applyFill="1" applyAlignment="1" applyProtection="1">
      <alignment horizontal="center" vertical="center"/>
      <protection locked="0"/>
    </xf>
    <xf numFmtId="0" fontId="44" fillId="8" borderId="3" xfId="0" applyFont="1" applyFill="1" applyBorder="1" applyAlignment="1" applyProtection="1">
      <alignment vertical="center"/>
      <protection locked="0"/>
    </xf>
    <xf numFmtId="44" fontId="24" fillId="8" borderId="6" xfId="24" applyFont="1" applyFill="1" applyBorder="1" applyAlignment="1" applyProtection="1">
      <alignment horizontal="center" vertical="center" wrapText="1"/>
      <protection locked="0"/>
    </xf>
    <xf numFmtId="44" fontId="11" fillId="3" borderId="6" xfId="24" applyFont="1" applyFill="1" applyBorder="1" applyAlignment="1" applyProtection="1">
      <alignment horizontal="center" vertical="center" wrapText="1"/>
      <protection locked="0"/>
    </xf>
    <xf numFmtId="44" fontId="27" fillId="8" borderId="5" xfId="24" applyFont="1" applyFill="1" applyBorder="1" applyAlignment="1" applyProtection="1">
      <alignment horizontal="center" vertical="center"/>
      <protection locked="0"/>
    </xf>
    <xf numFmtId="176" fontId="27" fillId="8" borderId="5" xfId="10" applyNumberFormat="1" applyFont="1" applyFill="1" applyBorder="1" applyAlignment="1" applyProtection="1">
      <alignment vertical="top"/>
      <protection locked="0"/>
    </xf>
    <xf numFmtId="44" fontId="24" fillId="8" borderId="2" xfId="24" quotePrefix="1" applyFont="1" applyFill="1" applyBorder="1" applyAlignment="1">
      <alignment horizontal="center" vertical="center"/>
    </xf>
    <xf numFmtId="44" fontId="27" fillId="8" borderId="11" xfId="24" applyFont="1" applyFill="1" applyBorder="1" applyAlignment="1" applyProtection="1">
      <alignment vertical="center"/>
      <protection locked="0"/>
    </xf>
    <xf numFmtId="44" fontId="0" fillId="0" borderId="0" xfId="24" applyFont="1"/>
    <xf numFmtId="170" fontId="0" fillId="0" borderId="0" xfId="0" applyNumberFormat="1"/>
    <xf numFmtId="170" fontId="27" fillId="8" borderId="5" xfId="0" applyNumberFormat="1" applyFont="1" applyFill="1" applyBorder="1" applyAlignment="1" applyProtection="1">
      <alignment vertical="top"/>
      <protection locked="0"/>
    </xf>
    <xf numFmtId="170" fontId="44" fillId="8" borderId="3" xfId="0" applyNumberFormat="1" applyFont="1" applyFill="1" applyBorder="1" applyAlignment="1" applyProtection="1">
      <alignment horizontal="center" vertical="center"/>
      <protection locked="0"/>
    </xf>
    <xf numFmtId="0" fontId="11" fillId="0" borderId="5" xfId="0" applyNumberFormat="1" applyFont="1" applyBorder="1" applyAlignment="1">
      <alignment horizontal="center" vertical="center" wrapText="1"/>
    </xf>
    <xf numFmtId="0" fontId="39" fillId="0" borderId="5" xfId="42" applyNumberFormat="1" applyFont="1" applyFill="1" applyBorder="1" applyAlignment="1">
      <alignment horizontal="center" vertical="center" wrapText="1"/>
    </xf>
    <xf numFmtId="0" fontId="11" fillId="0" borderId="5" xfId="0" applyNumberFormat="1" applyFont="1" applyBorder="1" applyAlignment="1">
      <alignment horizontal="center" vertical="center"/>
    </xf>
    <xf numFmtId="0" fontId="11" fillId="0" borderId="3" xfId="3" applyNumberFormat="1" applyFont="1" applyFill="1" applyBorder="1" applyAlignment="1">
      <alignment horizontal="center" vertical="center"/>
    </xf>
    <xf numFmtId="0" fontId="11" fillId="0" borderId="5" xfId="0" applyNumberFormat="1" applyFont="1" applyFill="1" applyBorder="1" applyAlignment="1">
      <alignment horizontal="center" vertical="center" wrapText="1"/>
    </xf>
    <xf numFmtId="49" fontId="11" fillId="0" borderId="5" xfId="0" applyNumberFormat="1" applyFont="1" applyBorder="1" applyAlignment="1">
      <alignment horizontal="center" vertical="center"/>
    </xf>
    <xf numFmtId="0" fontId="11" fillId="0" borderId="5" xfId="0" applyNumberFormat="1" applyFont="1" applyFill="1" applyBorder="1" applyAlignment="1">
      <alignment horizontal="center" vertical="center"/>
    </xf>
    <xf numFmtId="0" fontId="39" fillId="0" borderId="5" xfId="0" applyNumberFormat="1" applyFont="1" applyBorder="1" applyAlignment="1">
      <alignment horizontal="center" vertical="center" wrapText="1"/>
    </xf>
    <xf numFmtId="170" fontId="27" fillId="16" borderId="5" xfId="0" applyNumberFormat="1" applyFont="1" applyFill="1" applyBorder="1" applyAlignment="1" applyProtection="1">
      <alignment vertical="top"/>
      <protection locked="0"/>
    </xf>
    <xf numFmtId="44" fontId="24" fillId="9" borderId="5" xfId="24" applyFont="1" applyFill="1" applyBorder="1" applyAlignment="1" applyProtection="1">
      <alignment horizontal="center" vertical="center" wrapText="1"/>
      <protection locked="0"/>
    </xf>
    <xf numFmtId="0" fontId="24" fillId="9" borderId="5" xfId="3" applyFont="1" applyFill="1" applyBorder="1" applyAlignment="1" applyProtection="1">
      <alignment horizontal="center" vertical="center" wrapText="1"/>
      <protection locked="0"/>
    </xf>
    <xf numFmtId="0" fontId="4" fillId="0" borderId="10" xfId="2" applyFont="1" applyFill="1" applyBorder="1" applyAlignment="1" applyProtection="1">
      <alignment horizontal="center" vertical="center"/>
      <protection locked="0"/>
    </xf>
    <xf numFmtId="0" fontId="4" fillId="0" borderId="11" xfId="2" applyFont="1" applyFill="1" applyBorder="1" applyAlignment="1" applyProtection="1">
      <alignment horizontal="center" vertical="center"/>
      <protection locked="0"/>
    </xf>
    <xf numFmtId="0" fontId="4" fillId="0" borderId="12" xfId="2" applyFont="1" applyFill="1" applyBorder="1" applyAlignment="1" applyProtection="1">
      <alignment horizontal="center" vertical="center"/>
      <protection locked="0"/>
    </xf>
    <xf numFmtId="0" fontId="7" fillId="3" borderId="2" xfId="2" applyFont="1" applyFill="1" applyBorder="1" applyAlignment="1" applyProtection="1">
      <alignment horizontal="left" vertical="center"/>
      <protection locked="0"/>
    </xf>
    <xf numFmtId="0" fontId="7" fillId="3" borderId="7" xfId="2" applyFont="1" applyFill="1" applyBorder="1" applyAlignment="1" applyProtection="1">
      <alignment horizontal="left" vertical="center"/>
      <protection locked="0"/>
    </xf>
    <xf numFmtId="0" fontId="7" fillId="3" borderId="1" xfId="2" applyFont="1" applyFill="1" applyBorder="1" applyAlignment="1" applyProtection="1">
      <alignment horizontal="left" vertical="center"/>
      <protection locked="0"/>
    </xf>
    <xf numFmtId="172" fontId="24" fillId="9" borderId="5" xfId="41" applyFont="1" applyFill="1" applyBorder="1" applyAlignment="1" applyProtection="1">
      <alignment horizontal="center" vertical="center" wrapText="1"/>
      <protection locked="0"/>
    </xf>
    <xf numFmtId="1" fontId="16" fillId="11" borderId="5" xfId="3" quotePrefix="1" applyNumberFormat="1" applyFont="1" applyFill="1" applyBorder="1" applyAlignment="1">
      <alignment horizontal="center" vertical="center"/>
    </xf>
    <xf numFmtId="1" fontId="16" fillId="11" borderId="6" xfId="3" quotePrefix="1" applyNumberFormat="1" applyFont="1" applyFill="1" applyBorder="1" applyAlignment="1">
      <alignment horizontal="center" vertical="center"/>
    </xf>
    <xf numFmtId="0" fontId="24" fillId="9" borderId="7" xfId="3" applyFont="1" applyFill="1" applyBorder="1" applyAlignment="1" applyProtection="1">
      <alignment horizontal="center" vertical="center" wrapText="1"/>
      <protection locked="0"/>
    </xf>
    <xf numFmtId="0" fontId="24" fillId="9" borderId="11" xfId="3" applyFont="1" applyFill="1" applyBorder="1" applyAlignment="1" applyProtection="1">
      <alignment horizontal="center" vertical="center" wrapText="1"/>
      <protection locked="0"/>
    </xf>
    <xf numFmtId="170" fontId="44" fillId="8" borderId="5" xfId="0" applyNumberFormat="1" applyFont="1" applyFill="1" applyBorder="1" applyAlignment="1" applyProtection="1">
      <alignment horizontal="center" vertical="center"/>
      <protection locked="0"/>
    </xf>
    <xf numFmtId="165" fontId="11" fillId="0" borderId="6" xfId="3" applyNumberFormat="1" applyFont="1" applyFill="1" applyBorder="1" applyAlignment="1" applyProtection="1">
      <alignment horizontal="center" vertical="center" wrapText="1"/>
      <protection locked="0"/>
    </xf>
    <xf numFmtId="165" fontId="11" fillId="0" borderId="4" xfId="3" applyNumberFormat="1" applyFont="1" applyFill="1" applyBorder="1" applyAlignment="1" applyProtection="1">
      <alignment horizontal="center" vertical="center" wrapText="1"/>
      <protection locked="0"/>
    </xf>
    <xf numFmtId="0" fontId="4" fillId="0" borderId="10" xfId="4" applyFont="1" applyBorder="1" applyAlignment="1" applyProtection="1">
      <alignment horizontal="center" vertical="center"/>
      <protection locked="0"/>
    </xf>
    <xf numFmtId="0" fontId="7" fillId="3" borderId="2" xfId="4" applyFont="1" applyFill="1" applyBorder="1" applyAlignment="1" applyProtection="1">
      <alignment horizontal="left" vertical="center"/>
      <protection locked="0"/>
    </xf>
    <xf numFmtId="0" fontId="10" fillId="3" borderId="0" xfId="4" applyFont="1" applyFill="1" applyAlignment="1" applyProtection="1">
      <alignment horizontal="center" vertical="center"/>
      <protection locked="0"/>
    </xf>
    <xf numFmtId="4" fontId="11" fillId="11" borderId="6" xfId="3" applyNumberFormat="1" applyFont="1" applyFill="1" applyBorder="1" applyAlignment="1" applyProtection="1">
      <alignment horizontal="center" vertical="center" wrapText="1"/>
      <protection locked="0"/>
    </xf>
    <xf numFmtId="4" fontId="11" fillId="8" borderId="6" xfId="3" applyNumberFormat="1" applyFont="1" applyFill="1" applyBorder="1" applyAlignment="1" applyProtection="1">
      <alignment horizontal="center" vertical="center" wrapText="1"/>
      <protection locked="0"/>
    </xf>
    <xf numFmtId="4" fontId="11" fillId="8" borderId="4" xfId="3" applyNumberFormat="1" applyFont="1" applyFill="1" applyBorder="1" applyAlignment="1" applyProtection="1">
      <alignment horizontal="center" vertical="center" wrapText="1"/>
      <protection locked="0"/>
    </xf>
    <xf numFmtId="0" fontId="44" fillId="8" borderId="3" xfId="0" applyFont="1" applyFill="1" applyBorder="1" applyAlignment="1" applyProtection="1">
      <alignment horizontal="center" vertical="center"/>
      <protection locked="0"/>
    </xf>
    <xf numFmtId="1" fontId="24" fillId="8" borderId="5" xfId="3" quotePrefix="1" applyNumberFormat="1" applyFont="1" applyFill="1" applyBorder="1" applyAlignment="1">
      <alignment horizontal="center" vertical="center"/>
    </xf>
    <xf numFmtId="0" fontId="16" fillId="11" borderId="5" xfId="3" applyFont="1" applyFill="1" applyBorder="1" applyAlignment="1">
      <alignment horizontal="center" vertical="center" wrapText="1"/>
    </xf>
    <xf numFmtId="0" fontId="16" fillId="0" borderId="5" xfId="0" applyFont="1" applyFill="1" applyBorder="1" applyAlignment="1" applyProtection="1">
      <alignment horizontal="center" vertical="center" shrinkToFit="1"/>
      <protection locked="0"/>
    </xf>
    <xf numFmtId="0" fontId="11" fillId="0" borderId="5" xfId="0" applyFont="1" applyFill="1" applyBorder="1" applyAlignment="1" applyProtection="1">
      <alignment horizontal="center" vertical="center" shrinkToFit="1"/>
      <protection locked="0"/>
    </xf>
    <xf numFmtId="1" fontId="24" fillId="8" borderId="6" xfId="3" quotePrefix="1" applyNumberFormat="1" applyFont="1" applyFill="1" applyBorder="1" applyAlignment="1">
      <alignment horizontal="center" vertical="center"/>
    </xf>
    <xf numFmtId="1" fontId="24" fillId="8" borderId="4" xfId="3" quotePrefix="1" applyNumberFormat="1" applyFont="1" applyFill="1" applyBorder="1" applyAlignment="1">
      <alignment horizontal="center" vertical="center"/>
    </xf>
    <xf numFmtId="170" fontId="27" fillId="8" borderId="11" xfId="0" applyNumberFormat="1" applyFont="1" applyFill="1" applyBorder="1" applyAlignment="1" applyProtection="1">
      <alignment horizontal="center" vertical="center"/>
      <protection locked="0"/>
    </xf>
    <xf numFmtId="4" fontId="24" fillId="8" borderId="5" xfId="3" quotePrefix="1" applyNumberFormat="1" applyFont="1" applyFill="1" applyBorder="1" applyAlignment="1">
      <alignment horizontal="center" vertical="center"/>
    </xf>
    <xf numFmtId="1" fontId="24" fillId="8" borderId="4" xfId="3" quotePrefix="1" applyNumberFormat="1" applyFont="1" applyFill="1" applyBorder="1" applyAlignment="1" applyProtection="1">
      <alignment horizontal="center" vertical="center"/>
      <protection locked="0"/>
    </xf>
    <xf numFmtId="0" fontId="11" fillId="0" borderId="5" xfId="0" applyFont="1" applyFill="1" applyBorder="1" applyAlignment="1" applyProtection="1">
      <alignment horizontal="left" vertical="center" wrapText="1" shrinkToFit="1"/>
      <protection locked="0"/>
    </xf>
    <xf numFmtId="4" fontId="16" fillId="11" borderId="5" xfId="3" quotePrefix="1" applyNumberFormat="1" applyFont="1" applyFill="1" applyBorder="1" applyAlignment="1">
      <alignment horizontal="center" vertical="center"/>
    </xf>
    <xf numFmtId="0" fontId="11" fillId="0" borderId="6" xfId="0" applyFont="1" applyFill="1" applyBorder="1" applyAlignment="1" applyProtection="1">
      <alignment horizontal="center" vertical="center" shrinkToFit="1"/>
      <protection locked="0"/>
    </xf>
    <xf numFmtId="170" fontId="44" fillId="8" borderId="3" xfId="0" applyNumberFormat="1" applyFont="1" applyFill="1" applyBorder="1" applyAlignment="1" applyProtection="1">
      <alignment horizontal="center" vertical="center"/>
      <protection locked="0"/>
    </xf>
    <xf numFmtId="0" fontId="16" fillId="19" borderId="6" xfId="3" applyFont="1" applyFill="1" applyBorder="1" applyAlignment="1">
      <alignment horizontal="center" vertical="center" wrapText="1"/>
    </xf>
    <xf numFmtId="0" fontId="11" fillId="0" borderId="5" xfId="0" applyFont="1" applyBorder="1" applyAlignment="1">
      <alignment horizontal="center" vertical="center" wrapText="1"/>
    </xf>
    <xf numFmtId="44" fontId="24" fillId="8" borderId="5" xfId="24" applyFont="1" applyFill="1" applyBorder="1" applyAlignment="1" applyProtection="1">
      <alignment horizontal="right" vertical="center" wrapText="1"/>
      <protection locked="0"/>
    </xf>
    <xf numFmtId="44" fontId="11" fillId="0" borderId="5" xfId="24" applyFont="1" applyBorder="1" applyAlignment="1" applyProtection="1">
      <alignment vertical="center" wrapText="1"/>
      <protection locked="0"/>
    </xf>
    <xf numFmtId="170" fontId="44" fillId="16" borderId="5" xfId="0" applyNumberFormat="1" applyFont="1" applyFill="1" applyBorder="1" applyAlignment="1" applyProtection="1">
      <alignment horizontal="right"/>
      <protection locked="0"/>
    </xf>
    <xf numFmtId="44" fontId="50" fillId="8" borderId="6" xfId="24" quotePrefix="1" applyFont="1" applyFill="1" applyBorder="1" applyAlignment="1">
      <alignment horizontal="center" vertical="center"/>
    </xf>
    <xf numFmtId="176" fontId="24" fillId="8" borderId="6" xfId="10" quotePrefix="1" applyNumberFormat="1" applyFont="1" applyFill="1" applyBorder="1" applyAlignment="1">
      <alignment horizontal="center" vertical="center"/>
    </xf>
    <xf numFmtId="176" fontId="24" fillId="8" borderId="33" xfId="10" quotePrefix="1" applyNumberFormat="1" applyFont="1" applyFill="1" applyBorder="1" applyAlignment="1">
      <alignment horizontal="right" vertical="center"/>
    </xf>
    <xf numFmtId="176" fontId="24" fillId="8" borderId="6" xfId="10" quotePrefix="1" applyNumberFormat="1" applyFont="1" applyFill="1" applyBorder="1" applyAlignment="1">
      <alignment horizontal="right" vertical="center"/>
    </xf>
    <xf numFmtId="44" fontId="17" fillId="0" borderId="0" xfId="24" applyFont="1" applyProtection="1">
      <protection locked="0"/>
    </xf>
    <xf numFmtId="44" fontId="11" fillId="0" borderId="0" xfId="24" applyFont="1" applyAlignment="1" applyProtection="1">
      <alignment vertical="center"/>
      <protection locked="0"/>
    </xf>
    <xf numFmtId="0" fontId="17" fillId="0" borderId="0" xfId="0" applyFont="1" applyBorder="1" applyAlignment="1">
      <alignment vertical="center"/>
    </xf>
    <xf numFmtId="0" fontId="11" fillId="0" borderId="0" xfId="0" applyFont="1" applyAlignment="1" applyProtection="1">
      <alignment vertical="center"/>
      <protection locked="0"/>
    </xf>
    <xf numFmtId="0" fontId="0" fillId="0" borderId="0" xfId="0" applyAlignment="1">
      <alignment vertical="center"/>
    </xf>
    <xf numFmtId="0" fontId="11" fillId="0" borderId="0" xfId="0" applyFont="1" applyFill="1" applyAlignment="1" applyProtection="1">
      <alignment vertical="center"/>
      <protection locked="0"/>
    </xf>
    <xf numFmtId="0" fontId="11" fillId="0" borderId="5" xfId="0" applyFont="1" applyFill="1" applyBorder="1" applyAlignment="1" applyProtection="1">
      <alignment vertical="center" wrapText="1"/>
      <protection locked="0"/>
    </xf>
    <xf numFmtId="0" fontId="0" fillId="0" borderId="0" xfId="0" applyBorder="1" applyAlignment="1">
      <alignment vertical="center"/>
    </xf>
    <xf numFmtId="10" fontId="33" fillId="17" borderId="5" xfId="10" applyNumberFormat="1" applyFont="1" applyFill="1" applyBorder="1" applyAlignment="1">
      <alignment vertical="center"/>
    </xf>
    <xf numFmtId="0" fontId="11" fillId="3" borderId="5" xfId="0" applyNumberFormat="1" applyFont="1" applyFill="1" applyBorder="1" applyAlignment="1" applyProtection="1">
      <alignment vertical="center" wrapText="1" shrinkToFit="1"/>
      <protection locked="0"/>
    </xf>
    <xf numFmtId="49" fontId="11" fillId="0" borderId="0" xfId="0" applyNumberFormat="1" applyFont="1" applyFill="1" applyAlignment="1" applyProtection="1">
      <alignment vertical="center"/>
      <protection locked="0"/>
    </xf>
    <xf numFmtId="0" fontId="0" fillId="0" borderId="0" xfId="0" applyFill="1" applyBorder="1" applyAlignment="1">
      <alignment vertical="center"/>
    </xf>
    <xf numFmtId="0" fontId="17" fillId="0" borderId="0" xfId="0" applyFont="1" applyAlignment="1" applyProtection="1">
      <alignment vertical="center" wrapText="1"/>
      <protection locked="0"/>
    </xf>
    <xf numFmtId="43" fontId="11" fillId="0" borderId="0" xfId="0" applyNumberFormat="1" applyFont="1" applyAlignment="1" applyProtection="1">
      <alignment vertical="center"/>
      <protection locked="0"/>
    </xf>
    <xf numFmtId="44" fontId="17" fillId="0" borderId="0" xfId="24" applyFont="1" applyAlignment="1" applyProtection="1">
      <alignment vertical="center"/>
      <protection locked="0"/>
    </xf>
    <xf numFmtId="44" fontId="17" fillId="0" borderId="0" xfId="0" applyNumberFormat="1" applyFont="1" applyAlignment="1" applyProtection="1">
      <alignment vertical="center"/>
      <protection locked="0"/>
    </xf>
    <xf numFmtId="170" fontId="11" fillId="0" borderId="5" xfId="3" applyNumberFormat="1" applyFont="1" applyFill="1" applyBorder="1" applyAlignment="1" applyProtection="1">
      <alignment vertical="center" wrapText="1"/>
      <protection locked="0"/>
    </xf>
    <xf numFmtId="44" fontId="11" fillId="0" borderId="6" xfId="24" applyFont="1" applyFill="1" applyBorder="1" applyAlignment="1" applyProtection="1">
      <alignment horizontal="center" vertical="center" wrapText="1"/>
      <protection locked="0"/>
    </xf>
    <xf numFmtId="10" fontId="11" fillId="0" borderId="5" xfId="10" applyNumberFormat="1" applyFont="1" applyFill="1" applyBorder="1" applyAlignment="1" applyProtection="1">
      <alignment vertical="center" wrapText="1"/>
      <protection locked="0"/>
    </xf>
    <xf numFmtId="10" fontId="27" fillId="8" borderId="5" xfId="10" applyNumberFormat="1" applyFont="1" applyFill="1" applyBorder="1" applyAlignment="1" applyProtection="1">
      <alignment horizontal="right" vertical="center"/>
      <protection locked="0"/>
    </xf>
    <xf numFmtId="10" fontId="27" fillId="8" borderId="5" xfId="10" applyNumberFormat="1" applyFont="1" applyFill="1" applyBorder="1" applyAlignment="1" applyProtection="1">
      <alignment horizontal="right" vertical="center" wrapText="1"/>
      <protection locked="0"/>
    </xf>
    <xf numFmtId="44" fontId="27" fillId="8" borderId="5" xfId="24" applyFont="1" applyFill="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0" xfId="0" applyFont="1" applyAlignment="1" applyProtection="1">
      <alignment vertical="center" wrapText="1"/>
      <protection locked="0"/>
    </xf>
    <xf numFmtId="43" fontId="11" fillId="0" borderId="0" xfId="0" applyNumberFormat="1" applyFont="1" applyAlignment="1" applyProtection="1">
      <alignment horizontal="center" vertical="center"/>
      <protection locked="0"/>
    </xf>
    <xf numFmtId="44" fontId="11" fillId="0" borderId="0" xfId="24" applyFont="1" applyAlignment="1" applyProtection="1">
      <alignment horizontal="center" vertical="center"/>
      <protection locked="0"/>
    </xf>
    <xf numFmtId="0" fontId="33" fillId="0" borderId="0" xfId="0" applyFont="1" applyAlignment="1">
      <alignment vertical="center"/>
    </xf>
    <xf numFmtId="44" fontId="11" fillId="0" borderId="5" xfId="24" applyFont="1" applyFill="1" applyBorder="1" applyAlignment="1" applyProtection="1">
      <alignment vertical="center" wrapText="1"/>
      <protection locked="0"/>
    </xf>
    <xf numFmtId="44" fontId="33" fillId="0" borderId="5" xfId="0" applyNumberFormat="1" applyFont="1" applyFill="1" applyBorder="1" applyAlignment="1">
      <alignment vertical="center"/>
    </xf>
    <xf numFmtId="10" fontId="11" fillId="0" borderId="0" xfId="10" applyNumberFormat="1" applyFont="1" applyAlignment="1" applyProtection="1">
      <alignment vertical="center"/>
      <protection locked="0"/>
    </xf>
    <xf numFmtId="44" fontId="11" fillId="0" borderId="0" xfId="0" applyNumberFormat="1" applyFont="1" applyAlignment="1" applyProtection="1">
      <alignment vertical="center"/>
      <protection locked="0"/>
    </xf>
    <xf numFmtId="10" fontId="24" fillId="8" borderId="5" xfId="10" applyNumberFormat="1" applyFont="1" applyFill="1" applyBorder="1" applyAlignment="1" applyProtection="1">
      <alignment vertical="center"/>
      <protection hidden="1"/>
    </xf>
    <xf numFmtId="10" fontId="16" fillId="11" borderId="5" xfId="10" applyNumberFormat="1" applyFont="1" applyFill="1" applyBorder="1" applyAlignment="1" applyProtection="1">
      <alignment vertical="center"/>
      <protection hidden="1"/>
    </xf>
    <xf numFmtId="10" fontId="44" fillId="8" borderId="5" xfId="10" applyNumberFormat="1" applyFont="1" applyFill="1" applyBorder="1" applyAlignment="1" applyProtection="1">
      <alignment vertical="center"/>
      <protection hidden="1"/>
    </xf>
    <xf numFmtId="10" fontId="44" fillId="8" borderId="5" xfId="10" applyNumberFormat="1" applyFont="1" applyFill="1" applyBorder="1" applyAlignment="1" applyProtection="1">
      <alignment horizontal="right" vertical="center"/>
      <protection locked="0"/>
    </xf>
    <xf numFmtId="0" fontId="47" fillId="0" borderId="0" xfId="0" applyFont="1" applyAlignment="1" applyProtection="1">
      <alignment vertical="center"/>
      <protection locked="0"/>
    </xf>
    <xf numFmtId="10" fontId="17" fillId="0" borderId="0" xfId="10" applyNumberFormat="1" applyFont="1" applyAlignment="1" applyProtection="1">
      <alignment vertical="center"/>
      <protection locked="0"/>
    </xf>
    <xf numFmtId="10" fontId="16" fillId="11" borderId="5" xfId="3" quotePrefix="1" applyNumberFormat="1" applyFont="1" applyFill="1" applyBorder="1" applyAlignment="1">
      <alignment vertical="center"/>
    </xf>
    <xf numFmtId="10" fontId="11" fillId="0" borderId="5" xfId="24" applyNumberFormat="1" applyFont="1" applyFill="1" applyBorder="1" applyAlignment="1" applyProtection="1">
      <alignment vertical="center" wrapText="1" shrinkToFit="1"/>
      <protection locked="0"/>
    </xf>
    <xf numFmtId="10" fontId="16" fillId="11" borderId="5" xfId="24" quotePrefix="1" applyNumberFormat="1" applyFont="1" applyFill="1" applyBorder="1" applyAlignment="1">
      <alignment vertical="center"/>
    </xf>
    <xf numFmtId="10" fontId="11" fillId="0" borderId="6" xfId="41" applyNumberFormat="1" applyFont="1" applyFill="1" applyBorder="1" applyAlignment="1" applyProtection="1">
      <alignment horizontal="right" vertical="center" wrapText="1"/>
      <protection locked="0"/>
    </xf>
    <xf numFmtId="10" fontId="11" fillId="0" borderId="5" xfId="10" applyNumberFormat="1" applyFont="1" applyFill="1" applyBorder="1" applyAlignment="1" applyProtection="1">
      <alignment vertical="center" wrapText="1" shrinkToFit="1"/>
      <protection locked="0"/>
    </xf>
    <xf numFmtId="10" fontId="11" fillId="0" borderId="6" xfId="10" applyNumberFormat="1" applyFont="1" applyFill="1" applyBorder="1" applyAlignment="1" applyProtection="1">
      <alignment horizontal="right" vertical="center" wrapText="1"/>
      <protection locked="0"/>
    </xf>
    <xf numFmtId="2" fontId="11" fillId="3" borderId="5" xfId="0" applyNumberFormat="1" applyFont="1" applyFill="1" applyBorder="1" applyAlignment="1" applyProtection="1">
      <alignment horizontal="center" shrinkToFit="1"/>
      <protection locked="0"/>
    </xf>
    <xf numFmtId="10" fontId="17" fillId="0" borderId="0" xfId="10" applyNumberFormat="1" applyFont="1" applyAlignment="1" applyProtection="1">
      <protection locked="0"/>
    </xf>
    <xf numFmtId="0" fontId="0" fillId="0" borderId="0" xfId="0" applyFont="1" applyAlignment="1" applyProtection="1">
      <alignment vertical="center"/>
      <protection hidden="1"/>
    </xf>
    <xf numFmtId="10" fontId="24" fillId="8" borderId="6" xfId="10" quotePrefix="1" applyNumberFormat="1" applyFont="1" applyFill="1" applyBorder="1" applyAlignment="1">
      <alignment horizontal="right" vertical="center"/>
    </xf>
    <xf numFmtId="0" fontId="0" fillId="3" borderId="0" xfId="0" applyFill="1" applyAlignment="1">
      <alignment vertical="center"/>
    </xf>
    <xf numFmtId="0" fontId="0" fillId="0" borderId="0" xfId="0" applyFill="1" applyAlignment="1">
      <alignment vertical="center"/>
    </xf>
    <xf numFmtId="0" fontId="0" fillId="3" borderId="0" xfId="0" applyFill="1" applyAlignment="1" applyProtection="1">
      <alignment vertical="center"/>
      <protection hidden="1"/>
    </xf>
    <xf numFmtId="0" fontId="11" fillId="10" borderId="0" xfId="0" applyFont="1" applyFill="1" applyAlignment="1" applyProtection="1">
      <alignment vertical="center"/>
      <protection locked="0"/>
    </xf>
    <xf numFmtId="44" fontId="24" fillId="8" borderId="6" xfId="24" quotePrefix="1" applyFont="1" applyFill="1" applyBorder="1" applyAlignment="1">
      <alignment horizontal="right" vertical="center"/>
    </xf>
    <xf numFmtId="0" fontId="0" fillId="0" borderId="5" xfId="0" applyFill="1" applyBorder="1" applyAlignment="1">
      <alignment vertical="center"/>
    </xf>
    <xf numFmtId="0" fontId="11" fillId="0" borderId="5" xfId="0" applyFont="1" applyFill="1" applyBorder="1" applyAlignment="1" applyProtection="1">
      <alignment vertical="center"/>
      <protection locked="0"/>
    </xf>
    <xf numFmtId="0" fontId="0" fillId="0" borderId="0" xfId="0" applyFill="1" applyAlignment="1" applyProtection="1">
      <alignment vertical="center"/>
      <protection hidden="1"/>
    </xf>
    <xf numFmtId="2" fontId="11" fillId="0" borderId="0" xfId="0" applyNumberFormat="1" applyFont="1" applyAlignment="1" applyProtection="1">
      <alignment horizontal="center" vertical="center"/>
      <protection locked="0"/>
    </xf>
    <xf numFmtId="44" fontId="44" fillId="8" borderId="5" xfId="24" applyFont="1" applyFill="1" applyBorder="1" applyAlignment="1" applyProtection="1">
      <alignment horizontal="right" vertical="center"/>
      <protection locked="0"/>
    </xf>
    <xf numFmtId="10" fontId="17" fillId="0" borderId="0" xfId="10" applyNumberFormat="1" applyFont="1" applyProtection="1">
      <protection locked="0"/>
    </xf>
    <xf numFmtId="0" fontId="17" fillId="0" borderId="0" xfId="0" applyFont="1" applyAlignment="1">
      <alignment vertical="center"/>
    </xf>
    <xf numFmtId="0" fontId="33" fillId="0" borderId="0" xfId="0" applyFont="1" applyFill="1" applyAlignment="1">
      <alignment vertical="center"/>
    </xf>
    <xf numFmtId="10" fontId="24" fillId="8" borderId="3" xfId="10" applyNumberFormat="1" applyFont="1" applyFill="1" applyBorder="1" applyAlignment="1" applyProtection="1">
      <alignment horizontal="right" vertical="center" wrapText="1"/>
      <protection locked="0"/>
    </xf>
    <xf numFmtId="10" fontId="24" fillId="11" borderId="3" xfId="10" applyNumberFormat="1" applyFont="1" applyFill="1" applyBorder="1" applyAlignment="1" applyProtection="1">
      <alignment horizontal="right" vertical="center" wrapText="1"/>
      <protection locked="0"/>
    </xf>
    <xf numFmtId="10" fontId="11" fillId="3" borderId="5" xfId="10" applyNumberFormat="1" applyFont="1" applyFill="1" applyBorder="1" applyAlignment="1" applyProtection="1">
      <alignment horizontal="right" vertical="center" wrapText="1"/>
      <protection locked="0"/>
    </xf>
    <xf numFmtId="10" fontId="11" fillId="0" borderId="5" xfId="10" applyNumberFormat="1" applyFont="1" applyFill="1" applyBorder="1" applyAlignment="1" applyProtection="1">
      <alignment horizontal="right" vertical="center" wrapText="1"/>
      <protection locked="0"/>
    </xf>
    <xf numFmtId="10" fontId="11" fillId="0" borderId="2" xfId="10" applyNumberFormat="1" applyFont="1" applyFill="1" applyBorder="1" applyAlignment="1" applyProtection="1">
      <alignment horizontal="right" vertical="center" shrinkToFit="1"/>
      <protection locked="0"/>
    </xf>
    <xf numFmtId="10" fontId="27" fillId="8" borderId="3" xfId="10" applyNumberFormat="1" applyFont="1" applyFill="1" applyBorder="1" applyAlignment="1" applyProtection="1">
      <alignment horizontal="right" vertical="center"/>
      <protection locked="0"/>
    </xf>
    <xf numFmtId="0" fontId="4" fillId="8" borderId="8" xfId="0" applyFont="1" applyFill="1" applyBorder="1" applyAlignment="1" applyProtection="1">
      <alignment horizontal="center" vertical="center"/>
      <protection locked="0"/>
    </xf>
    <xf numFmtId="10" fontId="44" fillId="8" borderId="3" xfId="10" applyNumberFormat="1" applyFont="1" applyFill="1" applyBorder="1" applyAlignment="1" applyProtection="1">
      <alignment horizontal="right" vertical="center"/>
      <protection locked="0"/>
    </xf>
    <xf numFmtId="44" fontId="11" fillId="8" borderId="4" xfId="24" applyFont="1" applyFill="1" applyBorder="1" applyAlignment="1" applyProtection="1">
      <alignment horizontal="center" vertical="center" wrapText="1"/>
      <protection locked="0"/>
    </xf>
    <xf numFmtId="44" fontId="11" fillId="11" borderId="4" xfId="24" applyFont="1" applyFill="1" applyBorder="1" applyAlignment="1" applyProtection="1">
      <alignment horizontal="center" vertical="center" wrapText="1"/>
      <protection locked="0"/>
    </xf>
    <xf numFmtId="44" fontId="24" fillId="11" borderId="3" xfId="24" applyFont="1" applyFill="1" applyBorder="1" applyAlignment="1" applyProtection="1">
      <alignment horizontal="center" vertical="center" wrapText="1"/>
      <protection locked="0"/>
    </xf>
    <xf numFmtId="44" fontId="11" fillId="3" borderId="5" xfId="24" applyFont="1" applyFill="1" applyBorder="1" applyAlignment="1" applyProtection="1">
      <alignment vertical="center" wrapText="1"/>
      <protection locked="0"/>
    </xf>
    <xf numFmtId="44" fontId="11" fillId="3" borderId="5" xfId="24" applyFont="1" applyFill="1" applyBorder="1" applyAlignment="1" applyProtection="1">
      <alignment horizontal="center" vertical="center" wrapText="1"/>
      <protection locked="0"/>
    </xf>
    <xf numFmtId="44" fontId="11" fillId="0" borderId="5" xfId="24" applyFont="1" applyFill="1" applyBorder="1" applyAlignment="1" applyProtection="1">
      <alignment horizontal="center" vertical="center" wrapText="1"/>
      <protection locked="0"/>
    </xf>
    <xf numFmtId="44" fontId="11" fillId="0" borderId="2" xfId="24" applyFont="1" applyFill="1" applyBorder="1" applyAlignment="1" applyProtection="1">
      <alignment vertical="center" shrinkToFit="1"/>
      <protection locked="0"/>
    </xf>
    <xf numFmtId="44" fontId="44" fillId="8" borderId="3" xfId="24" applyFont="1" applyFill="1" applyBorder="1" applyAlignment="1" applyProtection="1">
      <alignment horizontal="center" vertical="center"/>
      <protection locked="0"/>
    </xf>
    <xf numFmtId="10" fontId="16" fillId="11" borderId="6" xfId="10" applyNumberFormat="1" applyFont="1" applyFill="1" applyBorder="1" applyAlignment="1">
      <alignment vertical="center" wrapText="1"/>
    </xf>
    <xf numFmtId="10" fontId="16" fillId="11" borderId="6" xfId="10" applyNumberFormat="1" applyFont="1" applyFill="1" applyBorder="1" applyAlignment="1">
      <alignment horizontal="right" vertical="center" wrapText="1"/>
    </xf>
    <xf numFmtId="0" fontId="11" fillId="0" borderId="0" xfId="0" applyNumberFormat="1" applyFont="1" applyFill="1" applyBorder="1" applyAlignment="1" applyProtection="1">
      <alignment vertical="center" shrinkToFit="1"/>
      <protection locked="0"/>
    </xf>
    <xf numFmtId="0" fontId="11" fillId="0" borderId="0" xfId="0" applyFont="1" applyAlignment="1" applyProtection="1">
      <alignment vertical="center" shrinkToFit="1"/>
      <protection locked="0"/>
    </xf>
    <xf numFmtId="2" fontId="11" fillId="0" borderId="0" xfId="0" applyNumberFormat="1" applyFont="1" applyAlignment="1" applyProtection="1">
      <alignment vertical="center" shrinkToFit="1"/>
      <protection locked="0"/>
    </xf>
    <xf numFmtId="2" fontId="11" fillId="3" borderId="0" xfId="0" applyNumberFormat="1" applyFont="1" applyFill="1" applyBorder="1" applyAlignment="1" applyProtection="1">
      <alignment vertical="center" shrinkToFit="1"/>
      <protection locked="0"/>
    </xf>
    <xf numFmtId="0" fontId="0" fillId="0" borderId="5" xfId="0" applyBorder="1" applyAlignment="1">
      <alignment vertical="center"/>
    </xf>
    <xf numFmtId="2" fontId="11" fillId="3" borderId="0" xfId="0" applyNumberFormat="1" applyFont="1" applyFill="1" applyAlignment="1" applyProtection="1">
      <alignment vertical="center" shrinkToFit="1"/>
      <protection locked="0"/>
    </xf>
    <xf numFmtId="0" fontId="47" fillId="0" borderId="0" xfId="0" applyFont="1" applyBorder="1" applyAlignment="1" applyProtection="1">
      <alignment vertical="center"/>
      <protection locked="0"/>
    </xf>
    <xf numFmtId="49" fontId="11" fillId="0" borderId="6" xfId="0" applyNumberFormat="1" applyFont="1" applyBorder="1" applyAlignment="1" applyProtection="1">
      <alignment horizontal="center" vertical="center" shrinkToFit="1"/>
      <protection locked="0"/>
    </xf>
    <xf numFmtId="49" fontId="11" fillId="3" borderId="6" xfId="0" applyNumberFormat="1" applyFont="1" applyFill="1" applyBorder="1" applyAlignment="1" applyProtection="1">
      <alignment horizontal="center" vertical="center" shrinkToFit="1"/>
      <protection locked="0"/>
    </xf>
    <xf numFmtId="170" fontId="11" fillId="0" borderId="0" xfId="0" applyNumberFormat="1" applyFont="1" applyAlignment="1" applyProtection="1">
      <alignment vertical="center"/>
      <protection locked="0"/>
    </xf>
    <xf numFmtId="2" fontId="16" fillId="11" borderId="6" xfId="3" applyNumberFormat="1" applyFont="1" applyFill="1" applyBorder="1" applyAlignment="1">
      <alignment horizontal="center" vertical="center" wrapText="1"/>
    </xf>
    <xf numFmtId="2" fontId="11" fillId="0" borderId="2" xfId="3" quotePrefix="1" applyNumberFormat="1" applyFont="1" applyFill="1" applyBorder="1" applyAlignment="1">
      <alignment horizontal="center" vertical="center"/>
    </xf>
    <xf numFmtId="2" fontId="11" fillId="0" borderId="6" xfId="0" applyNumberFormat="1" applyFont="1" applyFill="1" applyBorder="1" applyAlignment="1" applyProtection="1">
      <alignment horizontal="center" vertical="center" wrapText="1" shrinkToFit="1"/>
      <protection locked="0"/>
    </xf>
    <xf numFmtId="2" fontId="11" fillId="15" borderId="6" xfId="0" applyNumberFormat="1" applyFont="1" applyFill="1" applyBorder="1" applyAlignment="1" applyProtection="1">
      <alignment horizontal="center" vertical="center" wrapText="1" shrinkToFit="1"/>
      <protection locked="0"/>
    </xf>
    <xf numFmtId="1" fontId="16" fillId="11" borderId="2" xfId="3" quotePrefix="1" applyNumberFormat="1" applyFont="1" applyFill="1" applyBorder="1" applyAlignment="1">
      <alignment horizontal="center" vertical="center"/>
    </xf>
    <xf numFmtId="0" fontId="11" fillId="0" borderId="6" xfId="0" applyFont="1" applyFill="1" applyBorder="1" applyAlignment="1" applyProtection="1">
      <alignment horizontal="center" vertical="center" wrapText="1" shrinkToFit="1"/>
      <protection locked="0"/>
    </xf>
    <xf numFmtId="0" fontId="11" fillId="15" borderId="6" xfId="0" applyFont="1" applyFill="1" applyBorder="1" applyAlignment="1" applyProtection="1">
      <alignment horizontal="center" vertical="center" wrapText="1" shrinkToFit="1"/>
      <protection locked="0"/>
    </xf>
    <xf numFmtId="10" fontId="27" fillId="8" borderId="3" xfId="10" applyNumberFormat="1" applyFont="1" applyFill="1" applyBorder="1" applyAlignment="1" applyProtection="1">
      <alignment vertical="center"/>
      <protection locked="0"/>
    </xf>
    <xf numFmtId="0" fontId="0" fillId="10" borderId="0" xfId="0" applyFill="1" applyAlignment="1">
      <alignment vertical="center"/>
    </xf>
    <xf numFmtId="0" fontId="0" fillId="0" borderId="0" xfId="0" applyBorder="1" applyAlignment="1">
      <alignment vertical="center" wrapText="1"/>
    </xf>
    <xf numFmtId="0" fontId="0" fillId="10" borderId="0" xfId="0" applyFill="1" applyAlignment="1">
      <alignment vertical="center" wrapText="1"/>
    </xf>
    <xf numFmtId="0" fontId="0" fillId="10" borderId="0" xfId="0" applyFill="1" applyBorder="1" applyAlignment="1">
      <alignment vertical="center" wrapText="1"/>
    </xf>
    <xf numFmtId="2" fontId="11" fillId="11" borderId="6" xfId="3" applyNumberFormat="1" applyFont="1" applyFill="1" applyBorder="1" applyAlignment="1" applyProtection="1">
      <alignment horizontal="center" vertical="center" wrapText="1"/>
      <protection locked="0"/>
    </xf>
    <xf numFmtId="2" fontId="24" fillId="8" borderId="6" xfId="3" applyNumberFormat="1" applyFont="1" applyFill="1" applyBorder="1" applyAlignment="1" applyProtection="1">
      <alignment horizontal="center" vertical="center" wrapText="1"/>
      <protection locked="0"/>
    </xf>
    <xf numFmtId="2" fontId="24" fillId="11" borderId="6" xfId="3" applyNumberFormat="1" applyFont="1" applyFill="1" applyBorder="1" applyAlignment="1" applyProtection="1">
      <alignment horizontal="center" vertical="center" wrapText="1"/>
      <protection locked="0"/>
    </xf>
    <xf numFmtId="2" fontId="11" fillId="0" borderId="5" xfId="3" applyNumberFormat="1" applyFont="1" applyBorder="1" applyAlignment="1">
      <alignment horizontal="center" vertical="center" wrapText="1"/>
    </xf>
    <xf numFmtId="2" fontId="11" fillId="0" borderId="5" xfId="3" applyNumberFormat="1" applyFont="1" applyFill="1" applyBorder="1" applyAlignment="1">
      <alignment horizontal="center" vertical="center" wrapText="1"/>
    </xf>
    <xf numFmtId="2" fontId="11" fillId="0" borderId="5" xfId="45" applyNumberFormat="1" applyFont="1" applyFill="1" applyBorder="1" applyAlignment="1">
      <alignment horizontal="center" vertical="center" wrapText="1"/>
    </xf>
    <xf numFmtId="2" fontId="11" fillId="0" borderId="6" xfId="0" applyNumberFormat="1" applyFont="1" applyFill="1" applyBorder="1" applyAlignment="1" applyProtection="1">
      <alignment horizontal="center" vertical="center" shrinkToFit="1"/>
      <protection locked="0"/>
    </xf>
    <xf numFmtId="2" fontId="11" fillId="3" borderId="6" xfId="0" applyNumberFormat="1" applyFont="1" applyFill="1" applyBorder="1" applyAlignment="1" applyProtection="1">
      <alignment horizontal="center" vertical="center" shrinkToFit="1"/>
      <protection locked="0"/>
    </xf>
    <xf numFmtId="2" fontId="11" fillId="0" borderId="5" xfId="0" applyNumberFormat="1" applyFont="1" applyBorder="1" applyAlignment="1" applyProtection="1">
      <alignment horizontal="center" vertical="center" shrinkToFit="1"/>
      <protection locked="0"/>
    </xf>
    <xf numFmtId="2" fontId="11" fillId="0" borderId="6" xfId="0" applyNumberFormat="1" applyFont="1" applyBorder="1" applyAlignment="1" applyProtection="1">
      <alignment horizontal="center" vertical="center" shrinkToFit="1"/>
      <protection locked="0"/>
    </xf>
    <xf numFmtId="2" fontId="24" fillId="8" borderId="5" xfId="3" quotePrefix="1" applyNumberFormat="1" applyFont="1" applyFill="1" applyBorder="1" applyAlignment="1">
      <alignment horizontal="center" vertical="center"/>
    </xf>
    <xf numFmtId="2" fontId="11" fillId="3" borderId="5" xfId="3" applyNumberFormat="1" applyFont="1" applyFill="1" applyBorder="1" applyAlignment="1">
      <alignment horizontal="center" vertical="center" wrapText="1"/>
    </xf>
    <xf numFmtId="10" fontId="24" fillId="8" borderId="5" xfId="10" quotePrefix="1" applyNumberFormat="1" applyFont="1" applyFill="1" applyBorder="1" applyAlignment="1">
      <alignment horizontal="right" vertical="center"/>
    </xf>
    <xf numFmtId="10" fontId="27" fillId="8" borderId="11" xfId="10" applyNumberFormat="1" applyFont="1" applyFill="1" applyBorder="1" applyAlignment="1" applyProtection="1">
      <alignment horizontal="right" vertical="center"/>
      <protection locked="0"/>
    </xf>
    <xf numFmtId="0" fontId="17" fillId="0" borderId="0" xfId="0" applyFont="1" applyBorder="1" applyAlignment="1" applyProtection="1">
      <alignment vertical="center"/>
      <protection locked="0"/>
    </xf>
    <xf numFmtId="0" fontId="17" fillId="0" borderId="0" xfId="0" applyFont="1" applyBorder="1" applyAlignment="1" applyProtection="1">
      <alignment horizontal="center" vertical="center"/>
      <protection locked="0"/>
    </xf>
    <xf numFmtId="0" fontId="11" fillId="0" borderId="0" xfId="0" applyFont="1" applyBorder="1" applyAlignment="1">
      <alignment vertical="center"/>
    </xf>
    <xf numFmtId="0" fontId="11" fillId="0" borderId="4" xfId="0" applyFont="1" applyBorder="1" applyAlignment="1">
      <alignment vertical="center"/>
    </xf>
    <xf numFmtId="0" fontId="11" fillId="0" borderId="5" xfId="0" applyFont="1" applyBorder="1" applyAlignment="1">
      <alignment vertical="center"/>
    </xf>
    <xf numFmtId="0" fontId="11" fillId="0" borderId="0" xfId="0" applyFont="1" applyFill="1" applyBorder="1" applyAlignment="1">
      <alignment vertical="center"/>
    </xf>
    <xf numFmtId="0" fontId="11" fillId="0" borderId="4" xfId="0" applyFont="1" applyFill="1" applyBorder="1" applyAlignment="1">
      <alignment vertical="center"/>
    </xf>
    <xf numFmtId="0" fontId="11" fillId="0" borderId="5" xfId="0" applyFont="1" applyFill="1" applyBorder="1" applyAlignment="1">
      <alignment vertical="center"/>
    </xf>
    <xf numFmtId="0" fontId="11" fillId="3" borderId="0" xfId="0" applyFont="1" applyFill="1" applyBorder="1" applyAlignment="1">
      <alignment vertical="center"/>
    </xf>
    <xf numFmtId="0" fontId="11" fillId="3" borderId="4" xfId="0" applyFont="1" applyFill="1" applyBorder="1" applyAlignment="1">
      <alignment vertical="center"/>
    </xf>
    <xf numFmtId="0" fontId="11" fillId="3" borderId="5" xfId="0" applyFont="1" applyFill="1" applyBorder="1" applyAlignment="1">
      <alignment vertical="center"/>
    </xf>
    <xf numFmtId="0" fontId="11" fillId="3" borderId="5" xfId="0" applyFont="1" applyFill="1" applyBorder="1" applyAlignment="1">
      <alignment horizontal="left" vertical="center" wrapText="1"/>
    </xf>
    <xf numFmtId="0" fontId="11" fillId="3" borderId="5" xfId="0" applyFont="1" applyFill="1" applyBorder="1" applyAlignment="1">
      <alignment horizontal="left" vertical="center"/>
    </xf>
    <xf numFmtId="0" fontId="17" fillId="3" borderId="0" xfId="0" applyFont="1" applyFill="1" applyBorder="1" applyAlignment="1">
      <alignment vertical="center"/>
    </xf>
    <xf numFmtId="0" fontId="17" fillId="3" borderId="4" xfId="0" applyFont="1" applyFill="1" applyBorder="1" applyAlignment="1">
      <alignment vertical="center"/>
    </xf>
    <xf numFmtId="0" fontId="17" fillId="3" borderId="5" xfId="0" applyFont="1" applyFill="1" applyBorder="1" applyAlignment="1">
      <alignment vertical="center"/>
    </xf>
    <xf numFmtId="1" fontId="16" fillId="11" borderId="5" xfId="3" quotePrefix="1" applyNumberFormat="1" applyFont="1" applyFill="1" applyBorder="1" applyAlignment="1" applyProtection="1">
      <alignment horizontal="center" vertical="center"/>
      <protection locked="0"/>
    </xf>
    <xf numFmtId="49" fontId="16" fillId="11" borderId="5" xfId="3" applyNumberFormat="1" applyFont="1" applyFill="1" applyBorder="1" applyAlignment="1">
      <alignment horizontal="left" vertical="center" wrapText="1"/>
    </xf>
    <xf numFmtId="164" fontId="16" fillId="11" borderId="5" xfId="3" applyNumberFormat="1" applyFont="1" applyFill="1" applyBorder="1" applyAlignment="1">
      <alignment horizontal="center" vertical="center"/>
    </xf>
    <xf numFmtId="2" fontId="16" fillId="11" borderId="5" xfId="3" applyNumberFormat="1" applyFont="1" applyFill="1" applyBorder="1" applyAlignment="1">
      <alignment horizontal="center" vertical="center" wrapText="1"/>
    </xf>
    <xf numFmtId="44" fontId="16" fillId="11" borderId="5" xfId="24" applyFont="1" applyFill="1" applyBorder="1" applyAlignment="1">
      <alignment horizontal="center" vertical="center" wrapText="1"/>
    </xf>
    <xf numFmtId="44" fontId="16" fillId="11" borderId="5" xfId="24" applyFont="1" applyFill="1" applyBorder="1" applyAlignment="1">
      <alignment vertical="center" wrapText="1"/>
    </xf>
    <xf numFmtId="10" fontId="16" fillId="11" borderId="5" xfId="10" applyNumberFormat="1" applyFont="1" applyFill="1" applyBorder="1" applyAlignment="1">
      <alignment horizontal="right" vertical="center" wrapText="1"/>
    </xf>
    <xf numFmtId="4" fontId="16" fillId="11" borderId="5" xfId="3" applyNumberFormat="1" applyFont="1" applyFill="1" applyBorder="1" applyAlignment="1">
      <alignment vertical="center" wrapText="1"/>
    </xf>
    <xf numFmtId="0" fontId="16" fillId="11" borderId="5" xfId="0" applyFont="1" applyFill="1" applyBorder="1" applyAlignment="1">
      <alignment horizontal="left" vertical="center" wrapText="1"/>
    </xf>
    <xf numFmtId="0" fontId="16" fillId="11" borderId="5" xfId="0" applyFont="1" applyFill="1" applyBorder="1" applyAlignment="1">
      <alignment horizontal="left" vertical="center"/>
    </xf>
    <xf numFmtId="4" fontId="16" fillId="11" borderId="5" xfId="3" applyNumberFormat="1" applyFont="1" applyFill="1" applyBorder="1" applyAlignment="1">
      <alignment horizontal="center" vertical="center" wrapText="1"/>
    </xf>
    <xf numFmtId="1" fontId="16" fillId="11" borderId="5" xfId="3" applyNumberFormat="1" applyFont="1" applyFill="1" applyBorder="1" applyAlignment="1">
      <alignment horizontal="center" vertical="center"/>
    </xf>
    <xf numFmtId="2" fontId="16" fillId="11" borderId="6" xfId="3" quotePrefix="1" applyNumberFormat="1" applyFont="1" applyFill="1" applyBorder="1" applyAlignment="1">
      <alignment horizontal="center" vertical="center"/>
    </xf>
    <xf numFmtId="2" fontId="11" fillId="15" borderId="6" xfId="0" applyNumberFormat="1" applyFont="1" applyFill="1" applyBorder="1" applyAlignment="1" applyProtection="1">
      <alignment horizontal="center" vertical="center" shrinkToFit="1"/>
      <protection locked="0"/>
    </xf>
    <xf numFmtId="2" fontId="11" fillId="15" borderId="5" xfId="0" applyNumberFormat="1" applyFont="1" applyFill="1" applyBorder="1" applyAlignment="1" applyProtection="1">
      <alignment horizontal="center" shrinkToFit="1"/>
      <protection locked="0"/>
    </xf>
    <xf numFmtId="2" fontId="11" fillId="15" borderId="33" xfId="0" applyNumberFormat="1" applyFont="1" applyFill="1" applyBorder="1" applyAlignment="1" applyProtection="1">
      <alignment horizontal="center" vertical="center" shrinkToFit="1"/>
      <protection locked="0"/>
    </xf>
    <xf numFmtId="0" fontId="11" fillId="15" borderId="6" xfId="0" applyNumberFormat="1" applyFont="1" applyFill="1" applyBorder="1" applyAlignment="1" applyProtection="1">
      <alignment horizontal="center" vertical="center" shrinkToFit="1"/>
      <protection locked="0"/>
    </xf>
    <xf numFmtId="0" fontId="11" fillId="15" borderId="2" xfId="0" applyFont="1" applyFill="1" applyBorder="1" applyAlignment="1" applyProtection="1">
      <alignment horizontal="center" vertical="center" shrinkToFit="1"/>
      <protection locked="0"/>
    </xf>
    <xf numFmtId="0" fontId="11" fillId="15" borderId="2" xfId="0" applyNumberFormat="1" applyFont="1" applyFill="1" applyBorder="1" applyAlignment="1" applyProtection="1">
      <alignment horizontal="center" vertical="center" shrinkToFit="1"/>
      <protection locked="0"/>
    </xf>
    <xf numFmtId="0" fontId="11" fillId="15" borderId="6" xfId="0" applyNumberFormat="1" applyFont="1" applyFill="1" applyBorder="1" applyAlignment="1" applyProtection="1">
      <alignment horizontal="center" vertical="center" wrapText="1" shrinkToFit="1"/>
      <protection locked="0"/>
    </xf>
    <xf numFmtId="0" fontId="33" fillId="0" borderId="5" xfId="0" applyFont="1" applyBorder="1" applyAlignment="1">
      <alignment horizontal="center"/>
    </xf>
    <xf numFmtId="10" fontId="16" fillId="11" borderId="6" xfId="10" quotePrefix="1" applyNumberFormat="1" applyFont="1" applyFill="1" applyBorder="1" applyAlignment="1">
      <alignment horizontal="right" vertical="center"/>
    </xf>
    <xf numFmtId="44" fontId="24" fillId="8" borderId="6" xfId="24" quotePrefix="1" applyFont="1" applyFill="1" applyBorder="1" applyAlignment="1">
      <alignment vertical="center"/>
    </xf>
    <xf numFmtId="10" fontId="16" fillId="11" borderId="5" xfId="10" quotePrefix="1" applyNumberFormat="1" applyFont="1" applyFill="1" applyBorder="1" applyAlignment="1">
      <alignment horizontal="right" vertical="center"/>
    </xf>
    <xf numFmtId="2" fontId="24" fillId="8" borderId="6" xfId="3" quotePrefix="1" applyNumberFormat="1" applyFont="1" applyFill="1" applyBorder="1" applyAlignment="1">
      <alignment horizontal="center" vertical="center"/>
    </xf>
    <xf numFmtId="2" fontId="11" fillId="15" borderId="5" xfId="0" applyNumberFormat="1" applyFont="1" applyFill="1" applyBorder="1" applyAlignment="1" applyProtection="1">
      <alignment horizontal="center" vertical="center" shrinkToFit="1"/>
      <protection locked="0"/>
    </xf>
    <xf numFmtId="2" fontId="11" fillId="3" borderId="5" xfId="0" quotePrefix="1" applyNumberFormat="1" applyFont="1" applyFill="1" applyBorder="1" applyAlignment="1" applyProtection="1">
      <alignment horizontal="center" vertical="center" wrapText="1"/>
      <protection locked="0"/>
    </xf>
    <xf numFmtId="2" fontId="11" fillId="0" borderId="5" xfId="0" quotePrefix="1" applyNumberFormat="1" applyFont="1" applyBorder="1" applyAlignment="1" applyProtection="1">
      <alignment horizontal="center" vertical="center" wrapText="1"/>
      <protection locked="0"/>
    </xf>
    <xf numFmtId="2" fontId="11" fillId="0" borderId="5" xfId="0" quotePrefix="1" applyNumberFormat="1" applyFont="1" applyFill="1" applyBorder="1" applyAlignment="1" applyProtection="1">
      <alignment horizontal="center" vertical="center" wrapText="1"/>
      <protection locked="0"/>
    </xf>
    <xf numFmtId="2" fontId="24" fillId="8" borderId="6" xfId="3" quotePrefix="1" applyNumberFormat="1" applyFont="1" applyFill="1" applyBorder="1" applyAlignment="1">
      <alignment vertical="center"/>
    </xf>
    <xf numFmtId="0" fontId="4" fillId="8" borderId="10" xfId="0" applyFont="1" applyFill="1" applyBorder="1" applyAlignment="1" applyProtection="1">
      <alignment vertical="center"/>
      <protection locked="0"/>
    </xf>
    <xf numFmtId="0" fontId="4" fillId="8" borderId="11" xfId="0" applyFont="1" applyFill="1" applyBorder="1" applyAlignment="1" applyProtection="1">
      <alignment vertical="center"/>
      <protection locked="0"/>
    </xf>
    <xf numFmtId="9" fontId="44" fillId="8" borderId="3" xfId="10" applyFont="1" applyFill="1" applyBorder="1" applyAlignment="1" applyProtection="1">
      <alignment vertical="center"/>
      <protection locked="0"/>
    </xf>
    <xf numFmtId="10" fontId="16" fillId="11" borderId="5" xfId="10" applyNumberFormat="1" applyFont="1" applyFill="1" applyBorder="1" applyAlignment="1" applyProtection="1">
      <alignment horizontal="right" vertical="center"/>
      <protection hidden="1"/>
    </xf>
    <xf numFmtId="0" fontId="9" fillId="2" borderId="2" xfId="3" applyFont="1" applyFill="1" applyBorder="1" applyAlignment="1" applyProtection="1">
      <alignment horizontal="center" vertical="center" wrapText="1"/>
      <protection locked="0"/>
    </xf>
    <xf numFmtId="0" fontId="12" fillId="2" borderId="2" xfId="3" applyFont="1" applyFill="1" applyBorder="1" applyAlignment="1" applyProtection="1">
      <alignment vertical="center" wrapText="1"/>
      <protection locked="0"/>
    </xf>
    <xf numFmtId="0" fontId="12" fillId="2" borderId="7" xfId="3" applyFont="1" applyFill="1" applyBorder="1" applyAlignment="1" applyProtection="1">
      <alignment vertical="center" wrapText="1"/>
      <protection locked="0"/>
    </xf>
    <xf numFmtId="0" fontId="12" fillId="2" borderId="1" xfId="3" applyFont="1" applyFill="1" applyBorder="1" applyAlignment="1" applyProtection="1">
      <alignment vertical="center" wrapText="1"/>
      <protection locked="0"/>
    </xf>
    <xf numFmtId="0" fontId="9" fillId="2" borderId="8" xfId="3" applyFont="1" applyFill="1" applyBorder="1" applyAlignment="1" applyProtection="1">
      <alignment horizontal="center" vertical="center" wrapText="1"/>
      <protection locked="0"/>
    </xf>
    <xf numFmtId="0" fontId="16" fillId="0" borderId="8" xfId="2" applyFont="1" applyFill="1" applyBorder="1" applyAlignment="1">
      <alignment horizontal="left" vertical="center" wrapText="1"/>
    </xf>
    <xf numFmtId="0" fontId="10" fillId="0" borderId="0" xfId="2" applyFont="1" applyFill="1" applyBorder="1" applyAlignment="1">
      <alignment vertical="center" wrapText="1"/>
    </xf>
    <xf numFmtId="0" fontId="17" fillId="0" borderId="0" xfId="0" applyFont="1" applyAlignment="1" applyProtection="1">
      <alignment horizontal="center" vertical="center" wrapText="1"/>
      <protection locked="0"/>
    </xf>
    <xf numFmtId="0" fontId="10" fillId="0" borderId="5" xfId="3" applyFont="1" applyFill="1" applyBorder="1" applyAlignment="1">
      <alignment horizontal="center" vertical="center" wrapText="1"/>
    </xf>
    <xf numFmtId="0" fontId="25" fillId="0" borderId="0" xfId="3" applyFont="1" applyFill="1" applyBorder="1" applyAlignment="1">
      <alignment horizontal="left" vertical="center" wrapText="1"/>
    </xf>
    <xf numFmtId="0" fontId="25" fillId="0" borderId="9" xfId="3" applyFont="1" applyFill="1" applyBorder="1" applyAlignment="1">
      <alignment horizontal="left" vertical="center" wrapText="1"/>
    </xf>
    <xf numFmtId="0" fontId="7" fillId="3" borderId="7" xfId="2" applyFont="1" applyFill="1" applyBorder="1" applyAlignment="1" applyProtection="1">
      <alignment horizontal="center" vertical="center" wrapText="1"/>
      <protection locked="0"/>
    </xf>
    <xf numFmtId="0" fontId="7" fillId="3" borderId="0" xfId="2" applyFont="1" applyFill="1" applyBorder="1" applyAlignment="1" applyProtection="1">
      <alignment vertical="center" wrapText="1"/>
      <protection locked="0"/>
    </xf>
    <xf numFmtId="44" fontId="7" fillId="3" borderId="2" xfId="24" applyFont="1" applyFill="1" applyBorder="1" applyAlignment="1" applyProtection="1">
      <alignment vertical="center" wrapText="1"/>
      <protection locked="0"/>
    </xf>
    <xf numFmtId="14" fontId="4" fillId="0" borderId="10" xfId="24" applyNumberFormat="1" applyFont="1" applyFill="1" applyBorder="1" applyAlignment="1" applyProtection="1">
      <alignment vertical="center" wrapText="1"/>
      <protection locked="0"/>
    </xf>
    <xf numFmtId="49" fontId="4" fillId="0" borderId="10" xfId="2" applyNumberFormat="1" applyFont="1" applyFill="1" applyBorder="1" applyAlignment="1" applyProtection="1">
      <alignment horizontal="center" vertical="center" wrapText="1"/>
      <protection locked="0"/>
    </xf>
    <xf numFmtId="0" fontId="10" fillId="0" borderId="7" xfId="3" applyFont="1" applyFill="1" applyBorder="1" applyAlignment="1">
      <alignment horizontal="center" vertical="center" wrapText="1"/>
    </xf>
    <xf numFmtId="44" fontId="7" fillId="3" borderId="7" xfId="24" applyFont="1" applyFill="1" applyBorder="1" applyAlignment="1" applyProtection="1">
      <alignment vertical="center" wrapText="1"/>
      <protection locked="0"/>
    </xf>
    <xf numFmtId="0" fontId="7" fillId="3" borderId="1" xfId="2" applyFont="1" applyFill="1" applyBorder="1" applyAlignment="1" applyProtection="1">
      <alignment vertical="center" wrapText="1"/>
      <protection locked="0"/>
    </xf>
    <xf numFmtId="0" fontId="10" fillId="2" borderId="7" xfId="3" applyFont="1" applyFill="1" applyBorder="1" applyAlignment="1">
      <alignment horizontal="center" vertical="center" wrapText="1"/>
    </xf>
    <xf numFmtId="0" fontId="17" fillId="0" borderId="0" xfId="0" applyFont="1" applyBorder="1" applyAlignment="1">
      <alignment vertical="center" wrapText="1"/>
    </xf>
    <xf numFmtId="0" fontId="10" fillId="2" borderId="0" xfId="3" applyFont="1" applyFill="1" applyBorder="1" applyAlignment="1">
      <alignment horizontal="center" vertical="center" wrapText="1"/>
    </xf>
    <xf numFmtId="0" fontId="25" fillId="2" borderId="9" xfId="3" applyFont="1" applyFill="1" applyBorder="1" applyAlignment="1">
      <alignment horizontal="left" vertical="center" wrapText="1"/>
    </xf>
    <xf numFmtId="0" fontId="9" fillId="2" borderId="10" xfId="3" applyFont="1" applyFill="1" applyBorder="1" applyAlignment="1" applyProtection="1">
      <alignment horizontal="center" vertical="center" wrapText="1"/>
      <protection locked="0"/>
    </xf>
    <xf numFmtId="0" fontId="10" fillId="3" borderId="11" xfId="4" applyFont="1" applyFill="1" applyBorder="1" applyAlignment="1" applyProtection="1">
      <alignment horizontal="center" vertical="center" wrapText="1"/>
      <protection locked="0"/>
    </xf>
    <xf numFmtId="0" fontId="9" fillId="2" borderId="1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2" fillId="0" borderId="0" xfId="0" applyFont="1" applyAlignment="1" applyProtection="1">
      <alignment vertical="center" wrapText="1"/>
      <protection locked="0"/>
    </xf>
    <xf numFmtId="1" fontId="24" fillId="8" borderId="6" xfId="3" quotePrefix="1" applyNumberFormat="1" applyFont="1" applyFill="1" applyBorder="1" applyAlignment="1">
      <alignment horizontal="center" vertical="center" wrapText="1"/>
    </xf>
    <xf numFmtId="1" fontId="24" fillId="8" borderId="3" xfId="3" quotePrefix="1" applyNumberFormat="1" applyFont="1" applyFill="1" applyBorder="1" applyAlignment="1">
      <alignment vertical="center" wrapText="1"/>
    </xf>
    <xf numFmtId="1" fontId="24" fillId="8" borderId="4" xfId="3" quotePrefix="1" applyNumberFormat="1" applyFont="1" applyFill="1" applyBorder="1" applyAlignment="1">
      <alignment vertical="center" wrapText="1"/>
    </xf>
    <xf numFmtId="1" fontId="24" fillId="8" borderId="3" xfId="3" quotePrefix="1" applyNumberFormat="1" applyFont="1" applyFill="1" applyBorder="1" applyAlignment="1">
      <alignment horizontal="center" vertical="center" wrapText="1"/>
    </xf>
    <xf numFmtId="176" fontId="24" fillId="8" borderId="5" xfId="10" quotePrefix="1" applyNumberFormat="1" applyFont="1" applyFill="1" applyBorder="1" applyAlignment="1">
      <alignment horizontal="center" vertical="center" wrapText="1"/>
    </xf>
    <xf numFmtId="1" fontId="24" fillId="8" borderId="0" xfId="3" quotePrefix="1" applyNumberFormat="1" applyFont="1" applyFill="1" applyBorder="1" applyAlignment="1">
      <alignment vertical="center" wrapText="1"/>
    </xf>
    <xf numFmtId="0" fontId="21" fillId="0" borderId="0" xfId="0" applyFont="1" applyAlignment="1">
      <alignment vertical="center" wrapText="1"/>
    </xf>
    <xf numFmtId="44" fontId="24" fillId="8" borderId="6" xfId="24" quotePrefix="1" applyFont="1" applyFill="1" applyBorder="1" applyAlignment="1">
      <alignment horizontal="center" vertical="center" wrapText="1"/>
    </xf>
    <xf numFmtId="10" fontId="24" fillId="8" borderId="6" xfId="10" quotePrefix="1" applyNumberFormat="1" applyFont="1" applyFill="1" applyBorder="1" applyAlignment="1">
      <alignment horizontal="right" vertical="center" wrapText="1"/>
    </xf>
    <xf numFmtId="1" fontId="16" fillId="11" borderId="5" xfId="3" quotePrefix="1" applyNumberFormat="1" applyFont="1" applyFill="1" applyBorder="1" applyAlignment="1">
      <alignment horizontal="center" vertical="center" wrapText="1"/>
    </xf>
    <xf numFmtId="1" fontId="24" fillId="11" borderId="5" xfId="3" quotePrefix="1" applyNumberFormat="1" applyFont="1" applyFill="1" applyBorder="1" applyAlignment="1">
      <alignment vertical="center" wrapText="1"/>
    </xf>
    <xf numFmtId="1" fontId="24" fillId="11" borderId="5" xfId="3" quotePrefix="1" applyNumberFormat="1" applyFont="1" applyFill="1" applyBorder="1" applyAlignment="1">
      <alignment horizontal="center" vertical="center" wrapText="1"/>
    </xf>
    <xf numFmtId="44" fontId="24" fillId="11" borderId="5" xfId="24" quotePrefix="1" applyFont="1" applyFill="1" applyBorder="1" applyAlignment="1">
      <alignment vertical="center" wrapText="1"/>
    </xf>
    <xf numFmtId="4" fontId="24" fillId="11" borderId="6" xfId="3" quotePrefix="1" applyNumberFormat="1" applyFont="1" applyFill="1" applyBorder="1" applyAlignment="1">
      <alignment vertical="center" wrapText="1"/>
    </xf>
    <xf numFmtId="0" fontId="21" fillId="0" borderId="0" xfId="0" applyFont="1" applyBorder="1" applyAlignment="1">
      <alignment vertical="center" wrapText="1"/>
    </xf>
    <xf numFmtId="0" fontId="21" fillId="0" borderId="0" xfId="0" applyFont="1" applyAlignment="1" applyProtection="1">
      <alignment vertical="center" wrapText="1"/>
      <protection hidden="1"/>
    </xf>
    <xf numFmtId="2" fontId="21" fillId="0" borderId="0" xfId="0" applyNumberFormat="1" applyFont="1" applyAlignment="1" applyProtection="1">
      <alignment vertical="center" wrapText="1"/>
      <protection hidden="1"/>
    </xf>
    <xf numFmtId="1" fontId="11" fillId="0" borderId="5" xfId="3" quotePrefix="1" applyNumberFormat="1" applyFont="1" applyBorder="1" applyAlignment="1" applyProtection="1">
      <alignment horizontal="center" vertical="center" wrapText="1"/>
      <protection locked="0"/>
    </xf>
    <xf numFmtId="0" fontId="33" fillId="0" borderId="6" xfId="0" applyFont="1" applyFill="1" applyBorder="1" applyAlignment="1" applyProtection="1">
      <alignment vertical="center" wrapText="1"/>
      <protection hidden="1"/>
    </xf>
    <xf numFmtId="0" fontId="33" fillId="0" borderId="0" xfId="0" applyFont="1" applyFill="1" applyBorder="1" applyAlignment="1">
      <alignment vertical="center" wrapText="1"/>
    </xf>
    <xf numFmtId="0" fontId="33" fillId="0" borderId="0" xfId="0" applyFont="1" applyFill="1" applyAlignment="1" applyProtection="1">
      <alignment vertical="center" wrapText="1"/>
      <protection hidden="1"/>
    </xf>
    <xf numFmtId="0" fontId="33" fillId="0" borderId="0" xfId="0" applyFont="1" applyFill="1" applyAlignment="1">
      <alignment vertical="center" wrapText="1"/>
    </xf>
    <xf numFmtId="0" fontId="11" fillId="0" borderId="5" xfId="25" applyFont="1" applyBorder="1" applyAlignment="1" applyProtection="1">
      <alignment horizontal="center" vertical="center" wrapText="1"/>
      <protection hidden="1"/>
    </xf>
    <xf numFmtId="49" fontId="11" fillId="0" borderId="5" xfId="0" applyNumberFormat="1" applyFont="1" applyFill="1" applyBorder="1" applyAlignment="1" applyProtection="1">
      <alignment horizontal="center" vertical="center" wrapText="1" shrinkToFit="1"/>
      <protection hidden="1"/>
    </xf>
    <xf numFmtId="0" fontId="11" fillId="0" borderId="5" xfId="0" applyNumberFormat="1" applyFont="1" applyFill="1" applyBorder="1" applyAlignment="1" applyProtection="1">
      <alignment horizontal="center" vertical="center" wrapText="1" shrinkToFit="1"/>
      <protection locked="0"/>
    </xf>
    <xf numFmtId="44" fontId="33" fillId="0" borderId="6" xfId="24" applyFont="1" applyFill="1" applyBorder="1" applyAlignment="1">
      <alignment vertical="center" wrapText="1"/>
    </xf>
    <xf numFmtId="1" fontId="24" fillId="8" borderId="5" xfId="3" quotePrefix="1" applyNumberFormat="1" applyFont="1" applyFill="1" applyBorder="1" applyAlignment="1">
      <alignment horizontal="center" vertical="center" wrapText="1"/>
    </xf>
    <xf numFmtId="0" fontId="16" fillId="11" borderId="5" xfId="25" applyFont="1" applyFill="1" applyBorder="1" applyAlignment="1" applyProtection="1">
      <alignment horizontal="center" vertical="center" wrapText="1"/>
      <protection hidden="1"/>
    </xf>
    <xf numFmtId="10" fontId="16" fillId="11" borderId="5" xfId="10" applyNumberFormat="1" applyFont="1" applyFill="1" applyBorder="1" applyAlignment="1" applyProtection="1">
      <alignment horizontal="right" vertical="center" wrapText="1"/>
      <protection hidden="1"/>
    </xf>
    <xf numFmtId="44" fontId="16" fillId="11" borderId="6" xfId="0" applyNumberFormat="1" applyFont="1" applyFill="1" applyBorder="1" applyAlignment="1" applyProtection="1">
      <alignment vertical="center" wrapText="1"/>
      <protection hidden="1"/>
    </xf>
    <xf numFmtId="44" fontId="33" fillId="0" borderId="5" xfId="24" applyFont="1" applyFill="1" applyBorder="1" applyAlignment="1">
      <alignment vertical="center" wrapText="1"/>
    </xf>
    <xf numFmtId="44" fontId="16" fillId="11" borderId="5" xfId="0" applyNumberFormat="1" applyFont="1" applyFill="1" applyBorder="1" applyAlignment="1" applyProtection="1">
      <alignment vertical="center" wrapText="1"/>
      <protection hidden="1"/>
    </xf>
    <xf numFmtId="1" fontId="11" fillId="0" borderId="5" xfId="3" quotePrefix="1" applyNumberFormat="1" applyFont="1" applyFill="1" applyBorder="1" applyAlignment="1" applyProtection="1">
      <alignment horizontal="center" vertical="center" wrapText="1"/>
      <protection locked="0"/>
    </xf>
    <xf numFmtId="0" fontId="21" fillId="0" borderId="0" xfId="0" applyFont="1" applyBorder="1" applyAlignment="1" applyProtection="1">
      <alignment vertical="center" wrapText="1"/>
      <protection hidden="1"/>
    </xf>
    <xf numFmtId="0" fontId="11" fillId="0" borderId="0" xfId="0" applyFont="1" applyFill="1" applyAlignment="1" applyProtection="1">
      <alignment vertical="center" wrapText="1"/>
      <protection locked="0"/>
    </xf>
    <xf numFmtId="1" fontId="11" fillId="10" borderId="5" xfId="3" quotePrefix="1" applyNumberFormat="1" applyFont="1" applyFill="1" applyBorder="1" applyAlignment="1" applyProtection="1">
      <alignment horizontal="center" vertical="center" wrapText="1"/>
      <protection locked="0"/>
    </xf>
    <xf numFmtId="0" fontId="11" fillId="10" borderId="5" xfId="0" applyFont="1" applyFill="1" applyBorder="1" applyAlignment="1" applyProtection="1">
      <alignment horizontal="center" vertical="center" wrapText="1" shrinkToFit="1"/>
      <protection locked="0"/>
    </xf>
    <xf numFmtId="0" fontId="33" fillId="10" borderId="0" xfId="0" applyFont="1" applyFill="1" applyAlignment="1">
      <alignment vertical="center" wrapText="1"/>
    </xf>
    <xf numFmtId="0" fontId="33" fillId="10" borderId="0" xfId="0" applyFont="1" applyFill="1" applyAlignment="1" applyProtection="1">
      <alignment vertical="center" wrapText="1"/>
      <protection hidden="1"/>
    </xf>
    <xf numFmtId="44" fontId="11" fillId="11" borderId="5" xfId="0" applyNumberFormat="1" applyFont="1" applyFill="1" applyBorder="1" applyAlignment="1" applyProtection="1">
      <alignment vertical="center" wrapText="1"/>
      <protection hidden="1"/>
    </xf>
    <xf numFmtId="0" fontId="0" fillId="0" borderId="0" xfId="0" applyAlignment="1">
      <alignment vertical="center" wrapText="1"/>
    </xf>
    <xf numFmtId="0" fontId="33" fillId="0" borderId="0" xfId="0" applyFont="1" applyAlignment="1">
      <alignment vertical="center" wrapText="1"/>
    </xf>
    <xf numFmtId="49" fontId="11" fillId="0" borderId="5" xfId="0" applyNumberFormat="1" applyFont="1" applyFill="1" applyBorder="1" applyAlignment="1" applyProtection="1">
      <alignment horizontal="center" vertical="center" wrapText="1" shrinkToFit="1"/>
      <protection locked="0"/>
    </xf>
    <xf numFmtId="1" fontId="11" fillId="0" borderId="6" xfId="3" quotePrefix="1" applyNumberFormat="1" applyFont="1" applyFill="1" applyBorder="1" applyAlignment="1">
      <alignment vertical="center" wrapText="1"/>
    </xf>
    <xf numFmtId="1" fontId="11" fillId="0" borderId="6" xfId="3" quotePrefix="1" applyNumberFormat="1" applyFont="1" applyFill="1" applyBorder="1" applyAlignment="1">
      <alignment horizontal="center" vertical="center" wrapText="1"/>
    </xf>
    <xf numFmtId="1" fontId="11" fillId="0" borderId="0" xfId="3" quotePrefix="1" applyNumberFormat="1" applyFont="1" applyFill="1" applyBorder="1" applyAlignment="1">
      <alignment vertical="center" wrapText="1"/>
    </xf>
    <xf numFmtId="43" fontId="11" fillId="0" borderId="0" xfId="0" applyNumberFormat="1" applyFont="1" applyAlignment="1" applyProtection="1">
      <alignment vertical="center" wrapText="1"/>
      <protection locked="0"/>
    </xf>
    <xf numFmtId="44" fontId="17" fillId="0" borderId="0" xfId="24" applyFont="1" applyAlignment="1" applyProtection="1">
      <alignment vertical="center" wrapText="1"/>
      <protection locked="0"/>
    </xf>
    <xf numFmtId="170" fontId="17" fillId="0" borderId="0" xfId="0" applyNumberFormat="1" applyFont="1" applyAlignment="1" applyProtection="1">
      <alignment vertical="center" wrapText="1"/>
      <protection locked="0"/>
    </xf>
    <xf numFmtId="10" fontId="17" fillId="0" borderId="0" xfId="10" applyNumberFormat="1" applyFont="1" applyAlignment="1" applyProtection="1">
      <alignment vertical="center" wrapText="1"/>
      <protection locked="0"/>
    </xf>
    <xf numFmtId="44" fontId="16" fillId="11" borderId="5" xfId="24" applyFont="1" applyFill="1" applyBorder="1" applyAlignment="1" applyProtection="1">
      <alignment vertical="center" wrapText="1"/>
      <protection hidden="1"/>
    </xf>
    <xf numFmtId="2" fontId="24" fillId="8" borderId="6" xfId="3" quotePrefix="1" applyNumberFormat="1" applyFont="1" applyFill="1" applyBorder="1" applyAlignment="1">
      <alignment horizontal="center" vertical="center" wrapText="1"/>
    </xf>
    <xf numFmtId="2" fontId="16" fillId="11" borderId="5" xfId="25" applyNumberFormat="1" applyFont="1" applyFill="1" applyBorder="1" applyAlignment="1" applyProtection="1">
      <alignment horizontal="center" vertical="center" wrapText="1"/>
      <protection hidden="1"/>
    </xf>
    <xf numFmtId="0" fontId="4" fillId="8" borderId="0" xfId="0" applyFont="1" applyFill="1" applyAlignment="1" applyProtection="1">
      <alignment horizontal="center" vertical="center" wrapText="1"/>
      <protection locked="0"/>
    </xf>
    <xf numFmtId="44" fontId="44" fillId="8" borderId="3" xfId="24" applyFont="1" applyFill="1" applyBorder="1" applyAlignment="1" applyProtection="1">
      <alignment horizontal="center" vertical="center" wrapText="1"/>
      <protection locked="0"/>
    </xf>
    <xf numFmtId="10" fontId="44" fillId="8" borderId="3" xfId="10" applyNumberFormat="1" applyFont="1" applyFill="1" applyBorder="1" applyAlignment="1" applyProtection="1">
      <alignment horizontal="right" vertical="center" wrapText="1"/>
      <protection locked="0"/>
    </xf>
    <xf numFmtId="170" fontId="44" fillId="8" borderId="3" xfId="0" applyNumberFormat="1" applyFont="1" applyFill="1" applyBorder="1" applyAlignment="1" applyProtection="1">
      <alignment horizontal="center" vertical="center" wrapText="1"/>
      <protection locked="0"/>
    </xf>
    <xf numFmtId="2" fontId="24" fillId="11" borderId="5" xfId="3" quotePrefix="1" applyNumberFormat="1" applyFont="1" applyFill="1" applyBorder="1" applyAlignment="1">
      <alignment horizontal="center" vertical="center" wrapText="1"/>
    </xf>
    <xf numFmtId="2" fontId="11" fillId="0" borderId="6" xfId="3" quotePrefix="1" applyNumberFormat="1" applyFont="1" applyFill="1" applyBorder="1" applyAlignment="1">
      <alignment horizontal="center" vertical="center" wrapText="1"/>
    </xf>
    <xf numFmtId="2" fontId="11" fillId="0" borderId="2" xfId="3" quotePrefix="1" applyNumberFormat="1" applyFont="1" applyFill="1" applyBorder="1" applyAlignment="1">
      <alignment horizontal="center" vertical="center" wrapText="1"/>
    </xf>
    <xf numFmtId="44" fontId="16" fillId="11" borderId="5" xfId="24" quotePrefix="1" applyFont="1" applyFill="1" applyBorder="1" applyAlignment="1">
      <alignment vertical="center" wrapText="1"/>
    </xf>
    <xf numFmtId="10" fontId="16" fillId="11" borderId="5" xfId="10" quotePrefix="1" applyNumberFormat="1" applyFont="1" applyFill="1" applyBorder="1" applyAlignment="1">
      <alignment horizontal="right" vertical="center" wrapText="1"/>
    </xf>
    <xf numFmtId="2" fontId="16" fillId="11" borderId="5" xfId="3" quotePrefix="1" applyNumberFormat="1" applyFont="1" applyFill="1" applyBorder="1" applyAlignment="1">
      <alignment horizontal="center" vertical="center" wrapText="1"/>
    </xf>
    <xf numFmtId="44" fontId="16" fillId="11" borderId="5" xfId="24" applyFont="1" applyFill="1" applyBorder="1" applyAlignment="1" applyProtection="1">
      <alignment vertical="center"/>
      <protection hidden="1"/>
    </xf>
    <xf numFmtId="44" fontId="44" fillId="8" borderId="3" xfId="24" applyFont="1" applyFill="1" applyBorder="1" applyAlignment="1" applyProtection="1">
      <alignment vertical="center"/>
      <protection locked="0"/>
    </xf>
    <xf numFmtId="167" fontId="47" fillId="0" borderId="0" xfId="0" applyNumberFormat="1" applyFont="1" applyAlignment="1" applyProtection="1">
      <alignment vertical="center"/>
      <protection locked="0"/>
    </xf>
    <xf numFmtId="170" fontId="17" fillId="0" borderId="0" xfId="0" applyNumberFormat="1" applyFont="1" applyAlignment="1" applyProtection="1">
      <alignment horizontal="right" vertical="center"/>
      <protection locked="0"/>
    </xf>
    <xf numFmtId="10" fontId="17" fillId="0" borderId="0" xfId="10" applyNumberFormat="1" applyFont="1" applyAlignment="1" applyProtection="1">
      <alignment horizontal="right" vertical="center"/>
      <protection locked="0"/>
    </xf>
    <xf numFmtId="0" fontId="17" fillId="0" borderId="0" xfId="0" applyFont="1" applyAlignment="1" applyProtection="1">
      <alignment horizontal="right" vertical="center"/>
      <protection locked="0"/>
    </xf>
    <xf numFmtId="0" fontId="17" fillId="0" borderId="0" xfId="0" applyFont="1" applyFill="1" applyAlignment="1">
      <alignment vertical="center"/>
    </xf>
    <xf numFmtId="0" fontId="43" fillId="0" borderId="0" xfId="0" applyFont="1" applyAlignment="1" applyProtection="1">
      <alignment vertical="center"/>
      <protection locked="0"/>
    </xf>
    <xf numFmtId="0" fontId="17" fillId="0" borderId="0" xfId="0" applyFont="1" applyAlignment="1" applyProtection="1">
      <alignment horizontal="left" vertical="center"/>
      <protection locked="0"/>
    </xf>
    <xf numFmtId="0" fontId="11" fillId="0" borderId="0" xfId="0" applyNumberFormat="1" applyFont="1" applyAlignment="1" applyProtection="1">
      <alignment vertical="center"/>
      <protection locked="0"/>
    </xf>
    <xf numFmtId="2" fontId="11" fillId="3" borderId="5" xfId="3" applyNumberFormat="1" applyFont="1" applyFill="1" applyBorder="1" applyAlignment="1" applyProtection="1">
      <alignment horizontal="center" vertical="center" wrapText="1"/>
      <protection locked="0"/>
    </xf>
    <xf numFmtId="10" fontId="16" fillId="19" borderId="6" xfId="10" applyNumberFormat="1" applyFont="1" applyFill="1" applyBorder="1" applyAlignment="1">
      <alignment horizontal="right" vertical="center" wrapText="1"/>
    </xf>
    <xf numFmtId="1" fontId="16" fillId="19" borderId="6" xfId="3" quotePrefix="1" applyNumberFormat="1" applyFont="1" applyFill="1" applyBorder="1" applyAlignment="1">
      <alignment horizontal="center" vertical="center"/>
    </xf>
    <xf numFmtId="0" fontId="11" fillId="0" borderId="5" xfId="0" applyFont="1" applyBorder="1" applyAlignment="1" applyProtection="1">
      <alignment horizontal="center" vertical="center" wrapText="1"/>
      <protection locked="0"/>
    </xf>
    <xf numFmtId="2" fontId="16" fillId="19" borderId="6" xfId="3" applyNumberFormat="1" applyFont="1" applyFill="1" applyBorder="1" applyAlignment="1">
      <alignment horizontal="center" vertical="center" wrapText="1"/>
    </xf>
    <xf numFmtId="164" fontId="25" fillId="3" borderId="5" xfId="3" applyNumberFormat="1" applyFont="1" applyFill="1" applyBorder="1" applyAlignment="1" applyProtection="1">
      <alignment horizontal="center" vertical="center" wrapText="1"/>
      <protection locked="0"/>
    </xf>
    <xf numFmtId="10" fontId="44" fillId="8" borderId="6" xfId="10" quotePrefix="1" applyNumberFormat="1" applyFont="1" applyFill="1" applyBorder="1" applyAlignment="1">
      <alignment horizontal="right" vertical="center"/>
    </xf>
    <xf numFmtId="0" fontId="7" fillId="3" borderId="6" xfId="2" applyFont="1" applyFill="1" applyBorder="1" applyAlignment="1" applyProtection="1">
      <alignment horizontal="center" vertical="center"/>
      <protection locked="0"/>
    </xf>
    <xf numFmtId="0" fontId="7" fillId="3" borderId="4" xfId="2" applyFont="1" applyFill="1" applyBorder="1" applyAlignment="1" applyProtection="1">
      <alignment horizontal="center" vertical="center"/>
      <protection locked="0"/>
    </xf>
    <xf numFmtId="49" fontId="7" fillId="3" borderId="6" xfId="2" applyNumberFormat="1" applyFont="1" applyFill="1" applyBorder="1" applyAlignment="1" applyProtection="1">
      <alignment horizontal="center" vertical="center"/>
      <protection locked="0"/>
    </xf>
    <xf numFmtId="49" fontId="7" fillId="3" borderId="3" xfId="2" applyNumberFormat="1" applyFont="1" applyFill="1" applyBorder="1" applyAlignment="1" applyProtection="1">
      <alignment horizontal="center" vertical="center"/>
      <protection locked="0"/>
    </xf>
    <xf numFmtId="49" fontId="7" fillId="3" borderId="4" xfId="2" applyNumberFormat="1" applyFont="1" applyFill="1" applyBorder="1" applyAlignment="1" applyProtection="1">
      <alignment horizontal="center" vertical="center"/>
      <protection locked="0"/>
    </xf>
    <xf numFmtId="14" fontId="7" fillId="3" borderId="5" xfId="2" applyNumberFormat="1" applyFont="1" applyFill="1" applyBorder="1" applyAlignment="1" applyProtection="1">
      <alignment horizontal="center" vertical="center" wrapText="1"/>
      <protection locked="0"/>
    </xf>
    <xf numFmtId="0" fontId="7" fillId="3" borderId="5" xfId="2" applyNumberFormat="1" applyFont="1" applyFill="1" applyBorder="1" applyAlignment="1" applyProtection="1">
      <alignment horizontal="center" vertical="center" wrapText="1"/>
      <protection locked="0"/>
    </xf>
    <xf numFmtId="0" fontId="7" fillId="3" borderId="6" xfId="2" applyFont="1" applyFill="1" applyBorder="1" applyAlignment="1" applyProtection="1">
      <alignment horizontal="center" vertical="center" wrapText="1"/>
      <protection locked="0"/>
    </xf>
    <xf numFmtId="0" fontId="7" fillId="3" borderId="3" xfId="2" applyFont="1" applyFill="1" applyBorder="1" applyAlignment="1" applyProtection="1">
      <alignment horizontal="center" vertical="center" wrapText="1"/>
      <protection locked="0"/>
    </xf>
    <xf numFmtId="0" fontId="7" fillId="3" borderId="4" xfId="2" applyFont="1" applyFill="1" applyBorder="1" applyAlignment="1" applyProtection="1">
      <alignment horizontal="center" vertical="center" wrapText="1"/>
      <protection locked="0"/>
    </xf>
    <xf numFmtId="0" fontId="8" fillId="3" borderId="6" xfId="2" applyFont="1" applyFill="1" applyBorder="1" applyAlignment="1" applyProtection="1">
      <alignment horizontal="center" vertical="center"/>
      <protection locked="0"/>
    </xf>
    <xf numFmtId="0" fontId="8" fillId="3" borderId="3" xfId="2" applyFont="1" applyFill="1" applyBorder="1" applyAlignment="1" applyProtection="1">
      <alignment horizontal="center" vertical="center"/>
      <protection locked="0"/>
    </xf>
    <xf numFmtId="0" fontId="8" fillId="3" borderId="4" xfId="2" applyFont="1" applyFill="1" applyBorder="1" applyAlignment="1" applyProtection="1">
      <alignment horizontal="center" vertical="center"/>
      <protection locked="0"/>
    </xf>
    <xf numFmtId="0" fontId="8" fillId="3" borderId="5" xfId="2" applyFont="1" applyFill="1" applyBorder="1" applyAlignment="1" applyProtection="1">
      <alignment horizontal="center" vertical="center" wrapText="1"/>
      <protection locked="0"/>
    </xf>
    <xf numFmtId="0" fontId="8" fillId="3" borderId="6" xfId="2" applyFont="1" applyFill="1" applyBorder="1" applyAlignment="1" applyProtection="1">
      <alignment horizontal="center" vertical="center" wrapText="1"/>
      <protection locked="0"/>
    </xf>
    <xf numFmtId="0" fontId="8" fillId="3" borderId="3" xfId="2" applyFont="1" applyFill="1" applyBorder="1" applyAlignment="1" applyProtection="1">
      <alignment horizontal="center" vertical="center" wrapText="1"/>
      <protection locked="0"/>
    </xf>
    <xf numFmtId="0" fontId="8" fillId="3" borderId="4" xfId="2" applyFont="1" applyFill="1" applyBorder="1" applyAlignment="1" applyProtection="1">
      <alignment horizontal="center" vertical="center" wrapText="1"/>
      <protection locked="0"/>
    </xf>
    <xf numFmtId="0" fontId="8" fillId="0" borderId="10" xfId="2" applyFont="1" applyBorder="1" applyAlignment="1">
      <alignment horizontal="left" vertical="top"/>
    </xf>
    <xf numFmtId="0" fontId="8" fillId="0" borderId="11" xfId="2" applyFont="1" applyBorder="1" applyAlignment="1">
      <alignment horizontal="left" vertical="top"/>
    </xf>
    <xf numFmtId="0" fontId="8" fillId="0" borderId="12" xfId="2" applyFont="1" applyBorder="1" applyAlignment="1">
      <alignment horizontal="left" vertical="top"/>
    </xf>
    <xf numFmtId="0" fontId="8" fillId="0" borderId="8"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9" xfId="2" applyFont="1" applyFill="1" applyBorder="1" applyAlignment="1">
      <alignment horizontal="center" vertical="center" wrapText="1"/>
    </xf>
    <xf numFmtId="0" fontId="8" fillId="0" borderId="10" xfId="2" applyFont="1" applyFill="1" applyBorder="1" applyAlignment="1">
      <alignment horizontal="center" vertical="center" wrapText="1"/>
    </xf>
    <xf numFmtId="0" fontId="8" fillId="0" borderId="11" xfId="2" applyFont="1" applyFill="1" applyBorder="1" applyAlignment="1">
      <alignment horizontal="center" vertical="center" wrapText="1"/>
    </xf>
    <xf numFmtId="0" fontId="8" fillId="0" borderId="12" xfId="2" applyFont="1" applyFill="1" applyBorder="1" applyAlignment="1">
      <alignment horizontal="center" vertical="center" wrapText="1"/>
    </xf>
    <xf numFmtId="0" fontId="7" fillId="3" borderId="6" xfId="2" quotePrefix="1" applyFont="1" applyFill="1" applyBorder="1" applyAlignment="1" applyProtection="1">
      <alignment horizontal="center" vertical="center"/>
      <protection locked="0"/>
    </xf>
    <xf numFmtId="0" fontId="7" fillId="3" borderId="3" xfId="2" applyFont="1" applyFill="1" applyBorder="1" applyAlignment="1" applyProtection="1">
      <alignment horizontal="center" vertical="center"/>
      <protection locked="0"/>
    </xf>
    <xf numFmtId="0" fontId="8" fillId="0" borderId="10" xfId="2" applyFont="1" applyFill="1" applyBorder="1" applyAlignment="1">
      <alignment horizontal="center" vertical="center"/>
    </xf>
    <xf numFmtId="0" fontId="8" fillId="0" borderId="11" xfId="2" applyFont="1" applyFill="1" applyBorder="1" applyAlignment="1">
      <alignment horizontal="center" vertical="center"/>
    </xf>
    <xf numFmtId="0" fontId="8" fillId="0" borderId="12" xfId="2" applyFont="1" applyFill="1" applyBorder="1" applyAlignment="1">
      <alignment horizontal="center" vertical="center"/>
    </xf>
    <xf numFmtId="14" fontId="8" fillId="0" borderId="10" xfId="2" applyNumberFormat="1" applyFont="1" applyFill="1" applyBorder="1" applyAlignment="1">
      <alignment horizontal="center" vertical="center"/>
    </xf>
    <xf numFmtId="14" fontId="8" fillId="0" borderId="11" xfId="2" applyNumberFormat="1" applyFont="1" applyFill="1" applyBorder="1" applyAlignment="1">
      <alignment horizontal="center" vertical="center"/>
    </xf>
    <xf numFmtId="14" fontId="8" fillId="0" borderId="12" xfId="2" applyNumberFormat="1" applyFont="1" applyFill="1" applyBorder="1" applyAlignment="1">
      <alignment horizontal="center" vertical="center"/>
    </xf>
    <xf numFmtId="49" fontId="8" fillId="0" borderId="10" xfId="2" applyNumberFormat="1" applyFont="1" applyFill="1" applyBorder="1" applyAlignment="1">
      <alignment horizontal="center" vertical="center"/>
    </xf>
    <xf numFmtId="49" fontId="8" fillId="0" borderId="12" xfId="2" applyNumberFormat="1" applyFont="1" applyFill="1" applyBorder="1" applyAlignment="1">
      <alignment horizontal="center" vertical="center"/>
    </xf>
    <xf numFmtId="0" fontId="8" fillId="3" borderId="2" xfId="2" applyFont="1" applyFill="1" applyBorder="1" applyAlignment="1">
      <alignment horizontal="center" vertical="center"/>
    </xf>
    <xf numFmtId="0" fontId="8" fillId="3" borderId="7" xfId="2" applyFont="1" applyFill="1" applyBorder="1" applyAlignment="1">
      <alignment horizontal="center" vertical="center"/>
    </xf>
    <xf numFmtId="0" fontId="8" fillId="3" borderId="1" xfId="2" applyFont="1" applyFill="1" applyBorder="1" applyAlignment="1">
      <alignment horizontal="center" vertical="center"/>
    </xf>
    <xf numFmtId="0" fontId="3" fillId="3" borderId="2" xfId="4" applyFont="1" applyFill="1" applyBorder="1" applyAlignment="1">
      <alignment horizontal="center" vertical="center"/>
    </xf>
    <xf numFmtId="0" fontId="3" fillId="3" borderId="7" xfId="4" applyFont="1" applyFill="1" applyBorder="1" applyAlignment="1">
      <alignment horizontal="center" vertical="center"/>
    </xf>
    <xf numFmtId="0" fontId="3" fillId="3" borderId="1" xfId="4" applyFont="1" applyFill="1" applyBorder="1" applyAlignment="1">
      <alignment horizontal="center" vertical="center"/>
    </xf>
    <xf numFmtId="0" fontId="3" fillId="3" borderId="8" xfId="4" applyFont="1" applyFill="1" applyBorder="1" applyAlignment="1">
      <alignment horizontal="center" vertical="center"/>
    </xf>
    <xf numFmtId="0" fontId="3" fillId="3" borderId="0" xfId="4" applyFont="1" applyFill="1" applyAlignment="1">
      <alignment horizontal="center" vertical="center"/>
    </xf>
    <xf numFmtId="0" fontId="3" fillId="3" borderId="9" xfId="4" applyFont="1" applyFill="1" applyBorder="1" applyAlignment="1">
      <alignment horizontal="center" vertical="center"/>
    </xf>
    <xf numFmtId="0" fontId="3" fillId="3" borderId="5" xfId="4" applyFont="1" applyFill="1" applyBorder="1" applyAlignment="1">
      <alignment horizontal="center" vertical="center"/>
    </xf>
    <xf numFmtId="0" fontId="3" fillId="3" borderId="10" xfId="4" applyFont="1" applyFill="1" applyBorder="1" applyAlignment="1">
      <alignment horizontal="center" vertical="center"/>
    </xf>
    <xf numFmtId="0" fontId="3" fillId="3" borderId="11" xfId="4" applyFont="1" applyFill="1" applyBorder="1" applyAlignment="1">
      <alignment horizontal="center" vertical="center"/>
    </xf>
    <xf numFmtId="0" fontId="3" fillId="3" borderId="12" xfId="4" applyFont="1" applyFill="1" applyBorder="1" applyAlignment="1">
      <alignment horizontal="center" vertical="center"/>
    </xf>
    <xf numFmtId="0" fontId="15" fillId="0" borderId="5" xfId="2" applyFont="1" applyFill="1" applyBorder="1" applyAlignment="1">
      <alignment horizontal="center" vertical="center" wrapText="1"/>
    </xf>
    <xf numFmtId="0" fontId="5" fillId="3" borderId="5" xfId="2" applyFont="1" applyFill="1" applyBorder="1" applyAlignment="1">
      <alignment horizontal="center" vertical="center"/>
    </xf>
    <xf numFmtId="0" fontId="8" fillId="0" borderId="5" xfId="2" applyFont="1" applyFill="1" applyBorder="1" applyAlignment="1">
      <alignment horizontal="center" vertical="center"/>
    </xf>
    <xf numFmtId="0" fontId="5" fillId="3" borderId="2" xfId="2" applyFont="1" applyFill="1" applyBorder="1" applyAlignment="1">
      <alignment horizontal="left" vertical="top" wrapText="1"/>
    </xf>
    <xf numFmtId="0" fontId="5" fillId="3" borderId="7" xfId="2" applyFont="1" applyFill="1" applyBorder="1" applyAlignment="1">
      <alignment horizontal="left" vertical="top" wrapText="1"/>
    </xf>
    <xf numFmtId="0" fontId="5" fillId="3" borderId="1" xfId="2" applyFont="1" applyFill="1" applyBorder="1" applyAlignment="1">
      <alignment horizontal="left" vertical="top" wrapText="1"/>
    </xf>
    <xf numFmtId="1" fontId="8" fillId="0" borderId="11" xfId="2" applyNumberFormat="1" applyFont="1" applyBorder="1" applyAlignment="1">
      <alignment horizontal="left" vertical="top"/>
    </xf>
    <xf numFmtId="1" fontId="8" fillId="0" borderId="12" xfId="2" applyNumberFormat="1" applyFont="1" applyBorder="1" applyAlignment="1">
      <alignment horizontal="left" vertical="top"/>
    </xf>
    <xf numFmtId="0" fontId="2" fillId="3" borderId="2" xfId="2" applyFont="1" applyFill="1" applyBorder="1" applyAlignment="1">
      <alignment horizontal="center" vertical="center"/>
    </xf>
    <xf numFmtId="0" fontId="2" fillId="3" borderId="7" xfId="2" applyFont="1" applyFill="1" applyBorder="1" applyAlignment="1">
      <alignment horizontal="center" vertical="center"/>
    </xf>
    <xf numFmtId="0" fontId="2" fillId="3" borderId="1" xfId="2" applyFont="1" applyFill="1" applyBorder="1" applyAlignment="1">
      <alignment horizontal="center" vertical="center"/>
    </xf>
    <xf numFmtId="0" fontId="2" fillId="3" borderId="10" xfId="2" applyFont="1" applyFill="1" applyBorder="1" applyAlignment="1">
      <alignment horizontal="center" vertical="center"/>
    </xf>
    <xf numFmtId="0" fontId="2" fillId="3" borderId="11" xfId="2" applyFont="1" applyFill="1" applyBorder="1" applyAlignment="1">
      <alignment horizontal="center" vertical="center"/>
    </xf>
    <xf numFmtId="0" fontId="2" fillId="3" borderId="12" xfId="2" applyFont="1" applyFill="1" applyBorder="1" applyAlignment="1">
      <alignment horizontal="center" vertical="center"/>
    </xf>
    <xf numFmtId="0" fontId="7" fillId="3" borderId="0" xfId="2" applyFont="1" applyFill="1" applyBorder="1" applyAlignment="1" applyProtection="1">
      <alignment horizontal="left" vertical="top" wrapText="1"/>
    </xf>
    <xf numFmtId="0" fontId="7" fillId="3" borderId="9" xfId="2" applyFont="1" applyFill="1" applyBorder="1" applyAlignment="1" applyProtection="1">
      <alignment horizontal="left" vertical="top" wrapText="1"/>
    </xf>
    <xf numFmtId="170" fontId="27" fillId="8" borderId="5" xfId="0" applyNumberFormat="1" applyFont="1" applyFill="1" applyBorder="1" applyAlignment="1" applyProtection="1">
      <alignment vertical="top"/>
      <protection locked="0"/>
    </xf>
    <xf numFmtId="0" fontId="27" fillId="8" borderId="5" xfId="0" applyFont="1" applyFill="1" applyBorder="1" applyAlignment="1" applyProtection="1">
      <alignment vertical="top"/>
      <protection locked="0"/>
    </xf>
    <xf numFmtId="0" fontId="27" fillId="8" borderId="6" xfId="0" applyFont="1" applyFill="1" applyBorder="1" applyAlignment="1" applyProtection="1">
      <alignment horizontal="left" vertical="center"/>
      <protection locked="0"/>
    </xf>
    <xf numFmtId="0" fontId="27" fillId="8" borderId="3" xfId="0" applyFont="1" applyFill="1" applyBorder="1" applyAlignment="1" applyProtection="1">
      <alignment horizontal="left" vertical="center"/>
      <protection locked="0"/>
    </xf>
    <xf numFmtId="0" fontId="27" fillId="8" borderId="4" xfId="0" applyFont="1" applyFill="1" applyBorder="1" applyAlignment="1" applyProtection="1">
      <alignment horizontal="left" vertical="center"/>
      <protection locked="0"/>
    </xf>
    <xf numFmtId="9" fontId="27" fillId="8" borderId="6" xfId="10" applyFont="1" applyFill="1" applyBorder="1" applyAlignment="1" applyProtection="1">
      <alignment horizontal="center" vertical="center"/>
      <protection locked="0"/>
    </xf>
    <xf numFmtId="9" fontId="27" fillId="8" borderId="4" xfId="10" applyFont="1" applyFill="1" applyBorder="1" applyAlignment="1" applyProtection="1">
      <alignment horizontal="center" vertical="center"/>
      <protection locked="0"/>
    </xf>
    <xf numFmtId="44" fontId="24" fillId="9" borderId="5" xfId="24" applyFont="1" applyFill="1" applyBorder="1" applyAlignment="1" applyProtection="1">
      <alignment horizontal="center" vertical="center" wrapText="1"/>
      <protection locked="0"/>
    </xf>
    <xf numFmtId="0" fontId="24" fillId="9" borderId="5" xfId="3" applyFont="1" applyFill="1" applyBorder="1" applyAlignment="1" applyProtection="1">
      <alignment horizontal="center" vertical="center" wrapText="1"/>
      <protection locked="0"/>
    </xf>
    <xf numFmtId="0" fontId="24" fillId="9" borderId="2" xfId="3" applyFont="1" applyFill="1" applyBorder="1" applyAlignment="1" applyProtection="1">
      <alignment horizontal="center" vertical="center" wrapText="1"/>
      <protection locked="0"/>
    </xf>
    <xf numFmtId="0" fontId="24" fillId="9" borderId="1" xfId="3" applyFont="1" applyFill="1" applyBorder="1" applyAlignment="1" applyProtection="1">
      <alignment horizontal="center" vertical="center" wrapText="1"/>
      <protection locked="0"/>
    </xf>
    <xf numFmtId="0" fontId="24" fillId="9" borderId="10" xfId="3" applyFont="1" applyFill="1" applyBorder="1" applyAlignment="1" applyProtection="1">
      <alignment horizontal="center" vertical="center" wrapText="1"/>
      <protection locked="0"/>
    </xf>
    <xf numFmtId="0" fontId="24" fillId="9" borderId="12" xfId="3" applyFont="1" applyFill="1" applyBorder="1" applyAlignment="1" applyProtection="1">
      <alignment horizontal="center" vertical="center" wrapText="1"/>
      <protection locked="0"/>
    </xf>
    <xf numFmtId="44" fontId="16" fillId="2" borderId="2" xfId="24" applyFont="1" applyFill="1" applyBorder="1" applyAlignment="1">
      <alignment horizontal="center" vertical="center"/>
    </xf>
    <xf numFmtId="44" fontId="16" fillId="2" borderId="7" xfId="24" applyFont="1" applyFill="1" applyBorder="1" applyAlignment="1">
      <alignment horizontal="center" vertical="center"/>
    </xf>
    <xf numFmtId="44" fontId="16" fillId="2" borderId="1" xfId="24" applyFont="1" applyFill="1" applyBorder="1" applyAlignment="1">
      <alignment horizontal="center" vertical="center"/>
    </xf>
    <xf numFmtId="44" fontId="16" fillId="2" borderId="10" xfId="24" applyFont="1" applyFill="1" applyBorder="1" applyAlignment="1">
      <alignment horizontal="center" vertical="center"/>
    </xf>
    <xf numFmtId="44" fontId="16" fillId="2" borderId="11" xfId="24" applyFont="1" applyFill="1" applyBorder="1" applyAlignment="1">
      <alignment horizontal="center" vertical="center"/>
    </xf>
    <xf numFmtId="44" fontId="16" fillId="2" borderId="12" xfId="24" applyFont="1" applyFill="1" applyBorder="1" applyAlignment="1">
      <alignment horizontal="center" vertical="center"/>
    </xf>
    <xf numFmtId="0" fontId="16" fillId="0" borderId="5" xfId="4" applyFont="1" applyBorder="1" applyAlignment="1" applyProtection="1">
      <alignment horizontal="center" vertical="top" wrapText="1"/>
      <protection locked="0"/>
    </xf>
    <xf numFmtId="43" fontId="24" fillId="9" borderId="5" xfId="44" applyFont="1" applyFill="1" applyBorder="1" applyAlignment="1" applyProtection="1">
      <alignment horizontal="center" vertical="center" wrapText="1"/>
      <protection locked="0"/>
    </xf>
    <xf numFmtId="0" fontId="11" fillId="3" borderId="5" xfId="4" applyFont="1" applyFill="1" applyBorder="1" applyAlignment="1" applyProtection="1">
      <alignment vertical="top"/>
      <protection locked="0"/>
    </xf>
    <xf numFmtId="0" fontId="11" fillId="2" borderId="5" xfId="3" applyFont="1" applyFill="1" applyBorder="1" applyAlignment="1" applyProtection="1">
      <alignment horizontal="center" vertical="center"/>
      <protection locked="0"/>
    </xf>
    <xf numFmtId="0" fontId="16" fillId="0" borderId="5" xfId="3" applyFont="1" applyBorder="1" applyAlignment="1" applyProtection="1">
      <alignment horizontal="center" vertical="center"/>
      <protection locked="0"/>
    </xf>
    <xf numFmtId="0" fontId="16" fillId="3" borderId="2" xfId="4" applyFont="1" applyFill="1" applyBorder="1" applyAlignment="1" applyProtection="1">
      <alignment horizontal="center" vertical="center"/>
      <protection locked="0"/>
    </xf>
    <xf numFmtId="0" fontId="16" fillId="3" borderId="7" xfId="4" applyFont="1" applyFill="1" applyBorder="1" applyAlignment="1" applyProtection="1">
      <alignment horizontal="center" vertical="center"/>
      <protection locked="0"/>
    </xf>
    <xf numFmtId="0" fontId="16" fillId="3" borderId="1" xfId="4" applyFont="1" applyFill="1" applyBorder="1" applyAlignment="1" applyProtection="1">
      <alignment horizontal="center" vertical="center"/>
      <protection locked="0"/>
    </xf>
    <xf numFmtId="0" fontId="16" fillId="3" borderId="10" xfId="4" applyFont="1" applyFill="1" applyBorder="1" applyAlignment="1" applyProtection="1">
      <alignment horizontal="center" vertical="center"/>
      <protection locked="0"/>
    </xf>
    <xf numFmtId="0" fontId="16" fillId="3" borderId="11" xfId="4" applyFont="1" applyFill="1" applyBorder="1" applyAlignment="1" applyProtection="1">
      <alignment horizontal="center" vertical="center"/>
      <protection locked="0"/>
    </xf>
    <xf numFmtId="0" fontId="16" fillId="3" borderId="12" xfId="4" applyFont="1" applyFill="1" applyBorder="1" applyAlignment="1" applyProtection="1">
      <alignment horizontal="center" vertical="center"/>
      <protection locked="0"/>
    </xf>
    <xf numFmtId="44" fontId="11" fillId="3" borderId="5" xfId="24" applyFont="1" applyFill="1" applyBorder="1" applyAlignment="1" applyProtection="1">
      <alignment vertical="top"/>
      <protection locked="0"/>
    </xf>
    <xf numFmtId="0" fontId="16" fillId="0" borderId="5" xfId="4" applyFont="1" applyBorder="1" applyAlignment="1" applyProtection="1">
      <alignment horizontal="left" vertical="top"/>
      <protection locked="0"/>
    </xf>
    <xf numFmtId="44" fontId="16" fillId="0" borderId="5" xfId="24" applyFont="1" applyBorder="1" applyAlignment="1" applyProtection="1">
      <alignment vertical="top"/>
      <protection locked="0"/>
    </xf>
    <xf numFmtId="0" fontId="16" fillId="0" borderId="5" xfId="4" applyFont="1" applyBorder="1" applyAlignment="1" applyProtection="1">
      <alignment vertical="top"/>
      <protection locked="0"/>
    </xf>
    <xf numFmtId="0" fontId="11" fillId="3" borderId="5" xfId="4" applyFont="1" applyFill="1" applyBorder="1" applyAlignment="1" applyProtection="1">
      <alignment horizontal="left" vertical="top"/>
      <protection locked="0"/>
    </xf>
    <xf numFmtId="44" fontId="16" fillId="0" borderId="6" xfId="24" applyFont="1" applyBorder="1" applyAlignment="1">
      <alignment horizontal="center" vertical="center"/>
    </xf>
    <xf numFmtId="44" fontId="16" fillId="0" borderId="4" xfId="24" applyFont="1" applyBorder="1" applyAlignment="1">
      <alignment horizontal="center" vertical="center"/>
    </xf>
    <xf numFmtId="0" fontId="16" fillId="0" borderId="6" xfId="4" applyFont="1" applyBorder="1" applyAlignment="1">
      <alignment horizontal="center" vertical="center"/>
    </xf>
    <xf numFmtId="0" fontId="16" fillId="0" borderId="4" xfId="4" applyFont="1" applyBorder="1" applyAlignment="1">
      <alignment horizontal="center" vertical="center"/>
    </xf>
    <xf numFmtId="4" fontId="11" fillId="8" borderId="5" xfId="3" applyNumberFormat="1" applyFont="1" applyFill="1" applyBorder="1" applyAlignment="1" applyProtection="1">
      <alignment horizontal="center" vertical="center" wrapText="1"/>
      <protection locked="0"/>
    </xf>
    <xf numFmtId="0" fontId="4" fillId="0" borderId="10" xfId="2" applyFont="1" applyFill="1" applyBorder="1" applyAlignment="1" applyProtection="1">
      <alignment horizontal="center" vertical="center"/>
      <protection locked="0"/>
    </xf>
    <xf numFmtId="0" fontId="4" fillId="0" borderId="11" xfId="2" applyFont="1" applyFill="1" applyBorder="1" applyAlignment="1" applyProtection="1">
      <alignment horizontal="center" vertical="center"/>
      <protection locked="0"/>
    </xf>
    <xf numFmtId="0" fontId="4" fillId="0" borderId="12" xfId="2" applyFont="1" applyFill="1" applyBorder="1" applyAlignment="1" applyProtection="1">
      <alignment horizontal="center" vertical="center"/>
      <protection locked="0"/>
    </xf>
    <xf numFmtId="0" fontId="7" fillId="3" borderId="2" xfId="2" applyFont="1" applyFill="1" applyBorder="1" applyAlignment="1" applyProtection="1">
      <alignment horizontal="left" vertical="center"/>
      <protection locked="0"/>
    </xf>
    <xf numFmtId="0" fontId="7" fillId="3" borderId="7" xfId="2" applyFont="1" applyFill="1" applyBorder="1" applyAlignment="1" applyProtection="1">
      <alignment horizontal="left" vertical="center"/>
      <protection locked="0"/>
    </xf>
    <xf numFmtId="0" fontId="16" fillId="0" borderId="0" xfId="2" applyFont="1" applyFill="1" applyBorder="1" applyAlignment="1">
      <alignment horizontal="left" vertical="center"/>
    </xf>
    <xf numFmtId="0" fontId="16" fillId="0" borderId="9" xfId="2" applyFont="1" applyFill="1" applyBorder="1" applyAlignment="1">
      <alignment horizontal="left" vertical="center"/>
    </xf>
    <xf numFmtId="0" fontId="10" fillId="3" borderId="8" xfId="2" applyFont="1" applyFill="1" applyBorder="1" applyAlignment="1" applyProtection="1">
      <alignment horizontal="center" vertical="center"/>
      <protection locked="0"/>
    </xf>
    <xf numFmtId="0" fontId="10" fillId="3" borderId="0" xfId="2" applyFont="1" applyFill="1" applyBorder="1" applyAlignment="1" applyProtection="1">
      <alignment horizontal="center" vertical="center"/>
      <protection locked="0"/>
    </xf>
    <xf numFmtId="0" fontId="10" fillId="3" borderId="9" xfId="2" applyFont="1" applyFill="1" applyBorder="1" applyAlignment="1" applyProtection="1">
      <alignment horizontal="center" vertical="center"/>
      <protection locked="0"/>
    </xf>
    <xf numFmtId="0" fontId="7" fillId="3" borderId="2" xfId="2" applyFont="1" applyFill="1" applyBorder="1" applyAlignment="1" applyProtection="1">
      <alignment horizontal="center" vertical="center"/>
      <protection locked="0"/>
    </xf>
    <xf numFmtId="0" fontId="7" fillId="3" borderId="1" xfId="2" applyFont="1" applyFill="1" applyBorder="1" applyAlignment="1" applyProtection="1">
      <alignment horizontal="center" vertical="center"/>
      <protection locked="0"/>
    </xf>
    <xf numFmtId="0" fontId="16" fillId="0" borderId="10" xfId="2" applyFont="1" applyFill="1" applyBorder="1" applyAlignment="1" applyProtection="1">
      <alignment horizontal="center" vertical="center"/>
      <protection locked="0"/>
    </xf>
    <xf numFmtId="0" fontId="16" fillId="0" borderId="12" xfId="2" applyFont="1" applyFill="1" applyBorder="1" applyAlignment="1" applyProtection="1">
      <alignment horizontal="center" vertical="center"/>
      <protection locked="0"/>
    </xf>
    <xf numFmtId="0" fontId="12" fillId="0" borderId="2" xfId="3" applyFont="1" applyFill="1" applyBorder="1" applyAlignment="1" applyProtection="1">
      <alignment horizontal="center" vertical="center"/>
      <protection locked="0"/>
    </xf>
    <xf numFmtId="0" fontId="12" fillId="0" borderId="7" xfId="3" applyFont="1" applyFill="1" applyBorder="1" applyAlignment="1" applyProtection="1">
      <alignment horizontal="center" vertical="center"/>
      <protection locked="0"/>
    </xf>
    <xf numFmtId="0" fontId="12" fillId="0" borderId="10" xfId="3" applyFont="1" applyFill="1" applyBorder="1" applyAlignment="1" applyProtection="1">
      <alignment horizontal="center" vertical="center"/>
      <protection locked="0"/>
    </xf>
    <xf numFmtId="0" fontId="12" fillId="0" borderId="11" xfId="3" applyFont="1" applyFill="1" applyBorder="1" applyAlignment="1" applyProtection="1">
      <alignment horizontal="center" vertical="center"/>
      <protection locked="0"/>
    </xf>
    <xf numFmtId="0" fontId="4" fillId="0" borderId="0" xfId="2" applyFont="1" applyFill="1" applyBorder="1" applyAlignment="1" applyProtection="1">
      <alignment horizontal="center" vertical="center"/>
      <protection locked="0"/>
    </xf>
    <xf numFmtId="0" fontId="7" fillId="3" borderId="1" xfId="2" applyFont="1" applyFill="1" applyBorder="1" applyAlignment="1" applyProtection="1">
      <alignment horizontal="left" vertical="center"/>
      <protection locked="0"/>
    </xf>
    <xf numFmtId="170" fontId="27" fillId="8" borderId="5" xfId="0" applyNumberFormat="1" applyFont="1" applyFill="1" applyBorder="1" applyAlignment="1" applyProtection="1">
      <alignment horizontal="center" vertical="center" wrapText="1"/>
      <protection locked="0"/>
    </xf>
    <xf numFmtId="0" fontId="27" fillId="8" borderId="5" xfId="0" applyFont="1" applyFill="1" applyBorder="1" applyAlignment="1" applyProtection="1">
      <alignment horizontal="right" vertical="center" wrapText="1"/>
      <protection locked="0"/>
    </xf>
    <xf numFmtId="0" fontId="24" fillId="9" borderId="5" xfId="3" applyFont="1" applyFill="1" applyBorder="1" applyAlignment="1" applyProtection="1">
      <alignment horizontal="right" vertical="center" wrapText="1"/>
      <protection locked="0"/>
    </xf>
    <xf numFmtId="43" fontId="24" fillId="9" borderId="5" xfId="3" applyNumberFormat="1" applyFont="1" applyFill="1" applyBorder="1" applyAlignment="1" applyProtection="1">
      <alignment horizontal="center" vertical="center" wrapText="1"/>
      <protection locked="0"/>
    </xf>
    <xf numFmtId="172" fontId="24" fillId="9" borderId="5" xfId="41" applyFont="1" applyFill="1" applyBorder="1" applyAlignment="1" applyProtection="1">
      <alignment horizontal="center" vertical="center" wrapText="1"/>
      <protection locked="0"/>
    </xf>
    <xf numFmtId="172" fontId="24" fillId="9" borderId="5" xfId="41" applyFont="1" applyFill="1" applyBorder="1" applyAlignment="1" applyProtection="1">
      <alignment horizontal="right" vertical="center" wrapText="1"/>
      <protection locked="0"/>
    </xf>
    <xf numFmtId="1" fontId="16" fillId="11" borderId="5" xfId="3" quotePrefix="1" applyNumberFormat="1" applyFont="1" applyFill="1" applyBorder="1" applyAlignment="1">
      <alignment horizontal="center" vertical="center"/>
    </xf>
    <xf numFmtId="165" fontId="11" fillId="0" borderId="5" xfId="3" applyNumberFormat="1" applyFont="1" applyFill="1" applyBorder="1" applyAlignment="1" applyProtection="1">
      <alignment horizontal="center" vertical="center" wrapText="1"/>
      <protection locked="0"/>
    </xf>
    <xf numFmtId="49" fontId="24" fillId="8" borderId="5" xfId="3" quotePrefix="1" applyNumberFormat="1" applyFont="1" applyFill="1" applyBorder="1" applyAlignment="1" applyProtection="1">
      <alignment horizontal="left" vertical="center" wrapText="1"/>
      <protection locked="0"/>
    </xf>
    <xf numFmtId="165" fontId="11" fillId="17" borderId="5" xfId="3" applyNumberFormat="1" applyFont="1" applyFill="1" applyBorder="1" applyAlignment="1" applyProtection="1">
      <alignment horizontal="center" vertical="center" wrapText="1"/>
      <protection locked="0"/>
    </xf>
    <xf numFmtId="1" fontId="16" fillId="11" borderId="6" xfId="3" quotePrefix="1" applyNumberFormat="1" applyFont="1" applyFill="1" applyBorder="1" applyAlignment="1">
      <alignment horizontal="center" vertical="center"/>
    </xf>
    <xf numFmtId="1" fontId="16" fillId="11" borderId="4" xfId="3" quotePrefix="1" applyNumberFormat="1" applyFont="1" applyFill="1" applyBorder="1" applyAlignment="1">
      <alignment horizontal="center" vertical="center"/>
    </xf>
    <xf numFmtId="0" fontId="16" fillId="17" borderId="6" xfId="0" applyNumberFormat="1" applyFont="1" applyFill="1" applyBorder="1" applyAlignment="1" applyProtection="1">
      <alignment horizontal="center" vertical="center" wrapText="1" shrinkToFit="1"/>
      <protection locked="0"/>
    </xf>
    <xf numFmtId="0" fontId="16" fillId="17" borderId="4" xfId="0" applyNumberFormat="1" applyFont="1" applyFill="1" applyBorder="1" applyAlignment="1" applyProtection="1">
      <alignment horizontal="center" vertical="center" wrapText="1" shrinkToFit="1"/>
      <protection locked="0"/>
    </xf>
    <xf numFmtId="0" fontId="11" fillId="0" borderId="6" xfId="0" applyNumberFormat="1" applyFont="1" applyFill="1" applyBorder="1" applyAlignment="1" applyProtection="1">
      <alignment horizontal="center" vertical="center" wrapText="1" shrinkToFit="1"/>
      <protection locked="0"/>
    </xf>
    <xf numFmtId="0" fontId="11" fillId="0" borderId="4" xfId="0" applyNumberFormat="1" applyFont="1" applyFill="1" applyBorder="1" applyAlignment="1" applyProtection="1">
      <alignment horizontal="center" vertical="center" wrapText="1" shrinkToFit="1"/>
      <protection locked="0"/>
    </xf>
    <xf numFmtId="0" fontId="24" fillId="9" borderId="7" xfId="3" applyFont="1" applyFill="1" applyBorder="1" applyAlignment="1" applyProtection="1">
      <alignment horizontal="center" vertical="center" wrapText="1"/>
      <protection locked="0"/>
    </xf>
    <xf numFmtId="0" fontId="24" fillId="9" borderId="11" xfId="3" applyFont="1" applyFill="1" applyBorder="1" applyAlignment="1" applyProtection="1">
      <alignment horizontal="center" vertical="center" wrapText="1"/>
      <protection locked="0"/>
    </xf>
    <xf numFmtId="170" fontId="44" fillId="8" borderId="5" xfId="0" applyNumberFormat="1" applyFont="1" applyFill="1" applyBorder="1" applyAlignment="1" applyProtection="1">
      <alignment horizontal="center" vertical="center"/>
      <protection locked="0"/>
    </xf>
    <xf numFmtId="0" fontId="24" fillId="9" borderId="33" xfId="3" applyFont="1" applyFill="1" applyBorder="1" applyAlignment="1" applyProtection="1">
      <alignment horizontal="center" vertical="center" wrapText="1"/>
      <protection locked="0"/>
    </xf>
    <xf numFmtId="0" fontId="24" fillId="9" borderId="32" xfId="3" applyFont="1" applyFill="1" applyBorder="1" applyAlignment="1" applyProtection="1">
      <alignment horizontal="center" vertical="center" wrapText="1"/>
      <protection locked="0"/>
    </xf>
    <xf numFmtId="44" fontId="11" fillId="0" borderId="6" xfId="24" applyFont="1" applyFill="1" applyBorder="1" applyAlignment="1">
      <alignment horizontal="center" vertical="center"/>
    </xf>
    <xf numFmtId="44" fontId="11" fillId="0" borderId="3" xfId="24" applyFont="1" applyFill="1" applyBorder="1" applyAlignment="1">
      <alignment horizontal="center" vertical="center"/>
    </xf>
    <xf numFmtId="44" fontId="11" fillId="0" borderId="4" xfId="24" applyFont="1" applyFill="1" applyBorder="1" applyAlignment="1">
      <alignment horizontal="center" vertical="center"/>
    </xf>
    <xf numFmtId="4" fontId="24" fillId="8" borderId="6" xfId="3" quotePrefix="1" applyNumberFormat="1" applyFont="1" applyFill="1" applyBorder="1" applyAlignment="1">
      <alignment horizontal="center" vertical="center"/>
    </xf>
    <xf numFmtId="4" fontId="24" fillId="8" borderId="3" xfId="3" quotePrefix="1" applyNumberFormat="1" applyFont="1" applyFill="1" applyBorder="1" applyAlignment="1">
      <alignment horizontal="center" vertical="center"/>
    </xf>
    <xf numFmtId="165" fontId="11" fillId="0" borderId="6" xfId="3" applyNumberFormat="1" applyFont="1" applyFill="1" applyBorder="1" applyAlignment="1" applyProtection="1">
      <alignment horizontal="center" vertical="center" wrapText="1"/>
      <protection locked="0"/>
    </xf>
    <xf numFmtId="165" fontId="11" fillId="0" borderId="4" xfId="3" applyNumberFormat="1" applyFont="1" applyFill="1" applyBorder="1" applyAlignment="1" applyProtection="1">
      <alignment horizontal="center" vertical="center" wrapText="1"/>
      <protection locked="0"/>
    </xf>
    <xf numFmtId="2" fontId="24" fillId="9" borderId="5" xfId="3" applyNumberFormat="1" applyFont="1" applyFill="1" applyBorder="1" applyAlignment="1" applyProtection="1">
      <alignment horizontal="center" vertical="center" wrapText="1"/>
      <protection locked="0"/>
    </xf>
    <xf numFmtId="0" fontId="11" fillId="0" borderId="6" xfId="40" applyFont="1" applyFill="1" applyBorder="1" applyAlignment="1" applyProtection="1">
      <alignment horizontal="left" vertical="center" wrapText="1" shrinkToFit="1"/>
      <protection locked="0"/>
    </xf>
    <xf numFmtId="0" fontId="11" fillId="0" borderId="3" xfId="40" applyFont="1" applyFill="1" applyBorder="1" applyAlignment="1" applyProtection="1">
      <alignment horizontal="left" vertical="center" wrapText="1" shrinkToFit="1"/>
      <protection locked="0"/>
    </xf>
    <xf numFmtId="0" fontId="11" fillId="0" borderId="4" xfId="40" applyFont="1" applyFill="1" applyBorder="1" applyAlignment="1" applyProtection="1">
      <alignment horizontal="left" vertical="center" wrapText="1" shrinkToFit="1"/>
      <protection locked="0"/>
    </xf>
    <xf numFmtId="0" fontId="4" fillId="0" borderId="10" xfId="4" applyFont="1" applyBorder="1" applyAlignment="1" applyProtection="1">
      <alignment horizontal="center" vertical="center"/>
      <protection locked="0"/>
    </xf>
    <xf numFmtId="0" fontId="4" fillId="0" borderId="11" xfId="4" applyFont="1" applyBorder="1" applyAlignment="1" applyProtection="1">
      <alignment horizontal="center" vertical="center"/>
      <protection locked="0"/>
    </xf>
    <xf numFmtId="0" fontId="7" fillId="3" borderId="2" xfId="4" applyFont="1" applyFill="1" applyBorder="1" applyAlignment="1" applyProtection="1">
      <alignment horizontal="left" vertical="center"/>
      <protection locked="0"/>
    </xf>
    <xf numFmtId="0" fontId="7" fillId="3" borderId="7" xfId="4" applyFont="1" applyFill="1" applyBorder="1" applyAlignment="1" applyProtection="1">
      <alignment horizontal="left" vertical="center"/>
      <protection locked="0"/>
    </xf>
    <xf numFmtId="0" fontId="9" fillId="2" borderId="5" xfId="3" applyFont="1" applyFill="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0" fontId="12" fillId="0" borderId="7" xfId="3" applyFont="1" applyBorder="1" applyAlignment="1" applyProtection="1">
      <alignment horizontal="center" vertical="center"/>
      <protection locked="0"/>
    </xf>
    <xf numFmtId="0" fontId="12" fillId="0" borderId="10" xfId="3" applyFont="1" applyBorder="1" applyAlignment="1" applyProtection="1">
      <alignment horizontal="center" vertical="center"/>
      <protection locked="0"/>
    </xf>
    <xf numFmtId="0" fontId="12" fillId="0" borderId="11" xfId="3" applyFont="1" applyBorder="1" applyAlignment="1" applyProtection="1">
      <alignment horizontal="center" vertical="center"/>
      <protection locked="0"/>
    </xf>
    <xf numFmtId="0" fontId="10" fillId="3" borderId="8" xfId="4" applyFont="1" applyFill="1" applyBorder="1" applyAlignment="1" applyProtection="1">
      <alignment horizontal="center" vertical="center"/>
      <protection locked="0"/>
    </xf>
    <xf numFmtId="0" fontId="10" fillId="3" borderId="0" xfId="4" applyFont="1" applyFill="1" applyAlignment="1" applyProtection="1">
      <alignment horizontal="center" vertical="center"/>
      <protection locked="0"/>
    </xf>
    <xf numFmtId="0" fontId="10" fillId="3" borderId="9" xfId="4" applyFont="1" applyFill="1" applyBorder="1" applyAlignment="1" applyProtection="1">
      <alignment horizontal="center" vertical="center"/>
      <protection locked="0"/>
    </xf>
    <xf numFmtId="0" fontId="16" fillId="0" borderId="0" xfId="4" applyFont="1" applyAlignment="1">
      <alignment horizontal="left" vertical="center"/>
    </xf>
    <xf numFmtId="0" fontId="16" fillId="0" borderId="9" xfId="4" applyFont="1" applyBorder="1" applyAlignment="1">
      <alignment horizontal="left" vertical="center"/>
    </xf>
    <xf numFmtId="0" fontId="16" fillId="0" borderId="10" xfId="4" applyFont="1" applyBorder="1" applyAlignment="1" applyProtection="1">
      <alignment horizontal="center" vertical="center"/>
      <protection locked="0"/>
    </xf>
    <xf numFmtId="0" fontId="16" fillId="0" borderId="11" xfId="4" applyFont="1" applyBorder="1" applyAlignment="1" applyProtection="1">
      <alignment horizontal="center" vertical="center"/>
      <protection locked="0"/>
    </xf>
    <xf numFmtId="0" fontId="16" fillId="0" borderId="6" xfId="0" applyFont="1" applyFill="1" applyBorder="1" applyAlignment="1" applyProtection="1">
      <alignment horizontal="left" vertical="center" wrapText="1" shrinkToFit="1"/>
      <protection locked="0"/>
    </xf>
    <xf numFmtId="0" fontId="16" fillId="0" borderId="4" xfId="0" applyFont="1" applyFill="1" applyBorder="1" applyAlignment="1" applyProtection="1">
      <alignment horizontal="left" vertical="center" wrapText="1" shrinkToFit="1"/>
      <protection locked="0"/>
    </xf>
    <xf numFmtId="49" fontId="24" fillId="11" borderId="6" xfId="3" quotePrefix="1" applyNumberFormat="1" applyFont="1" applyFill="1" applyBorder="1" applyAlignment="1" applyProtection="1">
      <alignment horizontal="left" vertical="center" wrapText="1"/>
      <protection locked="0"/>
    </xf>
    <xf numFmtId="49" fontId="24" fillId="11" borderId="4" xfId="3" applyNumberFormat="1" applyFont="1" applyFill="1" applyBorder="1" applyAlignment="1" applyProtection="1">
      <alignment horizontal="left" vertical="center" wrapText="1"/>
      <protection locked="0"/>
    </xf>
    <xf numFmtId="4" fontId="11" fillId="11" borderId="6" xfId="3" applyNumberFormat="1" applyFont="1" applyFill="1" applyBorder="1" applyAlignment="1" applyProtection="1">
      <alignment horizontal="center" vertical="center" wrapText="1"/>
      <protection locked="0"/>
    </xf>
    <xf numFmtId="4" fontId="11" fillId="11" borderId="4" xfId="3" applyNumberFormat="1" applyFont="1" applyFill="1" applyBorder="1" applyAlignment="1" applyProtection="1">
      <alignment horizontal="center" vertical="center" wrapText="1"/>
      <protection locked="0"/>
    </xf>
    <xf numFmtId="49" fontId="24" fillId="8" borderId="6" xfId="3" quotePrefix="1" applyNumberFormat="1" applyFont="1" applyFill="1" applyBorder="1" applyAlignment="1" applyProtection="1">
      <alignment horizontal="left" vertical="center" wrapText="1"/>
      <protection locked="0"/>
    </xf>
    <xf numFmtId="49" fontId="24" fillId="8" borderId="4" xfId="3" applyNumberFormat="1" applyFont="1" applyFill="1" applyBorder="1" applyAlignment="1" applyProtection="1">
      <alignment horizontal="left" vertical="center" wrapText="1"/>
      <protection locked="0"/>
    </xf>
    <xf numFmtId="4" fontId="11" fillId="8" borderId="6" xfId="3" applyNumberFormat="1" applyFont="1" applyFill="1" applyBorder="1" applyAlignment="1" applyProtection="1">
      <alignment horizontal="center" vertical="center" wrapText="1"/>
      <protection locked="0"/>
    </xf>
    <xf numFmtId="4" fontId="11" fillId="8" borderId="4" xfId="3" applyNumberFormat="1" applyFont="1" applyFill="1" applyBorder="1" applyAlignment="1" applyProtection="1">
      <alignment horizontal="center" vertical="center" wrapText="1"/>
      <protection locked="0"/>
    </xf>
    <xf numFmtId="0" fontId="11" fillId="0" borderId="2" xfId="0" applyFont="1" applyFill="1" applyBorder="1" applyAlignment="1" applyProtection="1">
      <alignment horizontal="left" vertical="center" shrinkToFit="1"/>
      <protection locked="0"/>
    </xf>
    <xf numFmtId="0" fontId="11" fillId="0" borderId="1" xfId="0" applyFont="1" applyFill="1" applyBorder="1" applyAlignment="1" applyProtection="1">
      <alignment horizontal="left" vertical="center" shrinkToFit="1"/>
      <protection locked="0"/>
    </xf>
    <xf numFmtId="49" fontId="24" fillId="11" borderId="4" xfId="3" quotePrefix="1" applyNumberFormat="1" applyFont="1" applyFill="1" applyBorder="1" applyAlignment="1" applyProtection="1">
      <alignment horizontal="left" vertical="center" wrapText="1"/>
      <protection locked="0"/>
    </xf>
    <xf numFmtId="0" fontId="16" fillId="0" borderId="2" xfId="0" applyFont="1" applyFill="1" applyBorder="1" applyAlignment="1" applyProtection="1">
      <alignment horizontal="left" vertical="center" wrapText="1" shrinkToFit="1"/>
      <protection locked="0"/>
    </xf>
    <xf numFmtId="0" fontId="16" fillId="0" borderId="1" xfId="0" applyFont="1" applyFill="1" applyBorder="1" applyAlignment="1" applyProtection="1">
      <alignment horizontal="left" vertical="center" shrinkToFit="1"/>
      <protection locked="0"/>
    </xf>
    <xf numFmtId="49" fontId="24" fillId="8" borderId="4" xfId="3" quotePrefix="1" applyNumberFormat="1" applyFont="1" applyFill="1" applyBorder="1" applyAlignment="1" applyProtection="1">
      <alignment horizontal="left" vertical="center" wrapText="1"/>
      <protection locked="0"/>
    </xf>
    <xf numFmtId="0" fontId="11" fillId="0" borderId="6" xfId="45" applyFont="1" applyFill="1" applyBorder="1" applyAlignment="1" applyProtection="1">
      <alignment horizontal="left" vertical="center" shrinkToFit="1"/>
      <protection locked="0"/>
    </xf>
    <xf numFmtId="0" fontId="11" fillId="0" borderId="4" xfId="45" applyFont="1" applyFill="1" applyBorder="1" applyAlignment="1" applyProtection="1">
      <alignment horizontal="left" vertical="center" shrinkToFit="1"/>
      <protection locked="0"/>
    </xf>
    <xf numFmtId="0" fontId="16" fillId="0" borderId="6" xfId="45" applyFont="1" applyFill="1" applyBorder="1" applyAlignment="1" applyProtection="1">
      <alignment horizontal="left" vertical="center" wrapText="1" shrinkToFit="1"/>
      <protection locked="0"/>
    </xf>
    <xf numFmtId="0" fontId="16" fillId="0" borderId="4" xfId="45" applyFont="1" applyFill="1" applyBorder="1" applyAlignment="1" applyProtection="1">
      <alignment horizontal="left" vertical="center" wrapText="1" shrinkToFit="1"/>
      <protection locked="0"/>
    </xf>
    <xf numFmtId="0" fontId="11" fillId="0" borderId="6" xfId="0" applyFont="1" applyFill="1" applyBorder="1" applyAlignment="1" applyProtection="1">
      <alignment horizontal="left" vertical="center" shrinkToFit="1"/>
      <protection locked="0"/>
    </xf>
    <xf numFmtId="0" fontId="11" fillId="0" borderId="4" xfId="0" applyFont="1" applyFill="1" applyBorder="1" applyAlignment="1" applyProtection="1">
      <alignment horizontal="left" vertical="center" shrinkToFit="1"/>
      <protection locked="0"/>
    </xf>
    <xf numFmtId="0" fontId="11" fillId="0" borderId="2" xfId="0" applyFont="1" applyFill="1" applyBorder="1" applyAlignment="1" applyProtection="1">
      <alignment vertical="center" shrinkToFit="1"/>
      <protection locked="0"/>
    </xf>
    <xf numFmtId="0" fontId="11" fillId="0" borderId="1" xfId="0" applyFont="1" applyFill="1" applyBorder="1" applyAlignment="1" applyProtection="1">
      <alignment vertical="center" shrinkToFit="1"/>
      <protection locked="0"/>
    </xf>
    <xf numFmtId="0" fontId="16" fillId="0" borderId="2" xfId="0" applyFont="1" applyFill="1" applyBorder="1" applyAlignment="1" applyProtection="1">
      <alignment vertical="center" wrapText="1" shrinkToFit="1"/>
      <protection locked="0"/>
    </xf>
    <xf numFmtId="0" fontId="16" fillId="0" borderId="1" xfId="0" applyFont="1" applyFill="1" applyBorder="1" applyAlignment="1" applyProtection="1">
      <alignment vertical="center" shrinkToFit="1"/>
      <protection locked="0"/>
    </xf>
    <xf numFmtId="0" fontId="11" fillId="0" borderId="2" xfId="0" applyFont="1" applyFill="1" applyBorder="1" applyAlignment="1" applyProtection="1">
      <alignment horizontal="left" vertical="center" wrapText="1" shrinkToFit="1"/>
      <protection locked="0"/>
    </xf>
    <xf numFmtId="0" fontId="11" fillId="0" borderId="1" xfId="0" applyFont="1" applyFill="1" applyBorder="1" applyAlignment="1" applyProtection="1">
      <alignment horizontal="left" vertical="center" wrapText="1" shrinkToFit="1"/>
      <protection locked="0"/>
    </xf>
    <xf numFmtId="44" fontId="11" fillId="0" borderId="2" xfId="0" applyNumberFormat="1" applyFont="1" applyFill="1" applyBorder="1" applyAlignment="1" applyProtection="1">
      <alignment horizontal="center" vertical="center" shrinkToFit="1"/>
      <protection locked="0"/>
    </xf>
    <xf numFmtId="44" fontId="11" fillId="0" borderId="1" xfId="0" applyNumberFormat="1" applyFont="1" applyFill="1" applyBorder="1" applyAlignment="1" applyProtection="1">
      <alignment horizontal="center" vertical="center" shrinkToFit="1"/>
      <protection locked="0"/>
    </xf>
    <xf numFmtId="0" fontId="16" fillId="0" borderId="1" xfId="0" applyFont="1" applyFill="1" applyBorder="1" applyAlignment="1" applyProtection="1">
      <alignment horizontal="left" vertical="center" wrapText="1" shrinkToFit="1"/>
      <protection locked="0"/>
    </xf>
    <xf numFmtId="0" fontId="11" fillId="0" borderId="6" xfId="0" applyFont="1" applyFill="1" applyBorder="1" applyAlignment="1" applyProtection="1">
      <alignment horizontal="left" vertical="center" wrapText="1" shrinkToFit="1"/>
      <protection locked="0"/>
    </xf>
    <xf numFmtId="0" fontId="11" fillId="0" borderId="4" xfId="0" applyFont="1" applyFill="1" applyBorder="1" applyAlignment="1" applyProtection="1">
      <alignment horizontal="left" vertical="center" wrapText="1" shrinkToFit="1"/>
      <protection locked="0"/>
    </xf>
    <xf numFmtId="0" fontId="16" fillId="0" borderId="1" xfId="0" applyFont="1" applyFill="1" applyBorder="1" applyAlignment="1" applyProtection="1">
      <alignment vertical="center" wrapText="1" shrinkToFit="1"/>
      <protection locked="0"/>
    </xf>
    <xf numFmtId="0" fontId="44" fillId="8" borderId="3" xfId="0" applyFont="1" applyFill="1" applyBorder="1" applyAlignment="1" applyProtection="1">
      <alignment horizontal="right" vertical="center" wrapText="1"/>
      <protection locked="0"/>
    </xf>
    <xf numFmtId="170" fontId="44" fillId="8" borderId="6" xfId="0" applyNumberFormat="1" applyFont="1" applyFill="1" applyBorder="1" applyAlignment="1" applyProtection="1">
      <alignment horizontal="center" vertical="center"/>
      <protection locked="0"/>
    </xf>
    <xf numFmtId="170" fontId="44" fillId="8" borderId="4" xfId="0" applyNumberFormat="1" applyFont="1" applyFill="1" applyBorder="1" applyAlignment="1" applyProtection="1">
      <alignment horizontal="center" vertical="center"/>
      <protection locked="0"/>
    </xf>
    <xf numFmtId="0" fontId="16" fillId="11" borderId="6" xfId="3" applyFont="1" applyFill="1" applyBorder="1" applyAlignment="1">
      <alignment horizontal="left" vertical="center" wrapText="1"/>
    </xf>
    <xf numFmtId="0" fontId="16" fillId="11" borderId="4" xfId="3" applyFont="1" applyFill="1" applyBorder="1" applyAlignment="1">
      <alignment horizontal="left" vertical="center" wrapText="1"/>
    </xf>
    <xf numFmtId="49" fontId="2" fillId="0" borderId="6" xfId="3" applyNumberFormat="1" applyFont="1" applyBorder="1" applyAlignment="1" applyProtection="1">
      <alignment horizontal="left" vertical="center" wrapText="1"/>
      <protection locked="0"/>
    </xf>
    <xf numFmtId="49" fontId="2" fillId="0" borderId="4" xfId="3" applyNumberFormat="1" applyFont="1" applyBorder="1" applyAlignment="1" applyProtection="1">
      <alignment horizontal="left" vertical="center" wrapText="1"/>
      <protection locked="0"/>
    </xf>
    <xf numFmtId="49" fontId="16" fillId="0" borderId="6" xfId="3" applyNumberFormat="1" applyFont="1" applyBorder="1" applyAlignment="1" applyProtection="1">
      <alignment horizontal="left" vertical="center" wrapText="1"/>
      <protection locked="0"/>
    </xf>
    <xf numFmtId="49" fontId="16" fillId="0" borderId="4" xfId="3" applyNumberFormat="1" applyFont="1" applyBorder="1" applyAlignment="1" applyProtection="1">
      <alignment horizontal="left" vertical="center" wrapText="1"/>
      <protection locked="0"/>
    </xf>
    <xf numFmtId="0" fontId="16" fillId="0" borderId="6" xfId="0" applyNumberFormat="1" applyFont="1" applyFill="1" applyBorder="1" applyAlignment="1" applyProtection="1">
      <alignment horizontal="left" vertical="center" wrapText="1" shrinkToFit="1"/>
      <protection locked="0"/>
    </xf>
    <xf numFmtId="0" fontId="16" fillId="0" borderId="4" xfId="0" applyNumberFormat="1" applyFont="1" applyFill="1" applyBorder="1" applyAlignment="1" applyProtection="1">
      <alignment horizontal="left" vertical="center" wrapText="1" shrinkToFit="1"/>
      <protection locked="0"/>
    </xf>
    <xf numFmtId="0" fontId="2" fillId="0" borderId="6"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44" fillId="8" borderId="3" xfId="0" applyFont="1" applyFill="1" applyBorder="1" applyAlignment="1" applyProtection="1">
      <alignment horizontal="center" vertical="center"/>
      <protection locked="0"/>
    </xf>
    <xf numFmtId="0" fontId="16" fillId="0" borderId="6" xfId="0" applyFont="1" applyBorder="1" applyAlignment="1" applyProtection="1">
      <alignment horizontal="left" vertical="center" wrapText="1" shrinkToFit="1"/>
      <protection locked="0"/>
    </xf>
    <xf numFmtId="0" fontId="16" fillId="0" borderId="4" xfId="0" applyFont="1" applyBorder="1" applyAlignment="1" applyProtection="1">
      <alignment horizontal="left" vertical="center" wrapText="1" shrinkToFit="1"/>
      <protection locked="0"/>
    </xf>
    <xf numFmtId="1" fontId="24" fillId="8" borderId="5" xfId="3" quotePrefix="1" applyNumberFormat="1" applyFont="1" applyFill="1" applyBorder="1" applyAlignment="1">
      <alignment horizontal="center" vertical="center"/>
    </xf>
    <xf numFmtId="0" fontId="16" fillId="11" borderId="5" xfId="3" applyFont="1" applyFill="1" applyBorder="1" applyAlignment="1">
      <alignment horizontal="center" vertical="center" wrapText="1"/>
    </xf>
    <xf numFmtId="0" fontId="16" fillId="0" borderId="5" xfId="0" applyNumberFormat="1" applyFont="1" applyFill="1" applyBorder="1" applyAlignment="1" applyProtection="1">
      <alignment horizontal="center" vertical="center" wrapText="1" shrinkToFit="1"/>
      <protection locked="0"/>
    </xf>
    <xf numFmtId="0" fontId="16" fillId="0" borderId="5" xfId="0" applyFont="1" applyBorder="1" applyAlignment="1" applyProtection="1">
      <alignment horizontal="center" vertical="center" wrapText="1" shrinkToFit="1"/>
      <protection locked="0"/>
    </xf>
    <xf numFmtId="0" fontId="27" fillId="8" borderId="3" xfId="0" applyFont="1" applyFill="1" applyBorder="1" applyAlignment="1" applyProtection="1">
      <alignment horizontal="right" vertical="center"/>
      <protection locked="0"/>
    </xf>
    <xf numFmtId="0" fontId="16" fillId="0" borderId="5" xfId="0" applyFont="1" applyFill="1" applyBorder="1" applyAlignment="1" applyProtection="1">
      <alignment horizontal="center" vertical="center" shrinkToFit="1"/>
      <protection locked="0"/>
    </xf>
    <xf numFmtId="0" fontId="11" fillId="0" borderId="5" xfId="0" applyFont="1" applyFill="1" applyBorder="1" applyAlignment="1" applyProtection="1">
      <alignment horizontal="center" vertical="center" shrinkToFit="1"/>
      <protection locked="0"/>
    </xf>
    <xf numFmtId="170" fontId="27" fillId="8" borderId="3" xfId="0" applyNumberFormat="1" applyFont="1" applyFill="1" applyBorder="1" applyAlignment="1" applyProtection="1">
      <alignment horizontal="center" vertical="center"/>
      <protection locked="0"/>
    </xf>
    <xf numFmtId="44" fontId="33" fillId="0" borderId="6" xfId="24" applyFont="1" applyBorder="1" applyAlignment="1">
      <alignment horizontal="center" vertical="center" wrapText="1"/>
    </xf>
    <xf numFmtId="44" fontId="33" fillId="0" borderId="3" xfId="24" applyFont="1" applyBorder="1" applyAlignment="1">
      <alignment horizontal="center" vertical="center" wrapText="1"/>
    </xf>
    <xf numFmtId="44" fontId="33" fillId="0" borderId="4" xfId="24" applyFont="1" applyBorder="1" applyAlignment="1">
      <alignment horizontal="center" vertical="center" wrapText="1"/>
    </xf>
    <xf numFmtId="44" fontId="33" fillId="0" borderId="6" xfId="24" applyFont="1" applyFill="1" applyBorder="1" applyAlignment="1">
      <alignment horizontal="center" vertical="center" wrapText="1"/>
    </xf>
    <xf numFmtId="44" fontId="33" fillId="0" borderId="3" xfId="24" applyFont="1" applyFill="1" applyBorder="1" applyAlignment="1">
      <alignment horizontal="center" vertical="center" wrapText="1"/>
    </xf>
    <xf numFmtId="44" fontId="33" fillId="0" borderId="4" xfId="24" applyFont="1" applyFill="1" applyBorder="1" applyAlignment="1">
      <alignment horizontal="center" vertical="center" wrapText="1"/>
    </xf>
    <xf numFmtId="0" fontId="16" fillId="0" borderId="6" xfId="0" applyNumberFormat="1" applyFont="1" applyFill="1" applyBorder="1" applyAlignment="1" applyProtection="1">
      <alignment horizontal="center" vertical="center" wrapText="1" shrinkToFit="1"/>
      <protection locked="0"/>
    </xf>
    <xf numFmtId="0" fontId="16" fillId="0" borderId="3" xfId="0" applyNumberFormat="1" applyFont="1" applyFill="1" applyBorder="1" applyAlignment="1" applyProtection="1">
      <alignment horizontal="center" vertical="center" wrapText="1" shrinkToFit="1"/>
      <protection locked="0"/>
    </xf>
    <xf numFmtId="0" fontId="16" fillId="0" borderId="4" xfId="0" applyNumberFormat="1" applyFont="1" applyFill="1" applyBorder="1" applyAlignment="1" applyProtection="1">
      <alignment horizontal="center" vertical="center" wrapText="1" shrinkToFit="1"/>
      <protection locked="0"/>
    </xf>
    <xf numFmtId="0" fontId="16" fillId="11" borderId="6" xfId="3" applyFont="1" applyFill="1" applyBorder="1" applyAlignment="1">
      <alignment horizontal="center" vertical="center" wrapText="1"/>
    </xf>
    <xf numFmtId="0" fontId="16" fillId="11" borderId="3" xfId="3" applyFont="1" applyFill="1" applyBorder="1" applyAlignment="1">
      <alignment horizontal="center" vertical="center" wrapText="1"/>
    </xf>
    <xf numFmtId="0" fontId="16" fillId="11" borderId="4" xfId="3" applyFont="1" applyFill="1" applyBorder="1" applyAlignment="1">
      <alignment horizontal="center" vertical="center" wrapText="1"/>
    </xf>
    <xf numFmtId="0" fontId="16" fillId="0" borderId="6" xfId="3" applyFont="1" applyFill="1" applyBorder="1" applyAlignment="1">
      <alignment horizontal="center" vertical="center" wrapText="1"/>
    </xf>
    <xf numFmtId="0" fontId="16" fillId="0" borderId="3" xfId="3" applyFont="1" applyFill="1" applyBorder="1" applyAlignment="1">
      <alignment horizontal="center" vertical="center" wrapText="1"/>
    </xf>
    <xf numFmtId="0" fontId="16" fillId="0" borderId="4" xfId="3" applyFont="1" applyFill="1" applyBorder="1" applyAlignment="1">
      <alignment horizontal="center" vertical="center" wrapText="1"/>
    </xf>
    <xf numFmtId="0" fontId="16" fillId="3" borderId="6" xfId="0" applyNumberFormat="1" applyFont="1" applyFill="1" applyBorder="1" applyAlignment="1" applyProtection="1">
      <alignment horizontal="center" vertical="center" wrapText="1" shrinkToFit="1"/>
      <protection locked="0"/>
    </xf>
    <xf numFmtId="0" fontId="16" fillId="3" borderId="3" xfId="0" applyNumberFormat="1" applyFont="1" applyFill="1" applyBorder="1" applyAlignment="1" applyProtection="1">
      <alignment horizontal="center" vertical="center" wrapText="1" shrinkToFit="1"/>
      <protection locked="0"/>
    </xf>
    <xf numFmtId="0" fontId="16" fillId="3" borderId="4" xfId="0" applyNumberFormat="1" applyFont="1" applyFill="1" applyBorder="1" applyAlignment="1" applyProtection="1">
      <alignment horizontal="center" vertical="center" wrapText="1" shrinkToFit="1"/>
      <protection locked="0"/>
    </xf>
    <xf numFmtId="1" fontId="24" fillId="8" borderId="6" xfId="3" quotePrefix="1" applyNumberFormat="1" applyFont="1" applyFill="1" applyBorder="1" applyAlignment="1">
      <alignment horizontal="center" vertical="center"/>
    </xf>
    <xf numFmtId="1" fontId="24" fillId="8" borderId="3" xfId="3" quotePrefix="1" applyNumberFormat="1" applyFont="1" applyFill="1" applyBorder="1" applyAlignment="1">
      <alignment horizontal="center" vertical="center"/>
    </xf>
    <xf numFmtId="1" fontId="24" fillId="8" borderId="4" xfId="3" quotePrefix="1" applyNumberFormat="1" applyFont="1" applyFill="1" applyBorder="1" applyAlignment="1">
      <alignment horizontal="center" vertical="center"/>
    </xf>
    <xf numFmtId="44" fontId="33" fillId="0" borderId="5" xfId="24" applyFont="1" applyFill="1" applyBorder="1" applyAlignment="1">
      <alignment horizontal="center" vertical="center" wrapText="1"/>
    </xf>
    <xf numFmtId="170" fontId="27" fillId="8" borderId="11" xfId="0" applyNumberFormat="1" applyFont="1" applyFill="1" applyBorder="1" applyAlignment="1" applyProtection="1">
      <alignment horizontal="center" vertical="center"/>
      <protection locked="0"/>
    </xf>
    <xf numFmtId="170" fontId="27" fillId="8" borderId="12" xfId="0" applyNumberFormat="1" applyFont="1" applyFill="1" applyBorder="1" applyAlignment="1" applyProtection="1">
      <alignment horizontal="center" vertical="center"/>
      <protection locked="0"/>
    </xf>
    <xf numFmtId="4" fontId="24" fillId="8" borderId="5" xfId="3" quotePrefix="1" applyNumberFormat="1" applyFont="1" applyFill="1" applyBorder="1" applyAlignment="1">
      <alignment horizontal="center" vertical="center"/>
    </xf>
    <xf numFmtId="4" fontId="16" fillId="11" borderId="6" xfId="3" applyNumberFormat="1" applyFont="1" applyFill="1" applyBorder="1" applyAlignment="1">
      <alignment horizontal="center" vertical="center" wrapText="1"/>
    </xf>
    <xf numFmtId="4" fontId="16" fillId="11" borderId="4" xfId="3" applyNumberFormat="1" applyFont="1" applyFill="1" applyBorder="1" applyAlignment="1">
      <alignment horizontal="center" vertical="center" wrapText="1"/>
    </xf>
    <xf numFmtId="175" fontId="11" fillId="0" borderId="6" xfId="0" applyNumberFormat="1" applyFont="1" applyFill="1" applyBorder="1" applyAlignment="1">
      <alignment horizontal="center" vertical="center"/>
    </xf>
    <xf numFmtId="175" fontId="11" fillId="0" borderId="4" xfId="0" applyNumberFormat="1" applyFont="1" applyFill="1" applyBorder="1" applyAlignment="1">
      <alignment horizontal="center" vertical="center"/>
    </xf>
    <xf numFmtId="0" fontId="33" fillId="0" borderId="6" xfId="0" applyFont="1" applyBorder="1" applyAlignment="1">
      <alignment horizontal="left" wrapText="1"/>
    </xf>
    <xf numFmtId="0" fontId="33" fillId="0" borderId="4" xfId="0" applyFont="1" applyBorder="1" applyAlignment="1">
      <alignment horizontal="left" wrapText="1"/>
    </xf>
    <xf numFmtId="0" fontId="33" fillId="0" borderId="6" xfId="0" applyFont="1" applyBorder="1" applyAlignment="1">
      <alignment horizontal="center"/>
    </xf>
    <xf numFmtId="0" fontId="33" fillId="0" borderId="4" xfId="0" applyFont="1" applyBorder="1" applyAlignment="1">
      <alignment horizontal="center"/>
    </xf>
    <xf numFmtId="1" fontId="24" fillId="8" borderId="6" xfId="3" quotePrefix="1" applyNumberFormat="1" applyFont="1" applyFill="1" applyBorder="1" applyAlignment="1" applyProtection="1">
      <alignment horizontal="center" vertical="center"/>
      <protection locked="0"/>
    </xf>
    <xf numFmtId="1" fontId="24" fillId="8" borderId="4" xfId="3" quotePrefix="1" applyNumberFormat="1" applyFont="1" applyFill="1" applyBorder="1" applyAlignment="1" applyProtection="1">
      <alignment horizontal="center" vertical="center"/>
      <protection locked="0"/>
    </xf>
    <xf numFmtId="164" fontId="11" fillId="0" borderId="33" xfId="0" applyNumberFormat="1" applyFont="1" applyFill="1" applyBorder="1" applyAlignment="1" applyProtection="1">
      <alignment horizontal="left" vertical="center" wrapText="1" shrinkToFit="1"/>
      <protection locked="0"/>
    </xf>
    <xf numFmtId="164" fontId="11" fillId="0" borderId="33" xfId="0" applyNumberFormat="1" applyFont="1" applyFill="1" applyBorder="1" applyAlignment="1" applyProtection="1">
      <alignment horizontal="left" vertical="center" shrinkToFit="1"/>
      <protection locked="0"/>
    </xf>
    <xf numFmtId="164" fontId="11" fillId="0" borderId="33" xfId="0" applyNumberFormat="1" applyFont="1" applyFill="1" applyBorder="1" applyAlignment="1" applyProtection="1">
      <alignment horizontal="center" vertical="center" wrapText="1" shrinkToFit="1"/>
      <protection locked="0"/>
    </xf>
    <xf numFmtId="164" fontId="11" fillId="0" borderId="33" xfId="0" applyNumberFormat="1" applyFont="1" applyFill="1" applyBorder="1" applyAlignment="1" applyProtection="1">
      <alignment horizontal="center" vertical="center" shrinkToFit="1"/>
      <protection locked="0"/>
    </xf>
    <xf numFmtId="0" fontId="11" fillId="0" borderId="5" xfId="0" applyFont="1" applyBorder="1" applyAlignment="1" applyProtection="1">
      <alignment horizontal="left" vertical="center" wrapText="1" shrinkToFit="1"/>
      <protection locked="0"/>
    </xf>
    <xf numFmtId="164" fontId="11" fillId="3" borderId="5" xfId="0" applyNumberFormat="1" applyFont="1" applyFill="1" applyBorder="1" applyAlignment="1" applyProtection="1">
      <alignment horizontal="center" vertical="center" shrinkToFit="1"/>
      <protection locked="0"/>
    </xf>
    <xf numFmtId="164" fontId="11" fillId="3" borderId="33" xfId="0" applyNumberFormat="1" applyFont="1" applyFill="1" applyBorder="1" applyAlignment="1" applyProtection="1">
      <alignment horizontal="center" vertical="center" shrinkToFit="1"/>
      <protection locked="0"/>
    </xf>
    <xf numFmtId="0" fontId="44" fillId="8" borderId="3" xfId="0" applyFont="1" applyFill="1" applyBorder="1" applyAlignment="1" applyProtection="1">
      <alignment horizontal="right" vertical="center"/>
      <protection locked="0"/>
    </xf>
    <xf numFmtId="170" fontId="44" fillId="8" borderId="3" xfId="0" applyNumberFormat="1" applyFont="1" applyFill="1" applyBorder="1" applyAlignment="1" applyProtection="1">
      <alignment horizontal="center" vertical="center"/>
      <protection locked="0"/>
    </xf>
    <xf numFmtId="1" fontId="16" fillId="11" borderId="5" xfId="3" quotePrefix="1" applyNumberFormat="1" applyFont="1" applyFill="1" applyBorder="1" applyAlignment="1">
      <alignment horizontal="left" vertical="center"/>
    </xf>
    <xf numFmtId="0" fontId="11" fillId="0" borderId="5" xfId="0" applyFont="1" applyFill="1" applyBorder="1" applyAlignment="1" applyProtection="1">
      <alignment horizontal="left" vertical="center" wrapText="1" shrinkToFit="1"/>
      <protection locked="0"/>
    </xf>
    <xf numFmtId="1" fontId="24" fillId="8" borderId="6" xfId="3" quotePrefix="1" applyNumberFormat="1" applyFont="1" applyFill="1" applyBorder="1" applyAlignment="1">
      <alignment horizontal="left" vertical="center" wrapText="1"/>
    </xf>
    <xf numFmtId="1" fontId="24" fillId="8" borderId="4" xfId="3" quotePrefix="1" applyNumberFormat="1" applyFont="1" applyFill="1" applyBorder="1" applyAlignment="1">
      <alignment horizontal="left" vertical="center"/>
    </xf>
    <xf numFmtId="0" fontId="11" fillId="3" borderId="5" xfId="0" applyFont="1" applyFill="1" applyBorder="1" applyAlignment="1" applyProtection="1">
      <alignment horizontal="left" vertical="center" wrapText="1" shrinkToFit="1"/>
      <protection locked="0"/>
    </xf>
    <xf numFmtId="0" fontId="16" fillId="3" borderId="5" xfId="0" applyFont="1" applyFill="1" applyBorder="1" applyAlignment="1" applyProtection="1">
      <alignment horizontal="left" vertical="center" shrinkToFit="1"/>
      <protection locked="0"/>
    </xf>
    <xf numFmtId="44" fontId="11" fillId="3" borderId="5" xfId="0" applyNumberFormat="1" applyFont="1" applyFill="1" applyBorder="1" applyAlignment="1" applyProtection="1">
      <alignment horizontal="center" vertical="center" shrinkToFit="1"/>
      <protection locked="0"/>
    </xf>
    <xf numFmtId="4" fontId="16" fillId="11" borderId="5" xfId="3" quotePrefix="1" applyNumberFormat="1" applyFont="1" applyFill="1" applyBorder="1" applyAlignment="1">
      <alignment horizontal="center" vertical="center"/>
    </xf>
    <xf numFmtId="4" fontId="16" fillId="11" borderId="6" xfId="3" quotePrefix="1" applyNumberFormat="1" applyFont="1" applyFill="1" applyBorder="1" applyAlignment="1">
      <alignment horizontal="center" vertical="center"/>
    </xf>
    <xf numFmtId="4" fontId="16" fillId="11" borderId="4" xfId="3" quotePrefix="1" applyNumberFormat="1" applyFont="1" applyFill="1" applyBorder="1" applyAlignment="1">
      <alignment horizontal="center" vertical="center"/>
    </xf>
    <xf numFmtId="0" fontId="11" fillId="3" borderId="5" xfId="0" applyFont="1" applyFill="1" applyBorder="1" applyAlignment="1" applyProtection="1">
      <alignment vertical="center" wrapText="1" shrinkToFit="1"/>
      <protection locked="0"/>
    </xf>
    <xf numFmtId="0" fontId="11" fillId="3" borderId="5" xfId="0" applyFont="1" applyFill="1" applyBorder="1" applyAlignment="1" applyProtection="1">
      <alignment horizontal="left" vertical="center" shrinkToFit="1"/>
      <protection locked="0"/>
    </xf>
    <xf numFmtId="165" fontId="7" fillId="3" borderId="5" xfId="0" applyNumberFormat="1" applyFont="1" applyFill="1" applyBorder="1" applyAlignment="1" applyProtection="1">
      <alignment horizontal="center" vertical="center" shrinkToFit="1"/>
      <protection locked="0"/>
    </xf>
    <xf numFmtId="44" fontId="11" fillId="15" borderId="5" xfId="24" applyFont="1" applyFill="1" applyBorder="1" applyAlignment="1" applyProtection="1">
      <alignment horizontal="center" vertical="center" shrinkToFit="1"/>
      <protection locked="0"/>
    </xf>
    <xf numFmtId="4" fontId="24" fillId="8" borderId="4" xfId="3" quotePrefix="1" applyNumberFormat="1" applyFont="1" applyFill="1" applyBorder="1" applyAlignment="1">
      <alignment horizontal="center" vertical="center"/>
    </xf>
    <xf numFmtId="1" fontId="16" fillId="11" borderId="6" xfId="3" quotePrefix="1" applyNumberFormat="1" applyFont="1" applyFill="1" applyBorder="1" applyAlignment="1">
      <alignment horizontal="left" vertical="center"/>
    </xf>
    <xf numFmtId="1" fontId="16" fillId="11" borderId="4" xfId="3" quotePrefix="1" applyNumberFormat="1" applyFont="1" applyFill="1" applyBorder="1" applyAlignment="1">
      <alignment horizontal="left" vertical="center"/>
    </xf>
    <xf numFmtId="0" fontId="11" fillId="15" borderId="5" xfId="0" applyFont="1" applyFill="1" applyBorder="1" applyAlignment="1" applyProtection="1">
      <alignment horizontal="left" vertical="center" wrapText="1" shrinkToFit="1"/>
      <protection locked="0"/>
    </xf>
    <xf numFmtId="0" fontId="11" fillId="3" borderId="2" xfId="0" applyFont="1" applyFill="1" applyBorder="1" applyAlignment="1" applyProtection="1">
      <alignment horizontal="left" vertical="center" wrapText="1" shrinkToFit="1"/>
      <protection locked="0"/>
    </xf>
    <xf numFmtId="0" fontId="11" fillId="3" borderId="1" xfId="0" applyFont="1" applyFill="1" applyBorder="1" applyAlignment="1" applyProtection="1">
      <alignment horizontal="left" vertical="center" shrinkToFit="1"/>
      <protection locked="0"/>
    </xf>
    <xf numFmtId="44" fontId="11" fillId="3" borderId="2" xfId="0" applyNumberFormat="1" applyFont="1" applyFill="1" applyBorder="1" applyAlignment="1" applyProtection="1">
      <alignment horizontal="center" vertical="center" shrinkToFit="1"/>
      <protection locked="0"/>
    </xf>
    <xf numFmtId="44" fontId="11" fillId="3" borderId="1" xfId="0" applyNumberFormat="1" applyFont="1" applyFill="1" applyBorder="1" applyAlignment="1" applyProtection="1">
      <alignment horizontal="center" vertical="center" shrinkToFit="1"/>
      <protection locked="0"/>
    </xf>
    <xf numFmtId="0" fontId="11" fillId="0" borderId="2" xfId="0" applyFont="1" applyBorder="1" applyAlignment="1" applyProtection="1">
      <alignment horizontal="left" vertical="center" wrapText="1" shrinkToFit="1"/>
      <protection locked="0"/>
    </xf>
    <xf numFmtId="0" fontId="11" fillId="0" borderId="1" xfId="0" applyFont="1" applyBorder="1" applyAlignment="1" applyProtection="1">
      <alignment horizontal="left" vertical="center" shrinkToFit="1"/>
      <protection locked="0"/>
    </xf>
    <xf numFmtId="0" fontId="11" fillId="15" borderId="6" xfId="0" applyFont="1" applyFill="1" applyBorder="1" applyAlignment="1" applyProtection="1">
      <alignment horizontal="left" vertical="center" wrapText="1" shrinkToFit="1"/>
      <protection locked="0"/>
    </xf>
    <xf numFmtId="0" fontId="11" fillId="15" borderId="4" xfId="0" applyFont="1" applyFill="1" applyBorder="1" applyAlignment="1" applyProtection="1">
      <alignment horizontal="left" vertical="center" wrapText="1" shrinkToFit="1"/>
      <protection locked="0"/>
    </xf>
    <xf numFmtId="44" fontId="11" fillId="3" borderId="6" xfId="0" applyNumberFormat="1" applyFont="1" applyFill="1" applyBorder="1" applyAlignment="1" applyProtection="1">
      <alignment horizontal="center" vertical="center" shrinkToFit="1"/>
      <protection locked="0"/>
    </xf>
    <xf numFmtId="44" fontId="11" fillId="3" borderId="4" xfId="0" applyNumberFormat="1" applyFont="1" applyFill="1" applyBorder="1" applyAlignment="1" applyProtection="1">
      <alignment horizontal="center" vertical="center" shrinkToFit="1"/>
      <protection locked="0"/>
    </xf>
    <xf numFmtId="0" fontId="11" fillId="15" borderId="2" xfId="0" applyFont="1" applyFill="1" applyBorder="1" applyAlignment="1" applyProtection="1">
      <alignment horizontal="left" vertical="center" wrapText="1" shrinkToFit="1"/>
      <protection locked="0"/>
    </xf>
    <xf numFmtId="0" fontId="11" fillId="15" borderId="1" xfId="0" applyFont="1" applyFill="1" applyBorder="1" applyAlignment="1" applyProtection="1">
      <alignment horizontal="left" vertical="center" wrapText="1" shrinkToFit="1"/>
      <protection locked="0"/>
    </xf>
    <xf numFmtId="0" fontId="11" fillId="3" borderId="6" xfId="0" applyFont="1" applyFill="1" applyBorder="1" applyAlignment="1" applyProtection="1">
      <alignment horizontal="left" vertical="center" wrapText="1" shrinkToFit="1"/>
      <protection locked="0"/>
    </xf>
    <xf numFmtId="0" fontId="11" fillId="3" borderId="4" xfId="0" applyFont="1" applyFill="1" applyBorder="1" applyAlignment="1" applyProtection="1">
      <alignment horizontal="left" vertical="center" wrapText="1" shrinkToFit="1"/>
      <protection locked="0"/>
    </xf>
    <xf numFmtId="0" fontId="16" fillId="15" borderId="6" xfId="0" applyFont="1" applyFill="1" applyBorder="1" applyAlignment="1" applyProtection="1">
      <alignment horizontal="left" vertical="center" wrapText="1" shrinkToFit="1"/>
      <protection locked="0"/>
    </xf>
    <xf numFmtId="0" fontId="16" fillId="15" borderId="4" xfId="0" applyFont="1" applyFill="1" applyBorder="1" applyAlignment="1" applyProtection="1">
      <alignment horizontal="left" vertical="center" wrapText="1" shrinkToFit="1"/>
      <protection locked="0"/>
    </xf>
    <xf numFmtId="44" fontId="11" fillId="15" borderId="6" xfId="24" applyFont="1" applyFill="1" applyBorder="1" applyAlignment="1" applyProtection="1">
      <alignment horizontal="center" vertical="center" shrinkToFit="1"/>
      <protection locked="0"/>
    </xf>
    <xf numFmtId="44" fontId="11" fillId="15" borderId="4" xfId="24" applyFont="1" applyFill="1" applyBorder="1" applyAlignment="1" applyProtection="1">
      <alignment horizontal="center" vertical="center" shrinkToFit="1"/>
      <protection locked="0"/>
    </xf>
    <xf numFmtId="1" fontId="24" fillId="8" borderId="4" xfId="3" quotePrefix="1" applyNumberFormat="1" applyFont="1" applyFill="1" applyBorder="1" applyAlignment="1">
      <alignment horizontal="left" vertical="center" wrapText="1"/>
    </xf>
    <xf numFmtId="1" fontId="16" fillId="11" borderId="6" xfId="3" quotePrefix="1" applyNumberFormat="1" applyFont="1" applyFill="1" applyBorder="1" applyAlignment="1">
      <alignment horizontal="left" vertical="center" wrapText="1"/>
    </xf>
    <xf numFmtId="1" fontId="16" fillId="11" borderId="4" xfId="3" quotePrefix="1" applyNumberFormat="1" applyFont="1" applyFill="1" applyBorder="1" applyAlignment="1">
      <alignment horizontal="left" vertical="center" wrapText="1"/>
    </xf>
    <xf numFmtId="1" fontId="24" fillId="8" borderId="6" xfId="3" quotePrefix="1" applyNumberFormat="1" applyFont="1" applyFill="1" applyBorder="1" applyAlignment="1">
      <alignment horizontal="left" vertical="center"/>
    </xf>
    <xf numFmtId="9" fontId="27" fillId="8" borderId="6" xfId="10" applyFont="1" applyFill="1" applyBorder="1" applyAlignment="1" applyProtection="1">
      <alignment horizontal="center" vertical="center" wrapText="1"/>
      <protection locked="0"/>
    </xf>
    <xf numFmtId="9" fontId="27" fillId="8" borderId="4" xfId="10" applyFont="1" applyFill="1" applyBorder="1" applyAlignment="1" applyProtection="1">
      <alignment horizontal="center" vertical="center" wrapText="1"/>
      <protection locked="0"/>
    </xf>
    <xf numFmtId="0" fontId="4" fillId="0" borderId="10" xfId="2" applyFont="1" applyBorder="1" applyAlignment="1" applyProtection="1">
      <alignment horizontal="center" vertical="center"/>
      <protection locked="0"/>
    </xf>
    <xf numFmtId="0" fontId="4" fillId="0" borderId="11" xfId="2" applyFont="1" applyBorder="1" applyAlignment="1" applyProtection="1">
      <alignment horizontal="center" vertical="center"/>
      <protection locked="0"/>
    </xf>
    <xf numFmtId="0" fontId="10" fillId="3" borderId="0" xfId="2" applyFont="1" applyFill="1" applyAlignment="1" applyProtection="1">
      <alignment horizontal="center" vertical="center"/>
      <protection locked="0"/>
    </xf>
    <xf numFmtId="0" fontId="16" fillId="3" borderId="0" xfId="2" applyFont="1" applyFill="1" applyAlignment="1">
      <alignment horizontal="left" vertical="center"/>
    </xf>
    <xf numFmtId="0" fontId="16" fillId="3" borderId="9" xfId="2" applyFont="1" applyFill="1" applyBorder="1" applyAlignment="1">
      <alignment horizontal="left" vertical="center"/>
    </xf>
    <xf numFmtId="0" fontId="16" fillId="0" borderId="10" xfId="2" applyFont="1" applyBorder="1" applyAlignment="1" applyProtection="1">
      <alignment horizontal="center" vertical="center"/>
      <protection locked="0"/>
    </xf>
    <xf numFmtId="0" fontId="16" fillId="0" borderId="11" xfId="2" applyFont="1" applyBorder="1" applyAlignment="1" applyProtection="1">
      <alignment horizontal="center" vertical="center"/>
      <protection locked="0"/>
    </xf>
    <xf numFmtId="0" fontId="4" fillId="0" borderId="12" xfId="2" applyFont="1" applyBorder="1" applyAlignment="1" applyProtection="1">
      <alignment horizontal="center" vertical="center"/>
      <protection locked="0"/>
    </xf>
    <xf numFmtId="0" fontId="16" fillId="15" borderId="1" xfId="0" applyFont="1" applyFill="1" applyBorder="1" applyAlignment="1" applyProtection="1">
      <alignment horizontal="left" vertical="center" wrapText="1" shrinkToFit="1"/>
      <protection locked="0"/>
    </xf>
    <xf numFmtId="0" fontId="7" fillId="3" borderId="2" xfId="2" applyFont="1" applyFill="1" applyBorder="1" applyAlignment="1" applyProtection="1">
      <alignment horizontal="left" vertical="center" wrapText="1"/>
      <protection locked="0"/>
    </xf>
    <xf numFmtId="0" fontId="7" fillId="3" borderId="1" xfId="2" applyFont="1" applyFill="1" applyBorder="1" applyAlignment="1" applyProtection="1">
      <alignment horizontal="left" vertical="center" wrapText="1"/>
      <protection locked="0"/>
    </xf>
    <xf numFmtId="0" fontId="7" fillId="3" borderId="2" xfId="2" applyFont="1" applyFill="1" applyBorder="1" applyAlignment="1" applyProtection="1">
      <alignment horizontal="center" vertical="center" wrapText="1"/>
      <protection locked="0"/>
    </xf>
    <xf numFmtId="0" fontId="7" fillId="3" borderId="1" xfId="2" applyFont="1" applyFill="1" applyBorder="1" applyAlignment="1" applyProtection="1">
      <alignment horizontal="center" vertical="center" wrapText="1"/>
      <protection locked="0"/>
    </xf>
    <xf numFmtId="0" fontId="4" fillId="0" borderId="10" xfId="2" applyFont="1" applyFill="1" applyBorder="1" applyAlignment="1" applyProtection="1">
      <alignment horizontal="center" vertical="center" wrapText="1"/>
      <protection locked="0"/>
    </xf>
    <xf numFmtId="0" fontId="4" fillId="0" borderId="12" xfId="2" applyFont="1" applyFill="1" applyBorder="1" applyAlignment="1" applyProtection="1">
      <alignment horizontal="center" vertical="center" wrapText="1"/>
      <protection locked="0"/>
    </xf>
    <xf numFmtId="0" fontId="16" fillId="0" borderId="10" xfId="2" applyFont="1" applyFill="1" applyBorder="1" applyAlignment="1" applyProtection="1">
      <alignment horizontal="center" vertical="center" wrapText="1"/>
      <protection locked="0"/>
    </xf>
    <xf numFmtId="0" fontId="16" fillId="0" borderId="12" xfId="2" applyFont="1" applyFill="1" applyBorder="1" applyAlignment="1" applyProtection="1">
      <alignment horizontal="center" vertical="center" wrapText="1"/>
      <protection locked="0"/>
    </xf>
    <xf numFmtId="0" fontId="12" fillId="0" borderId="2" xfId="3" applyFont="1" applyFill="1" applyBorder="1" applyAlignment="1" applyProtection="1">
      <alignment horizontal="center" vertical="center" wrapText="1"/>
      <protection locked="0"/>
    </xf>
    <xf numFmtId="0" fontId="12" fillId="0" borderId="7" xfId="3" applyFont="1" applyFill="1" applyBorder="1" applyAlignment="1" applyProtection="1">
      <alignment horizontal="center" vertical="center" wrapText="1"/>
      <protection locked="0"/>
    </xf>
    <xf numFmtId="0" fontId="12" fillId="0" borderId="10" xfId="3" applyFont="1" applyFill="1" applyBorder="1" applyAlignment="1" applyProtection="1">
      <alignment horizontal="center" vertical="center" wrapText="1"/>
      <protection locked="0"/>
    </xf>
    <xf numFmtId="0" fontId="12" fillId="0" borderId="11" xfId="3" applyFont="1" applyFill="1" applyBorder="1" applyAlignment="1" applyProtection="1">
      <alignment horizontal="center" vertical="center" wrapText="1"/>
      <protection locked="0"/>
    </xf>
    <xf numFmtId="0" fontId="10" fillId="3" borderId="8" xfId="2" applyFont="1" applyFill="1" applyBorder="1" applyAlignment="1" applyProtection="1">
      <alignment horizontal="center" vertical="center" wrapText="1"/>
      <protection locked="0"/>
    </xf>
    <xf numFmtId="0" fontId="10" fillId="3" borderId="0" xfId="2" applyFont="1" applyFill="1" applyBorder="1" applyAlignment="1" applyProtection="1">
      <alignment horizontal="center" vertical="center" wrapText="1"/>
      <protection locked="0"/>
    </xf>
    <xf numFmtId="0" fontId="10" fillId="3" borderId="9" xfId="2" applyFont="1" applyFill="1" applyBorder="1" applyAlignment="1" applyProtection="1">
      <alignment horizontal="center" vertical="center" wrapText="1"/>
      <protection locked="0"/>
    </xf>
    <xf numFmtId="0" fontId="7" fillId="3" borderId="7" xfId="2" applyFont="1" applyFill="1" applyBorder="1" applyAlignment="1" applyProtection="1">
      <alignment horizontal="left" vertical="center" wrapText="1"/>
      <protection locked="0"/>
    </xf>
    <xf numFmtId="0" fontId="16" fillId="0" borderId="0" xfId="2" applyFont="1" applyFill="1" applyBorder="1" applyAlignment="1">
      <alignment horizontal="left" vertical="center" wrapText="1"/>
    </xf>
    <xf numFmtId="0" fontId="16" fillId="0" borderId="9" xfId="2" applyFont="1" applyFill="1" applyBorder="1" applyAlignment="1">
      <alignment horizontal="left" vertical="center" wrapText="1"/>
    </xf>
    <xf numFmtId="0" fontId="4" fillId="0" borderId="11" xfId="2" applyFont="1" applyFill="1" applyBorder="1" applyAlignment="1" applyProtection="1">
      <alignment horizontal="center" vertical="center" wrapText="1"/>
      <protection locked="0"/>
    </xf>
    <xf numFmtId="0" fontId="4" fillId="0" borderId="0" xfId="2" applyFont="1" applyFill="1" applyBorder="1" applyAlignment="1" applyProtection="1">
      <alignment horizontal="center" vertical="center" wrapText="1"/>
      <protection locked="0"/>
    </xf>
    <xf numFmtId="170" fontId="44" fillId="8" borderId="3" xfId="0" applyNumberFormat="1" applyFont="1" applyFill="1" applyBorder="1" applyAlignment="1" applyProtection="1">
      <alignment horizontal="center" vertical="center" wrapText="1"/>
      <protection locked="0"/>
    </xf>
    <xf numFmtId="1" fontId="16" fillId="11" borderId="6" xfId="3" quotePrefix="1" applyNumberFormat="1" applyFont="1" applyFill="1" applyBorder="1" applyAlignment="1">
      <alignment horizontal="center" vertical="center" wrapText="1"/>
    </xf>
    <xf numFmtId="1" fontId="16" fillId="11" borderId="4" xfId="3" quotePrefix="1" applyNumberFormat="1" applyFont="1" applyFill="1" applyBorder="1" applyAlignment="1">
      <alignment horizontal="center" vertical="center" wrapText="1"/>
    </xf>
    <xf numFmtId="1" fontId="24" fillId="8" borderId="6" xfId="3" quotePrefix="1" applyNumberFormat="1" applyFont="1" applyFill="1" applyBorder="1" applyAlignment="1" applyProtection="1">
      <alignment horizontal="center" vertical="center" wrapText="1"/>
      <protection locked="0"/>
    </xf>
    <xf numFmtId="1" fontId="24" fillId="8" borderId="4" xfId="3" quotePrefix="1" applyNumberFormat="1" applyFont="1" applyFill="1" applyBorder="1" applyAlignment="1" applyProtection="1">
      <alignment horizontal="center" vertical="center" wrapText="1"/>
      <protection locked="0"/>
    </xf>
    <xf numFmtId="0" fontId="11" fillId="0" borderId="6" xfId="0" applyFont="1" applyFill="1" applyBorder="1" applyAlignment="1" applyProtection="1">
      <alignment horizontal="center" vertical="center" wrapText="1" shrinkToFit="1"/>
      <protection locked="0"/>
    </xf>
    <xf numFmtId="0" fontId="11" fillId="0" borderId="4" xfId="0" applyFont="1" applyFill="1" applyBorder="1" applyAlignment="1" applyProtection="1">
      <alignment horizontal="center" vertical="center" wrapText="1" shrinkToFit="1"/>
      <protection locked="0"/>
    </xf>
    <xf numFmtId="1" fontId="24" fillId="8" borderId="0" xfId="3" quotePrefix="1" applyNumberFormat="1" applyFont="1" applyFill="1" applyBorder="1" applyAlignment="1">
      <alignment horizontal="center" vertical="center"/>
    </xf>
    <xf numFmtId="1" fontId="16" fillId="11" borderId="0" xfId="3" quotePrefix="1" applyNumberFormat="1" applyFont="1" applyFill="1" applyBorder="1" applyAlignment="1">
      <alignment horizontal="center" vertical="center"/>
    </xf>
    <xf numFmtId="1" fontId="24" fillId="8" borderId="3" xfId="3" quotePrefix="1" applyNumberFormat="1" applyFont="1" applyFill="1" applyBorder="1" applyAlignment="1" applyProtection="1">
      <alignment horizontal="center" vertical="center"/>
      <protection locked="0"/>
    </xf>
    <xf numFmtId="0" fontId="16" fillId="0" borderId="6" xfId="0" applyNumberFormat="1" applyFont="1" applyFill="1" applyBorder="1" applyAlignment="1" applyProtection="1">
      <alignment horizontal="center" vertical="center" shrinkToFit="1"/>
      <protection locked="0"/>
    </xf>
    <xf numFmtId="0" fontId="16" fillId="0" borderId="4" xfId="0" applyNumberFormat="1" applyFont="1" applyFill="1" applyBorder="1" applyAlignment="1" applyProtection="1">
      <alignment horizontal="center" vertical="center" shrinkToFit="1"/>
      <protection locked="0"/>
    </xf>
    <xf numFmtId="1" fontId="11" fillId="0" borderId="0" xfId="3" quotePrefix="1" applyNumberFormat="1" applyFont="1" applyFill="1" applyBorder="1" applyAlignment="1">
      <alignment horizontal="center" vertical="center"/>
    </xf>
    <xf numFmtId="0" fontId="11" fillId="0" borderId="6" xfId="0" applyFont="1" applyFill="1" applyBorder="1" applyAlignment="1" applyProtection="1">
      <alignment horizontal="center" vertical="center" shrinkToFit="1"/>
      <protection locked="0"/>
    </xf>
    <xf numFmtId="0" fontId="11" fillId="0" borderId="4" xfId="0" applyFont="1" applyFill="1" applyBorder="1" applyAlignment="1" applyProtection="1">
      <alignment horizontal="center" vertical="center" shrinkToFit="1"/>
      <protection locked="0"/>
    </xf>
    <xf numFmtId="0" fontId="16" fillId="19" borderId="6" xfId="3" applyFont="1" applyFill="1" applyBorder="1" applyAlignment="1">
      <alignment horizontal="center" vertical="center" wrapText="1"/>
    </xf>
    <xf numFmtId="0" fontId="16" fillId="19" borderId="4" xfId="3" applyFont="1" applyFill="1" applyBorder="1" applyAlignment="1">
      <alignment horizontal="center" vertical="center" wrapText="1"/>
    </xf>
    <xf numFmtId="49" fontId="11" fillId="0" borderId="5" xfId="3" applyNumberFormat="1" applyFont="1" applyFill="1" applyBorder="1" applyAlignment="1" applyProtection="1">
      <alignment horizontal="left" vertical="center" wrapText="1"/>
      <protection locked="0"/>
    </xf>
    <xf numFmtId="0" fontId="16" fillId="19" borderId="6" xfId="3" applyFont="1" applyFill="1" applyBorder="1" applyAlignment="1">
      <alignment horizontal="left" vertical="center" wrapText="1"/>
    </xf>
    <xf numFmtId="0" fontId="16" fillId="19" borderId="4" xfId="3" applyFont="1" applyFill="1" applyBorder="1" applyAlignment="1">
      <alignment horizontal="left" vertical="center" wrapText="1"/>
    </xf>
    <xf numFmtId="0" fontId="16" fillId="0" borderId="0" xfId="2" applyFont="1" applyFill="1" applyAlignment="1">
      <alignment horizontal="left" vertical="center"/>
    </xf>
    <xf numFmtId="0" fontId="16" fillId="0" borderId="11" xfId="2" applyFont="1" applyFill="1" applyBorder="1" applyAlignment="1" applyProtection="1">
      <alignment horizontal="center" vertical="center"/>
      <protection locked="0"/>
    </xf>
    <xf numFmtId="49" fontId="24" fillId="8" borderId="6" xfId="3" applyNumberFormat="1" applyFont="1" applyFill="1" applyBorder="1" applyAlignment="1" applyProtection="1">
      <alignment horizontal="left" vertical="center" wrapText="1"/>
      <protection locked="0"/>
    </xf>
    <xf numFmtId="0" fontId="24" fillId="9" borderId="5" xfId="3" applyNumberFormat="1" applyFont="1" applyFill="1" applyBorder="1" applyAlignment="1" applyProtection="1">
      <alignment horizontal="center" vertical="center" wrapText="1"/>
      <protection locked="0"/>
    </xf>
    <xf numFmtId="0" fontId="24" fillId="9" borderId="33" xfId="3" applyFont="1" applyFill="1" applyBorder="1" applyAlignment="1" applyProtection="1">
      <alignment horizontal="left" vertical="center" wrapText="1"/>
      <protection locked="0"/>
    </xf>
    <xf numFmtId="0" fontId="24" fillId="9" borderId="32" xfId="3" applyFont="1" applyFill="1" applyBorder="1" applyAlignment="1" applyProtection="1">
      <alignment horizontal="left" vertical="center" wrapText="1"/>
      <protection locked="0"/>
    </xf>
    <xf numFmtId="49" fontId="11" fillId="0" borderId="4" xfId="3" applyNumberFormat="1" applyFont="1" applyFill="1" applyBorder="1" applyAlignment="1" applyProtection="1">
      <alignment horizontal="left" vertical="center" wrapText="1"/>
      <protection locked="0"/>
    </xf>
    <xf numFmtId="170" fontId="27" fillId="8" borderId="5" xfId="0" applyNumberFormat="1" applyFont="1" applyFill="1" applyBorder="1" applyAlignment="1" applyProtection="1">
      <alignment horizontal="center" vertical="center"/>
      <protection locked="0"/>
    </xf>
    <xf numFmtId="0" fontId="27" fillId="8" borderId="5" xfId="0" applyFont="1" applyFill="1" applyBorder="1" applyAlignment="1" applyProtection="1">
      <alignment horizontal="right" vertical="center"/>
      <protection locked="0"/>
    </xf>
    <xf numFmtId="49" fontId="11" fillId="0" borderId="6" xfId="3" applyNumberFormat="1" applyFont="1" applyFill="1" applyBorder="1" applyAlignment="1" applyProtection="1">
      <alignment horizontal="center" vertical="top" wrapText="1"/>
      <protection locked="0"/>
    </xf>
    <xf numFmtId="49" fontId="11" fillId="0" borderId="4" xfId="3" applyNumberFormat="1" applyFont="1" applyFill="1" applyBorder="1" applyAlignment="1" applyProtection="1">
      <alignment horizontal="center" vertical="top" wrapText="1"/>
      <protection locked="0"/>
    </xf>
    <xf numFmtId="1" fontId="44" fillId="8" borderId="6" xfId="3" quotePrefix="1" applyNumberFormat="1" applyFont="1" applyFill="1" applyBorder="1" applyAlignment="1">
      <alignment horizontal="center" vertical="center"/>
    </xf>
    <xf numFmtId="1" fontId="44" fillId="8" borderId="4" xfId="3" quotePrefix="1" applyNumberFormat="1" applyFont="1" applyFill="1" applyBorder="1" applyAlignment="1">
      <alignment horizontal="center" vertical="center"/>
    </xf>
    <xf numFmtId="0" fontId="19" fillId="4" borderId="5" xfId="0" applyFont="1" applyFill="1" applyBorder="1" applyAlignment="1">
      <alignment horizontal="center" vertical="center"/>
    </xf>
    <xf numFmtId="0" fontId="19" fillId="5" borderId="5" xfId="0" applyFont="1" applyFill="1" applyBorder="1" applyAlignment="1">
      <alignment horizontal="center" vertical="center"/>
    </xf>
    <xf numFmtId="165" fontId="19" fillId="3" borderId="5" xfId="0" applyNumberFormat="1" applyFont="1" applyFill="1" applyBorder="1" applyAlignment="1">
      <alignment horizontal="center" vertical="center"/>
    </xf>
    <xf numFmtId="0" fontId="22" fillId="3" borderId="0" xfId="5" applyFont="1" applyFill="1" applyAlignment="1">
      <alignment horizontal="left" wrapText="1"/>
    </xf>
    <xf numFmtId="0" fontId="19" fillId="3" borderId="13" xfId="5" applyFont="1" applyFill="1" applyBorder="1" applyAlignment="1">
      <alignment horizontal="left" vertical="center" wrapText="1"/>
    </xf>
    <xf numFmtId="168" fontId="23" fillId="3" borderId="0" xfId="6" applyFill="1" applyBorder="1" applyAlignment="1">
      <alignment horizontal="center"/>
    </xf>
    <xf numFmtId="169" fontId="19" fillId="6" borderId="31" xfId="5" applyNumberFormat="1" applyFont="1" applyFill="1" applyBorder="1" applyAlignment="1">
      <alignment horizontal="center"/>
    </xf>
    <xf numFmtId="169" fontId="19" fillId="6" borderId="17" xfId="5" applyNumberFormat="1" applyFont="1" applyFill="1" applyBorder="1" applyAlignment="1">
      <alignment horizontal="center"/>
    </xf>
    <xf numFmtId="0" fontId="22" fillId="3" borderId="0" xfId="5" applyFont="1" applyFill="1" applyAlignment="1">
      <alignment horizontal="left" vertical="center" wrapText="1"/>
    </xf>
  </cellXfs>
  <cellStyles count="46">
    <cellStyle name="Moeda" xfId="24" builtinId="4"/>
    <cellStyle name="Moeda 10 3" xfId="41" xr:uid="{00000000-0005-0000-0000-000001000000}"/>
    <cellStyle name="Moeda 2" xfId="38" xr:uid="{00000000-0005-0000-0000-000002000000}"/>
    <cellStyle name="Moeda 4" xfId="6" xr:uid="{00000000-0005-0000-0000-000003000000}"/>
    <cellStyle name="Neutro" xfId="45" builtinId="28"/>
    <cellStyle name="Normal" xfId="0" builtinId="0"/>
    <cellStyle name="Normal 10 10" xfId="40" xr:uid="{00000000-0005-0000-0000-000005000000}"/>
    <cellStyle name="Normal 2" xfId="3" xr:uid="{00000000-0005-0000-0000-000006000000}"/>
    <cellStyle name="Normal 2 2" xfId="15" xr:uid="{00000000-0005-0000-0000-000007000000}"/>
    <cellStyle name="Normal 2 2 2" xfId="43" xr:uid="{8DE07E90-3864-4CE2-935E-A158E19587F4}"/>
    <cellStyle name="Normal 2 3" xfId="8" xr:uid="{00000000-0005-0000-0000-000008000000}"/>
    <cellStyle name="Normal 3" xfId="2" xr:uid="{00000000-0005-0000-0000-000009000000}"/>
    <cellStyle name="Normal 3 2" xfId="4" xr:uid="{00000000-0005-0000-0000-00000A000000}"/>
    <cellStyle name="Normal 3 3" xfId="16" xr:uid="{00000000-0005-0000-0000-00000B000000}"/>
    <cellStyle name="Normal 4" xfId="1" xr:uid="{00000000-0005-0000-0000-00000C000000}"/>
    <cellStyle name="Normal 4 3 6" xfId="5" xr:uid="{00000000-0005-0000-0000-00000D000000}"/>
    <cellStyle name="Normal 5" xfId="13" xr:uid="{00000000-0005-0000-0000-00000E000000}"/>
    <cellStyle name="Normal 6 2" xfId="25" xr:uid="{00000000-0005-0000-0000-00000F000000}"/>
    <cellStyle name="Normal_22018_0" xfId="20" xr:uid="{00000000-0005-0000-0000-000010000000}"/>
    <cellStyle name="Normal_Plan1" xfId="42" xr:uid="{00000000-0005-0000-0000-000011000000}"/>
    <cellStyle name="Porcentagem" xfId="10" builtinId="5"/>
    <cellStyle name="Porcentagem 10 2" xfId="39" xr:uid="{00000000-0005-0000-0000-000013000000}"/>
    <cellStyle name="Vírgula" xfId="44" builtinId="3"/>
    <cellStyle name="Vírgula 2" xfId="7" xr:uid="{00000000-0005-0000-0000-000014000000}"/>
    <cellStyle name="Vírgula 2 2" xfId="9" xr:uid="{00000000-0005-0000-0000-000015000000}"/>
    <cellStyle name="Vírgula 2 2 2" xfId="12" xr:uid="{00000000-0005-0000-0000-000016000000}"/>
    <cellStyle name="Vírgula 2 2 2 2" xfId="29" xr:uid="{00000000-0005-0000-0000-000017000000}"/>
    <cellStyle name="Vírgula 2 2 3" xfId="19" xr:uid="{00000000-0005-0000-0000-000018000000}"/>
    <cellStyle name="Vírgula 2 2 3 2" xfId="33" xr:uid="{00000000-0005-0000-0000-000019000000}"/>
    <cellStyle name="Vírgula 2 2 4" xfId="27" xr:uid="{00000000-0005-0000-0000-00001A000000}"/>
    <cellStyle name="Vírgula 2 3" xfId="11" xr:uid="{00000000-0005-0000-0000-00001B000000}"/>
    <cellStyle name="Vírgula 2 3 2" xfId="22" xr:uid="{00000000-0005-0000-0000-00001C000000}"/>
    <cellStyle name="Vírgula 2 3 2 2" xfId="36" xr:uid="{00000000-0005-0000-0000-00001D000000}"/>
    <cellStyle name="Vírgula 2 3 3" xfId="28" xr:uid="{00000000-0005-0000-0000-00001E000000}"/>
    <cellStyle name="Vírgula 2 4" xfId="17" xr:uid="{00000000-0005-0000-0000-00001F000000}"/>
    <cellStyle name="Vírgula 2 4 2" xfId="31" xr:uid="{00000000-0005-0000-0000-000020000000}"/>
    <cellStyle name="Vírgula 2 5" xfId="18" xr:uid="{00000000-0005-0000-0000-000021000000}"/>
    <cellStyle name="Vírgula 2 5 2" xfId="32" xr:uid="{00000000-0005-0000-0000-000022000000}"/>
    <cellStyle name="Vírgula 2 6" xfId="26" xr:uid="{00000000-0005-0000-0000-000023000000}"/>
    <cellStyle name="Vírgula 2 8" xfId="23" xr:uid="{00000000-0005-0000-0000-000024000000}"/>
    <cellStyle name="Vírgula 2 8 2" xfId="37" xr:uid="{00000000-0005-0000-0000-000025000000}"/>
    <cellStyle name="Vírgula 3" xfId="14" xr:uid="{00000000-0005-0000-0000-000026000000}"/>
    <cellStyle name="Vírgula 3 2" xfId="30" xr:uid="{00000000-0005-0000-0000-000027000000}"/>
    <cellStyle name="Vírgula 4" xfId="21" xr:uid="{00000000-0005-0000-0000-000028000000}"/>
    <cellStyle name="Vírgula 4 2" xfId="35" xr:uid="{00000000-0005-0000-0000-000029000000}"/>
    <cellStyle name="Vírgula 5" xfId="34" xr:uid="{00000000-0005-0000-0000-00002A000000}"/>
  </cellStyles>
  <dxfs count="5668">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
      <fill>
        <patternFill>
          <bgColor theme="5" tint="0.59996337778862885"/>
        </patternFill>
      </fill>
    </dxf>
    <dxf>
      <fill>
        <patternFill>
          <bgColor theme="8" tint="0.39994506668294322"/>
        </patternFill>
      </fill>
    </dxf>
    <dxf>
      <fill>
        <patternFill>
          <bgColor theme="7" tint="0.59996337778862885"/>
        </patternFill>
      </fill>
    </dxf>
    <dxf>
      <fill>
        <patternFill>
          <bgColor theme="6" tint="0.39994506668294322"/>
        </patternFill>
      </fill>
    </dxf>
    <dxf>
      <fill>
        <patternFill>
          <bgColor theme="2"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7C80"/>
        </patternFill>
      </fill>
    </dxf>
  </dxfs>
  <tableStyles count="0" defaultTableStyle="TableStyleMedium2" defaultPivotStyle="PivotStyleLight16"/>
  <colors>
    <mruColors>
      <color rgb="FFFF0066"/>
      <color rgb="FFFF7C80"/>
      <color rgb="FFD60093"/>
      <color rgb="FF16BAAA"/>
      <color rgb="FF4AF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8" Type="http://schemas.openxmlformats.org/officeDocument/2006/relationships/worksheet" Target="worksheets/sheet8.xml"/><Relationship Id="rId51" Type="http://schemas.openxmlformats.org/officeDocument/2006/relationships/externalLink" Target="externalLinks/externalLink2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104372</xdr:colOff>
      <xdr:row>3</xdr:row>
      <xdr:rowOff>69274</xdr:rowOff>
    </xdr:from>
    <xdr:to>
      <xdr:col>6</xdr:col>
      <xdr:colOff>133697</xdr:colOff>
      <xdr:row>8</xdr:row>
      <xdr:rowOff>91440</xdr:rowOff>
    </xdr:to>
    <xdr:pic>
      <xdr:nvPicPr>
        <xdr:cNvPr id="4" name="Image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372" y="458933"/>
          <a:ext cx="1116560" cy="684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104372</xdr:colOff>
      <xdr:row>3</xdr:row>
      <xdr:rowOff>69274</xdr:rowOff>
    </xdr:from>
    <xdr:to>
      <xdr:col>6</xdr:col>
      <xdr:colOff>133697</xdr:colOff>
      <xdr:row>8</xdr:row>
      <xdr:rowOff>96635</xdr:rowOff>
    </xdr:to>
    <xdr:pic>
      <xdr:nvPicPr>
        <xdr:cNvPr id="3" name="Image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372" y="469324"/>
          <a:ext cx="1111365" cy="697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243196</xdr:colOff>
      <xdr:row>2</xdr:row>
      <xdr:rowOff>8444</xdr:rowOff>
    </xdr:from>
    <xdr:to>
      <xdr:col>1</xdr:col>
      <xdr:colOff>1999135</xdr:colOff>
      <xdr:row>7</xdr:row>
      <xdr:rowOff>266700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196" y="637094"/>
          <a:ext cx="2818410" cy="18298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398318</xdr:colOff>
      <xdr:row>1</xdr:row>
      <xdr:rowOff>62874</xdr:rowOff>
    </xdr:from>
    <xdr:to>
      <xdr:col>2</xdr:col>
      <xdr:colOff>128648</xdr:colOff>
      <xdr:row>9</xdr:row>
      <xdr:rowOff>142206</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8318" y="253374"/>
          <a:ext cx="2481694" cy="16033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243196</xdr:colOff>
      <xdr:row>2</xdr:row>
      <xdr:rowOff>8444</xdr:rowOff>
    </xdr:from>
    <xdr:to>
      <xdr:col>2</xdr:col>
      <xdr:colOff>410934</xdr:colOff>
      <xdr:row>7</xdr:row>
      <xdr:rowOff>266700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196" y="637094"/>
          <a:ext cx="2818410" cy="18298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243196</xdr:colOff>
      <xdr:row>2</xdr:row>
      <xdr:rowOff>8444</xdr:rowOff>
    </xdr:from>
    <xdr:to>
      <xdr:col>2</xdr:col>
      <xdr:colOff>832756</xdr:colOff>
      <xdr:row>7</xdr:row>
      <xdr:rowOff>266700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196" y="637094"/>
          <a:ext cx="2818410" cy="18298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398318</xdr:colOff>
      <xdr:row>1</xdr:row>
      <xdr:rowOff>62874</xdr:rowOff>
    </xdr:from>
    <xdr:ext cx="2476499" cy="1603332"/>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8318" y="253374"/>
          <a:ext cx="2476499" cy="160333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243196</xdr:colOff>
      <xdr:row>2</xdr:row>
      <xdr:rowOff>8444</xdr:rowOff>
    </xdr:from>
    <xdr:to>
      <xdr:col>1</xdr:col>
      <xdr:colOff>2013639</xdr:colOff>
      <xdr:row>7</xdr:row>
      <xdr:rowOff>266700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196" y="637094"/>
          <a:ext cx="2818410" cy="182988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10</xdr:row>
      <xdr:rowOff>219075</xdr:rowOff>
    </xdr:from>
    <xdr:to>
      <xdr:col>7</xdr:col>
      <xdr:colOff>390525</xdr:colOff>
      <xdr:row>29</xdr:row>
      <xdr:rowOff>85725</xdr:rowOff>
    </xdr:to>
    <xdr:pic>
      <xdr:nvPicPr>
        <xdr:cNvPr id="2" name="Imagem 3" descr="image001">
          <a:extLst>
            <a:ext uri="{FF2B5EF4-FFF2-40B4-BE49-F238E27FC236}">
              <a16:creationId xmlns:a16="http://schemas.microsoft.com/office/drawing/2014/main" id="{00000000-0008-0000-13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3" t="25260" r="45242" b="12240"/>
        <a:stretch/>
      </xdr:blipFill>
      <xdr:spPr bwMode="auto">
        <a:xfrm>
          <a:off x="142875" y="3467100"/>
          <a:ext cx="7115175" cy="45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24</xdr:row>
      <xdr:rowOff>76200</xdr:rowOff>
    </xdr:from>
    <xdr:to>
      <xdr:col>4</xdr:col>
      <xdr:colOff>552450</xdr:colOff>
      <xdr:row>29</xdr:row>
      <xdr:rowOff>180975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191375"/>
          <a:ext cx="37147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143519</xdr:colOff>
      <xdr:row>1</xdr:row>
      <xdr:rowOff>45757</xdr:rowOff>
    </xdr:from>
    <xdr:ext cx="1773247" cy="1047681"/>
    <xdr:pic>
      <xdr:nvPicPr>
        <xdr:cNvPr id="2" name="Imagem 1">
          <a:extLst>
            <a:ext uri="{FF2B5EF4-FFF2-40B4-BE49-F238E27FC236}">
              <a16:creationId xmlns:a16="http://schemas.microsoft.com/office/drawing/2014/main" id="{CB624295-CFA9-4955-BCB5-7929AEF1FA76}"/>
            </a:ext>
          </a:extLst>
        </xdr:cNvPr>
        <xdr:cNvPicPr>
          <a:picLocks noChangeAspect="1"/>
        </xdr:cNvPicPr>
      </xdr:nvPicPr>
      <xdr:blipFill>
        <a:blip xmlns:r="http://schemas.openxmlformats.org/officeDocument/2006/relationships" r:embed="rId1" cstate="print"/>
        <a:stretch>
          <a:fillRect/>
        </a:stretch>
      </xdr:blipFill>
      <xdr:spPr>
        <a:xfrm>
          <a:off x="143519" y="245782"/>
          <a:ext cx="1773247" cy="104768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243196</xdr:colOff>
      <xdr:row>2</xdr:row>
      <xdr:rowOff>8444</xdr:rowOff>
    </xdr:from>
    <xdr:to>
      <xdr:col>2</xdr:col>
      <xdr:colOff>832756</xdr:colOff>
      <xdr:row>7</xdr:row>
      <xdr:rowOff>266700</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196" y="656144"/>
          <a:ext cx="2818410" cy="1877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186046</xdr:colOff>
      <xdr:row>1</xdr:row>
      <xdr:rowOff>294194</xdr:rowOff>
    </xdr:from>
    <xdr:to>
      <xdr:col>1</xdr:col>
      <xdr:colOff>1953242</xdr:colOff>
      <xdr:row>7</xdr:row>
      <xdr:rowOff>238125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6046" y="608519"/>
          <a:ext cx="2818410" cy="18298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243196</xdr:colOff>
      <xdr:row>2</xdr:row>
      <xdr:rowOff>8444</xdr:rowOff>
    </xdr:from>
    <xdr:ext cx="2821131" cy="1823077"/>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196" y="389444"/>
          <a:ext cx="2821131" cy="182307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437905</xdr:colOff>
      <xdr:row>0</xdr:row>
      <xdr:rowOff>271175</xdr:rowOff>
    </xdr:from>
    <xdr:to>
      <xdr:col>2</xdr:col>
      <xdr:colOff>304376</xdr:colOff>
      <xdr:row>8</xdr:row>
      <xdr:rowOff>160194</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437905" y="271175"/>
          <a:ext cx="2677377" cy="1936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243196</xdr:colOff>
      <xdr:row>2</xdr:row>
      <xdr:rowOff>8444</xdr:rowOff>
    </xdr:from>
    <xdr:to>
      <xdr:col>2</xdr:col>
      <xdr:colOff>368412</xdr:colOff>
      <xdr:row>7</xdr:row>
      <xdr:rowOff>266700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196" y="637094"/>
          <a:ext cx="2818410" cy="18298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243196</xdr:colOff>
      <xdr:row>2</xdr:row>
      <xdr:rowOff>8444</xdr:rowOff>
    </xdr:from>
    <xdr:to>
      <xdr:col>1</xdr:col>
      <xdr:colOff>2021525</xdr:colOff>
      <xdr:row>7</xdr:row>
      <xdr:rowOff>266700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196" y="637094"/>
          <a:ext cx="2818410" cy="18298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243196</xdr:colOff>
      <xdr:row>2</xdr:row>
      <xdr:rowOff>8444</xdr:rowOff>
    </xdr:from>
    <xdr:to>
      <xdr:col>2</xdr:col>
      <xdr:colOff>226495</xdr:colOff>
      <xdr:row>7</xdr:row>
      <xdr:rowOff>266700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196" y="637094"/>
          <a:ext cx="2818410" cy="18298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eus%20documentos\Rascunh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Documents%20and%20Settings\camp42412\Local%20Settings\Temporary%20Internet%20Files\Content.IE5\0J39SMS0\CostEstimateChapadaProject%20currentx_Rev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0002\Comercial%20S4\PROPOSTAS%202004\S4.402.2907-61%20PROMON%202%20CITY%20GATES_S&#227;o%20Br&#225;s%20e%20Arcel\Planilhas\PIP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Documents%20and%20Settings\uen5\Meus%20documentos\Silvana\Anglo%20American\Planilha%20custos\Memorial_Barro%20Alto%20rev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uen5\Meus%20documentos\Silvana\Anglo%20American\Planilha%20custos\Memorial_Barro%20Alto%20rev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ndata\proyectos\PELAMBRES\314776\EST\Capital%20Costs\175kpd%20option\Pelambres175tmpdvalorizadoJR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Documents%20and%20Settings\rodrigo.ORTENG\Meus%20documentos\Orteng\Anglo%20Gold%20Ashanti\250469\Proposta%20Consolidada\Memorial_250469_RevD2_Consolida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rodrigo.ORTENG\Meus%20documentos\Orteng\Anglo%20Gold%20Ashanti\250469\Proposta%20Consolidada\Memorial_250469_RevD2_Consolidad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emserv01\Projetos_ISO\PETROBRAS\CENPES\5P\temp\Fuel%20gas\Perfil%20Eletric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Documents%20and%20Settings\alessandro.quadros\Configura&#231;&#245;es%20locais\Temporary%20Internet%20Files\Content.IE5\C5IF89E3\04)%20Histograma%20Fazend&#227;o%20M.O.D%20-%20rev.%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ocuments%20and%20Settings\alessandro.quadros\Configura&#231;&#245;es%20locais\Temporary%20Internet%20Files\Content.IE5\C5IF89E3\04)%20Histograma%20Fazend&#227;o%20M.O.D%20-%20rev.%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Eneias\ENEIAS%202008\02%20PETROBRAS\02%20SE%20MACA&#201;%200421991.07.8\3%20CUSTO\Documents%20and%20Settings\lsilva\Configura&#231;&#245;es%20locais\Temporary%20Internet%20Files\OLK5B\6359-00-47-C09-0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Documents%20and%20Settings\alessandro.quadros\Desktop\Semana%2015\Relat&#243;rio%20Semanal%20de%20Andamento%20do%20Projeto%20&#8211;%20SEMANA%2015\Anexo%2006%20-%20Histograma%20MOD_MOI_Equip(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ments%20and%20Settings\alessandro.quadros\Desktop\Semana%2015\Relat&#243;rio%20Semanal%20de%20Andamento%20do%20Projeto%20&#8211;%20SEMANA%2015\Anexo%2006%20-%20Histograma%20MOD_MOI_Equip(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emserv01\Projetos_ISO\PETROBRAS\CENPES\5P\temp\Linhas-G-12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Documents%20and%20Settings\ehanna\Desktop\02%20PETROBRAS\CUSTO%20MACA&#201;\3%20CUSTO\Fornecedores%20-%20SE%20138kV%20Maca&#233;%20-%20RJ%20LILIAN_SIM&#212;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ments%20and%20Settings\ehanna\Desktop\02%20PETROBRAS\CUSTO%20MACA&#201;\3%20CUSTO\Fornecedores%20-%20SE%20138kV%20Maca&#233;%20-%20RJ%20LILIAN_SIM&#212;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tca3_luiz\rmorca\PROJ37\ANALISE.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APLICA&#199;&#195;O"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DOCUME~1\ALLAN~1.BRI\CONFIG~1\Temp\DOCUME~1\ALLAN~1.BRI\CONFIG~1\Temp\LEILAO%20003%202001%20ANEEL\Lote%20B\CTEEP\TPA\TPA_B.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nts%20and%20Settings\ehanna\Desktop\02%20PETROBRAS\CUSTO%20MACA&#201;\3%20CUSTO\Documents%20and%20Settings\lsilva\Configura&#231;&#245;es%20locais\Temporary%20Internet%20Files\OLK5B\6359-00-47-C09-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Documents%20and%20Settings\ehanna\Desktop\02%20PETROBRAS\CUSTO%20MACA&#201;\3%20CUSTO\Documents%20and%20Settings\lsilva\Configura&#231;&#245;es%20locais\Temporary%20Internet%20Files\OLK5B\6359-00-47-C09-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Eneias\ENEIAS%202008\02%20PETROBRAS\02%20SE%20MACA&#201;%200421991.07.8\3%20CUSTO\Documents%20and%20Settings\lsilva\Configura&#231;&#245;es%20locais\Temporary%20Internet%20Files\OLK5B\6359-00-47-C09-0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Comercial\EXCEL\ARQUIVOS\0901_1000\TES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IDOR\publico\CONTRATO\372-01\SIS\372-01-00-411-001-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Or&#231;amentos/51.%20P60%20-%20Adequa&#231;&#227;o%20de%20&#193;rea%20para%20Atender%20NB3%20no%20Predio%20P60/Planilhas/Planilha%20or&#231;ament&#225;ria/DCO-00060-PB-CV-LI-0001_0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lukas.hoshina\Downloads\DI-01320-PE-GE-EC-0001-R05_REV%20CIVIL.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ADM\M&#205;DIAS\P1310%20-%20CENTRAL%20DE%20MANUTEN&#199;&#195;O%20(EXECU&#199;&#195;O)\EL&#201;TRICA\DI-1310-PE-EL-LI-0001-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PROJETOS\EL&#201;TRICA\00%20-%20EDIFICIOS\Pr&#233;dio%201310%20-%20Central%20de%20Manuten&#231;&#227;o\00-PROJETO\01-DOCUMENTOS%20RECEBIDOS\TELECOM\Projeto%20final%20-%20Rev.%20IB\DI-1310-PB-TI-LI-0002_0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ADM\M&#205;DIAS\P1310%20-%20CENTRAL%20DE%20MANUTEN&#199;&#195;O%20(EXECU&#199;&#195;O)\UTILIDADES\DI-1310-PE-UT-LI-0001_02%20-%20LISTA%20DE%20MATERIAIS%20E%20EQUIPAMEN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MODELO%20OR&#199;AMENT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DIMAUCELO\Meus%20documentos\RDM%20-%20VALE%20-%20OURO%20PRETO%20-%20MG\RDM%20-%20VALE%20-%20OURO%20PRETO%20-%20MG\or&#231;amentos%20anteriores%20a%202004\VIRADOR%20DE%20VAG&#213;ES%20-%20CVRD%20-%20MODELO%20ENES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Documents%20and%20Settings\DIMAUCELO\Meus%20documentos\RDM%20-%20VALE%20-%20OURO%20PRETO%20-%20MG\RDM%20-%20VALE%20-%20OURO%20PRETO%20-%20MG\or&#231;amentos%20anteriores%20a%202004\VIRADOR%20DE%20VAG&#213;ES%20-%20CVRD%20-%20MODELO%20ENES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lsilva\Configura&#231;&#245;es%20locais\Temporary%20Internet%20Files\OLK5B\6359-00-47-C09-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Documents%20and%20Settings\lsilva\Configura&#231;&#245;es%20locais\Temporary%20Internet%20Files\OLK5B\6359-00-47-C09-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CONTRATO\342-04\Ele\40\Lista%20de%20Cabos\Lista-Rota%20de%20Cab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Erection"/>
      <sheetName val="Macro1"/>
      <sheetName val="Estudo"/>
      <sheetName val="PGA-02"/>
      <sheetName val="solo i"/>
      <sheetName val="Ajuda"/>
      <sheetName val="CASH_FLOW"/>
      <sheetName val="16-CUSTO_EQUIPTO"/>
      <sheetName val="DADOS"/>
      <sheetName val="15-DIVERSOS"/>
      <sheetName val="ÍNDICE"/>
      <sheetName val="13-MAT-FERR"/>
      <sheetName val="14-MAT.SEG "/>
      <sheetName val="16-EQUIP."/>
      <sheetName val="-17-MOI"/>
      <sheetName val="-18-CANTEIRO"/>
      <sheetName val="-19-TRANSP.PESSOAL"/>
      <sheetName val="-01-MOD"/>
      <sheetName val="-20-MOB-DESMOB "/>
      <sheetName val="-21-REFEICAO"/>
      <sheetName val="-22-VARIOS"/>
      <sheetName val="-23-TERCEIROS"/>
      <sheetName val="Ing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HOURS"/>
      <sheetName val="PRECIOS EQUIPOS"/>
      <sheetName val="COTIZACIONES EQ.MECANICAS"/>
      <sheetName val="Sheet2"/>
      <sheetName val="Sheet1"/>
      <sheetName val="Final Summary"/>
      <sheetName val="Estimate"/>
      <sheetName val="Chart"/>
      <sheetName val="Risk Model"/>
      <sheetName val="PRECIOS_EQUIPOS"/>
      <sheetName val="COTIZACIONES_EQ_MECANICAS"/>
      <sheetName val="Final_Summary"/>
      <sheetName val="Risk_Mode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les"/>
      <sheetName val="Metrico"/>
      <sheetName val="Plan3"/>
      <sheetName val="Plan4"/>
      <sheetName val="Plan5"/>
      <sheetName val="Plan6"/>
      <sheetName val="Plan7"/>
      <sheetName val="Plan8"/>
      <sheetName val="Plan9"/>
      <sheetName val="Plan10"/>
      <sheetName val="Plan11"/>
      <sheetName val="Plan12"/>
      <sheetName val="Plan13"/>
      <sheetName val="Plan14"/>
      <sheetName val="solo i"/>
      <sheetName val="plan2"/>
      <sheetName val="erection"/>
      <sheetName val="Ajuda"/>
      <sheetName val="CASH_FLOW"/>
      <sheetName val="16-CUSTO_EQUIPTO"/>
      <sheetName val="DADOS"/>
      <sheetName val="15-DIVERSOS"/>
      <sheetName val="ÍNDICE"/>
      <sheetName val="13-MAT-FERR"/>
      <sheetName val="14-MAT.SEG "/>
      <sheetName val="16-EQUIP."/>
      <sheetName val="-17-MOI"/>
      <sheetName val="-18-CANTEIRO"/>
      <sheetName val="-19-TRANSP.PESSOAL"/>
      <sheetName val="-01-MOD"/>
      <sheetName val="-20-MOB-DESMOB "/>
      <sheetName val="-21-REFEICAO"/>
      <sheetName val="-22-VARIOS"/>
      <sheetName val="-23-TERCEIROS"/>
    </sheetNames>
    <sheetDataSet>
      <sheetData sheetId="0">
        <row r="7">
          <cell r="B7" t="str">
            <v>1/8"</v>
          </cell>
          <cell r="C7">
            <v>0.40500000000000003</v>
          </cell>
          <cell r="D7" t="str">
            <v>10S</v>
          </cell>
          <cell r="E7">
            <v>4.9000000000000002E-2</v>
          </cell>
          <cell r="F7">
            <v>4.2875000000000003E-2</v>
          </cell>
          <cell r="G7">
            <v>0.30700000000000005</v>
          </cell>
          <cell r="H7">
            <v>5.4801942249220352E-2</v>
          </cell>
          <cell r="I7">
            <v>8.8461980202969635E-4</v>
          </cell>
          <cell r="J7">
            <v>4.3684928495293643E-3</v>
          </cell>
          <cell r="K7">
            <v>0.12705166272032808</v>
          </cell>
          <cell r="L7">
            <v>0.18674535203851339</v>
          </cell>
          <cell r="M7">
            <v>3.213296686663538E-2</v>
          </cell>
          <cell r="N7">
            <v>0.21887831890514878</v>
          </cell>
        </row>
        <row r="8">
          <cell r="B8" t="str">
            <v>1/8"</v>
          </cell>
          <cell r="C8">
            <v>0.40500000000000003</v>
          </cell>
          <cell r="D8" t="str">
            <v>Std    40   40S</v>
          </cell>
          <cell r="E8">
            <v>6.8000000000000005E-2</v>
          </cell>
          <cell r="F8">
            <v>5.9500000000000004E-2</v>
          </cell>
          <cell r="G8">
            <v>0.26900000000000002</v>
          </cell>
          <cell r="H8">
            <v>7.1992737249663721E-2</v>
          </cell>
          <cell r="I8">
            <v>1.0636296992186881E-3</v>
          </cell>
          <cell r="J8">
            <v>5.2524923418206821E-3</v>
          </cell>
          <cell r="K8">
            <v>0.1215488584890866</v>
          </cell>
          <cell r="L8">
            <v>0.24532541202216088</v>
          </cell>
          <cell r="M8">
            <v>2.4670538843240799E-2</v>
          </cell>
          <cell r="N8">
            <v>0.26999595086540168</v>
          </cell>
        </row>
        <row r="9">
          <cell r="B9" t="str">
            <v>1/8"</v>
          </cell>
          <cell r="C9">
            <v>0.40500000000000003</v>
          </cell>
          <cell r="D9" t="str">
            <v>XS     80   80S</v>
          </cell>
          <cell r="E9">
            <v>9.5000000000000001E-2</v>
          </cell>
          <cell r="F9">
            <v>8.3125000000000004E-2</v>
          </cell>
          <cell r="G9">
            <v>0.21500000000000002</v>
          </cell>
          <cell r="H9">
            <v>9.2519903648219423E-2</v>
          </cell>
          <cell r="I9">
            <v>1.2157693588773835E-3</v>
          </cell>
          <cell r="J9">
            <v>6.0037993030981895E-3</v>
          </cell>
          <cell r="K9">
            <v>0.11463256518110376</v>
          </cell>
          <cell r="L9">
            <v>0.3152746283842135</v>
          </cell>
          <cell r="M9">
            <v>1.5759810644253205E-2</v>
          </cell>
          <cell r="N9">
            <v>0.33103443902846669</v>
          </cell>
        </row>
        <row r="10">
          <cell r="B10" t="str">
            <v>1/4"</v>
          </cell>
          <cell r="C10">
            <v>0.54</v>
          </cell>
          <cell r="D10" t="str">
            <v>10S</v>
          </cell>
          <cell r="E10">
            <v>6.5000000000000002E-2</v>
          </cell>
          <cell r="F10">
            <v>5.6875000000000002E-2</v>
          </cell>
          <cell r="G10">
            <v>0.41000000000000003</v>
          </cell>
          <cell r="H10">
            <v>9.6996673179584866E-2</v>
          </cell>
          <cell r="I10">
            <v>2.7868356662909479E-3</v>
          </cell>
          <cell r="J10">
            <v>1.0321613578855362E-2</v>
          </cell>
          <cell r="K10">
            <v>0.16950294982683931</v>
          </cell>
          <cell r="L10">
            <v>0.3305298523382883</v>
          </cell>
          <cell r="M10">
            <v>5.7311501769582787E-2</v>
          </cell>
          <cell r="N10">
            <v>0.38784135410787107</v>
          </cell>
        </row>
        <row r="11">
          <cell r="B11" t="str">
            <v>1/4"</v>
          </cell>
          <cell r="C11">
            <v>0.54</v>
          </cell>
          <cell r="D11" t="str">
            <v>Std    40   40S</v>
          </cell>
          <cell r="E11">
            <v>8.7999999999999995E-2</v>
          </cell>
          <cell r="F11">
            <v>7.6999999999999999E-2</v>
          </cell>
          <cell r="G11">
            <v>0.36400000000000005</v>
          </cell>
          <cell r="H11">
            <v>0.12495998938918761</v>
          </cell>
          <cell r="I11">
            <v>3.3121894787498077E-3</v>
          </cell>
          <cell r="J11">
            <v>1.2267368439814103E-2</v>
          </cell>
          <cell r="K11">
            <v>0.16280663377147753</v>
          </cell>
          <cell r="L11">
            <v>0.42581879859458316</v>
          </cell>
          <cell r="M11">
            <v>4.5172782501264969E-2</v>
          </cell>
          <cell r="N11">
            <v>0.47099158109584816</v>
          </cell>
        </row>
        <row r="12">
          <cell r="B12" t="str">
            <v>1/4"</v>
          </cell>
          <cell r="C12">
            <v>0.54</v>
          </cell>
          <cell r="D12" t="str">
            <v>XS     80   80S</v>
          </cell>
          <cell r="E12">
            <v>0.11899999999999999</v>
          </cell>
          <cell r="F12">
            <v>0.104125</v>
          </cell>
          <cell r="G12">
            <v>0.30200000000000005</v>
          </cell>
          <cell r="H12">
            <v>0.15739065035219507</v>
          </cell>
          <cell r="I12">
            <v>3.7656106573388552E-3</v>
          </cell>
          <cell r="J12">
            <v>1.3946706138292055E-2</v>
          </cell>
          <cell r="K12">
            <v>0.15467789111569888</v>
          </cell>
          <cell r="L12">
            <v>0.53633085254399704</v>
          </cell>
          <cell r="M12">
            <v>3.1094813845288678E-2</v>
          </cell>
          <cell r="N12">
            <v>0.56742566638928571</v>
          </cell>
        </row>
        <row r="13">
          <cell r="B13" t="str">
            <v>3/8"</v>
          </cell>
          <cell r="C13">
            <v>0.67500000000000004</v>
          </cell>
          <cell r="D13" t="str">
            <v>10S</v>
          </cell>
          <cell r="E13">
            <v>6.5000000000000002E-2</v>
          </cell>
          <cell r="F13">
            <v>5.6875000000000002E-2</v>
          </cell>
          <cell r="G13">
            <v>0.54500000000000004</v>
          </cell>
          <cell r="H13">
            <v>0.12456414871483532</v>
          </cell>
          <cell r="I13">
            <v>5.8595754081388011E-3</v>
          </cell>
          <cell r="J13">
            <v>1.7361704913003855E-2</v>
          </cell>
          <cell r="K13">
            <v>0.21688850822484812</v>
          </cell>
          <cell r="L13">
            <v>0.42446991563443343</v>
          </cell>
          <cell r="M13">
            <v>0.10126679841231605</v>
          </cell>
          <cell r="N13">
            <v>0.52573671404674949</v>
          </cell>
        </row>
        <row r="14">
          <cell r="B14" t="str">
            <v>3/8"</v>
          </cell>
          <cell r="C14">
            <v>0.67500000000000004</v>
          </cell>
          <cell r="D14" t="str">
            <v>Std    40   40S</v>
          </cell>
          <cell r="E14">
            <v>9.0999999999999998E-2</v>
          </cell>
          <cell r="F14">
            <v>7.9625000000000001E-2</v>
          </cell>
          <cell r="G14">
            <v>0.49300000000000005</v>
          </cell>
          <cell r="H14">
            <v>0.16695679998237598</v>
          </cell>
          <cell r="I14">
            <v>7.2905234544304118E-3</v>
          </cell>
          <cell r="J14">
            <v>2.1601550976090109E-2</v>
          </cell>
          <cell r="K14">
            <v>0.20896680358372718</v>
          </cell>
          <cell r="L14">
            <v>0.56892885741428323</v>
          </cell>
          <cell r="M14">
            <v>8.2864385446730082E-2</v>
          </cell>
          <cell r="N14">
            <v>0.65179324286101337</v>
          </cell>
        </row>
        <row r="15">
          <cell r="B15" t="str">
            <v>3/8"</v>
          </cell>
          <cell r="C15">
            <v>0.67500000000000004</v>
          </cell>
          <cell r="D15" t="str">
            <v>XS     80   80S</v>
          </cell>
          <cell r="E15">
            <v>0.126</v>
          </cell>
          <cell r="F15">
            <v>0.11025</v>
          </cell>
          <cell r="G15">
            <v>0.42300000000000004</v>
          </cell>
          <cell r="H15">
            <v>0.21731653021942038</v>
          </cell>
          <cell r="I15">
            <v>8.6186920948033811E-3</v>
          </cell>
          <cell r="J15">
            <v>2.553686546608409E-2</v>
          </cell>
          <cell r="K15">
            <v>0.19914724452022931</v>
          </cell>
          <cell r="L15">
            <v>0.74053674512222689</v>
          </cell>
          <cell r="M15">
            <v>6.10035080317054E-2</v>
          </cell>
          <cell r="N15">
            <v>0.80154025315393229</v>
          </cell>
        </row>
        <row r="16">
          <cell r="B16" t="str">
            <v>1/2"</v>
          </cell>
          <cell r="C16">
            <v>0.84</v>
          </cell>
          <cell r="D16" t="str">
            <v>10S</v>
          </cell>
          <cell r="E16">
            <v>8.3000000000000004E-2</v>
          </cell>
          <cell r="F16">
            <v>7.2625000000000009E-2</v>
          </cell>
          <cell r="G16">
            <v>0.67399999999999993</v>
          </cell>
          <cell r="H16">
            <v>0.19738940801770027</v>
          </cell>
          <cell r="I16">
            <v>1.4309202313371133E-2</v>
          </cell>
          <cell r="J16">
            <v>3.4069529317550321E-2</v>
          </cell>
          <cell r="K16">
            <v>0.26924384858339845</v>
          </cell>
          <cell r="L16">
            <v>0.67263226404103615</v>
          </cell>
          <cell r="M16">
            <v>0.15487947518071971</v>
          </cell>
          <cell r="N16">
            <v>0.82751173922175592</v>
          </cell>
        </row>
        <row r="17">
          <cell r="B17" t="str">
            <v>1/2"</v>
          </cell>
          <cell r="C17">
            <v>0.84</v>
          </cell>
          <cell r="D17" t="str">
            <v>Std    40   40S</v>
          </cell>
          <cell r="E17">
            <v>0.109</v>
          </cell>
          <cell r="F17">
            <v>9.5375000000000001E-2</v>
          </cell>
          <cell r="G17">
            <v>0.622</v>
          </cell>
          <cell r="H17">
            <v>0.25031896104538104</v>
          </cell>
          <cell r="I17">
            <v>1.709184123991888E-2</v>
          </cell>
          <cell r="J17">
            <v>4.069486009504495E-2</v>
          </cell>
          <cell r="K17">
            <v>0.26130489853808714</v>
          </cell>
          <cell r="L17">
            <v>0.85299718556963444</v>
          </cell>
          <cell r="M17">
            <v>0.13190305205605748</v>
          </cell>
          <cell r="N17">
            <v>0.9849002376256919</v>
          </cell>
        </row>
        <row r="18">
          <cell r="B18" t="str">
            <v>1/2"</v>
          </cell>
          <cell r="C18">
            <v>0.84</v>
          </cell>
          <cell r="D18" t="str">
            <v>XS     80   80S</v>
          </cell>
          <cell r="E18">
            <v>0.14699999999999999</v>
          </cell>
          <cell r="F18">
            <v>0.12862499999999999</v>
          </cell>
          <cell r="G18">
            <v>0.54600000000000004</v>
          </cell>
          <cell r="H18">
            <v>0.32003718521384572</v>
          </cell>
          <cell r="I18">
            <v>2.0076652712131274E-2</v>
          </cell>
          <cell r="J18">
            <v>4.7801554076503036E-2</v>
          </cell>
          <cell r="K18">
            <v>0.25046406927940784</v>
          </cell>
          <cell r="L18">
            <v>1.0905718732810934</v>
          </cell>
          <cell r="M18">
            <v>0.10163876062784619</v>
          </cell>
          <cell r="N18">
            <v>1.1922106339089396</v>
          </cell>
        </row>
        <row r="19">
          <cell r="B19" t="str">
            <v>1/2"</v>
          </cell>
          <cell r="C19">
            <v>0.84</v>
          </cell>
          <cell r="D19" t="str">
            <v>160</v>
          </cell>
          <cell r="E19">
            <v>0.187</v>
          </cell>
          <cell r="F19">
            <v>0.16362499999999999</v>
          </cell>
          <cell r="G19">
            <v>0.46599999999999997</v>
          </cell>
          <cell r="H19">
            <v>0.38362302052250319</v>
          </cell>
          <cell r="I19">
            <v>2.2124402745328932E-2</v>
          </cell>
          <cell r="J19">
            <v>5.2677149393640314E-2</v>
          </cell>
          <cell r="K19">
            <v>0.24015047366182726</v>
          </cell>
          <cell r="L19">
            <v>1.3072495805305495</v>
          </cell>
          <cell r="M19">
            <v>7.4036504927278507E-2</v>
          </cell>
          <cell r="N19">
            <v>1.3812860854578279</v>
          </cell>
        </row>
        <row r="20">
          <cell r="B20" t="str">
            <v>1/2"</v>
          </cell>
          <cell r="C20">
            <v>0.84</v>
          </cell>
          <cell r="D20" t="str">
            <v>XXS</v>
          </cell>
          <cell r="E20">
            <v>0.29399999999999998</v>
          </cell>
          <cell r="F20">
            <v>0.25724999999999998</v>
          </cell>
          <cell r="G20">
            <v>0.252</v>
          </cell>
          <cell r="H20">
            <v>0.50430101912484782</v>
          </cell>
          <cell r="I20">
            <v>2.4241245688312308E-2</v>
          </cell>
          <cell r="J20">
            <v>5.7717251638838833E-2</v>
          </cell>
          <cell r="K20">
            <v>0.21924643668712154</v>
          </cell>
          <cell r="L20">
            <v>1.7184768912308137</v>
          </cell>
          <cell r="M20">
            <v>2.1650860252085617E-2</v>
          </cell>
          <cell r="N20">
            <v>1.7401277514828992</v>
          </cell>
        </row>
        <row r="21">
          <cell r="B21" t="str">
            <v>3/4"</v>
          </cell>
          <cell r="C21">
            <v>1.05</v>
          </cell>
          <cell r="D21" t="str">
            <v>5S</v>
          </cell>
          <cell r="E21">
            <v>6.5000000000000002E-2</v>
          </cell>
          <cell r="F21">
            <v>5.6875000000000002E-2</v>
          </cell>
          <cell r="G21">
            <v>0.92</v>
          </cell>
          <cell r="H21">
            <v>0.20114046964608651</v>
          </cell>
          <cell r="I21">
            <v>2.4500166330828622E-2</v>
          </cell>
          <cell r="J21">
            <v>4.6666983487292611E-2</v>
          </cell>
          <cell r="K21">
            <v>0.34900752140892322</v>
          </cell>
          <cell r="L21">
            <v>0.68541453590150314</v>
          </cell>
          <cell r="M21">
            <v>0.28856903686957086</v>
          </cell>
          <cell r="N21">
            <v>0.97398357277107395</v>
          </cell>
        </row>
        <row r="22">
          <cell r="B22" t="str">
            <v>3/4"</v>
          </cell>
          <cell r="C22">
            <v>1.05</v>
          </cell>
          <cell r="D22" t="str">
            <v>10S</v>
          </cell>
          <cell r="E22">
            <v>8.3000000000000004E-2</v>
          </cell>
          <cell r="F22">
            <v>7.2625000000000009E-2</v>
          </cell>
          <cell r="G22">
            <v>0.88400000000000001</v>
          </cell>
          <cell r="H22">
            <v>0.25214736796977039</v>
          </cell>
          <cell r="I22">
            <v>2.9689659173178541E-2</v>
          </cell>
          <cell r="J22">
            <v>5.6551731758435315E-2</v>
          </cell>
          <cell r="K22">
            <v>0.34314319168533708</v>
          </cell>
          <cell r="L22">
            <v>0.85922774019508841</v>
          </cell>
          <cell r="M22">
            <v>0.2664272274054198</v>
          </cell>
          <cell r="N22">
            <v>1.1256549676005081</v>
          </cell>
        </row>
        <row r="23">
          <cell r="B23" t="str">
            <v>3/4"</v>
          </cell>
          <cell r="C23">
            <v>1.05</v>
          </cell>
          <cell r="D23" t="str">
            <v>Std    40   40S</v>
          </cell>
          <cell r="E23">
            <v>0.113</v>
          </cell>
          <cell r="F23">
            <v>9.8875000000000005E-2</v>
          </cell>
          <cell r="G23">
            <v>0.82400000000000007</v>
          </cell>
          <cell r="H23">
            <v>0.33263497175474083</v>
          </cell>
          <cell r="I23">
            <v>3.703632618385929E-2</v>
          </cell>
          <cell r="J23">
            <v>7.0545383207351028E-2</v>
          </cell>
          <cell r="K23">
            <v>0.33367986154396551</v>
          </cell>
          <cell r="L23">
            <v>1.1335006087588759</v>
          </cell>
          <cell r="M23">
            <v>0.23148800848009657</v>
          </cell>
          <cell r="N23">
            <v>1.3649886172389725</v>
          </cell>
        </row>
        <row r="24">
          <cell r="B24" t="str">
            <v>3/4"</v>
          </cell>
          <cell r="C24">
            <v>1.05</v>
          </cell>
          <cell r="D24" t="str">
            <v>XS     80   80S</v>
          </cell>
          <cell r="E24">
            <v>0.154</v>
          </cell>
          <cell r="F24">
            <v>0.13475000000000001</v>
          </cell>
          <cell r="G24">
            <v>0.74199999999999999</v>
          </cell>
          <cell r="H24">
            <v>0.43348952071293406</v>
          </cell>
          <cell r="I24">
            <v>4.4786620066737851E-2</v>
          </cell>
          <cell r="J24">
            <v>8.5307847746167328E-2</v>
          </cell>
          <cell r="K24">
            <v>0.32142884126972798</v>
          </cell>
          <cell r="L24">
            <v>1.4771767172484656</v>
          </cell>
          <cell r="M24">
            <v>0.1877076124941616</v>
          </cell>
          <cell r="N24">
            <v>1.6648843297426272</v>
          </cell>
        </row>
        <row r="25">
          <cell r="B25" t="str">
            <v>3/4"</v>
          </cell>
          <cell r="C25">
            <v>1.05</v>
          </cell>
          <cell r="D25">
            <v>160</v>
          </cell>
          <cell r="E25">
            <v>0.218</v>
          </cell>
          <cell r="F25">
            <v>0.19075</v>
          </cell>
          <cell r="G25">
            <v>0.6140000000000001</v>
          </cell>
          <cell r="H25">
            <v>0.56980950913750228</v>
          </cell>
          <cell r="I25">
            <v>5.2689430595681132E-2</v>
          </cell>
          <cell r="J25">
            <v>0.10036082018224977</v>
          </cell>
          <cell r="K25">
            <v>0.30408633642437799</v>
          </cell>
          <cell r="L25">
            <v>1.9417063157152834</v>
          </cell>
          <cell r="M25">
            <v>0.12853186746654152</v>
          </cell>
          <cell r="N25">
            <v>2.0702381831818251</v>
          </cell>
        </row>
        <row r="26">
          <cell r="B26" t="str">
            <v>3/4"</v>
          </cell>
          <cell r="C26">
            <v>1.05</v>
          </cell>
          <cell r="D26" t="str">
            <v>XXS</v>
          </cell>
          <cell r="E26">
            <v>0.308</v>
          </cell>
          <cell r="F26">
            <v>0.26950000000000002</v>
          </cell>
          <cell r="G26">
            <v>0.43400000000000005</v>
          </cell>
          <cell r="H26">
            <v>0.71796701868079693</v>
          </cell>
          <cell r="I26">
            <v>5.7924502116638674E-2</v>
          </cell>
          <cell r="J26">
            <v>0.11033238498407366</v>
          </cell>
          <cell r="K26">
            <v>0.28403960991382876</v>
          </cell>
          <cell r="L26">
            <v>2.4465739379427709</v>
          </cell>
          <cell r="M26">
            <v>6.4217520685969864E-2</v>
          </cell>
          <cell r="N26">
            <v>2.5107914586287405</v>
          </cell>
        </row>
        <row r="27">
          <cell r="B27" t="str">
            <v>1"</v>
          </cell>
          <cell r="C27">
            <v>1.3149999999999999</v>
          </cell>
          <cell r="D27" t="str">
            <v>5S</v>
          </cell>
          <cell r="E27">
            <v>6.5000000000000002E-2</v>
          </cell>
          <cell r="F27">
            <v>5.6875000000000002E-2</v>
          </cell>
          <cell r="G27">
            <v>1.1850000000000001</v>
          </cell>
          <cell r="H27">
            <v>0.25525440310417047</v>
          </cell>
          <cell r="I27">
            <v>4.9989181837922683E-2</v>
          </cell>
          <cell r="J27">
            <v>7.6029173897981264E-2</v>
          </cell>
          <cell r="K27">
            <v>0.44253884010332922</v>
          </cell>
          <cell r="L27">
            <v>0.86981540089023157</v>
          </cell>
          <cell r="M27">
            <v>0.4787521925781818</v>
          </cell>
          <cell r="N27">
            <v>1.3485675934684134</v>
          </cell>
        </row>
        <row r="28">
          <cell r="B28" t="str">
            <v>1"</v>
          </cell>
          <cell r="C28">
            <v>1.3149999999999999</v>
          </cell>
          <cell r="D28" t="str">
            <v>10S</v>
          </cell>
          <cell r="E28">
            <v>0.109</v>
          </cell>
          <cell r="F28">
            <v>9.5375000000000001E-2</v>
          </cell>
          <cell r="G28">
            <v>1.097</v>
          </cell>
          <cell r="H28">
            <v>0.41297492068499253</v>
          </cell>
          <cell r="I28">
            <v>7.5694018346757014E-2</v>
          </cell>
          <cell r="J28">
            <v>0.11512398227643653</v>
          </cell>
          <cell r="K28">
            <v>0.42812337590932825</v>
          </cell>
          <cell r="L28">
            <v>1.407270322567687</v>
          </cell>
          <cell r="M28">
            <v>0.41028659746003471</v>
          </cell>
          <cell r="N28">
            <v>1.8175569200277217</v>
          </cell>
        </row>
        <row r="29">
          <cell r="B29" t="str">
            <v>1"</v>
          </cell>
          <cell r="C29">
            <v>1.3149999999999999</v>
          </cell>
          <cell r="D29" t="str">
            <v>Std    40   40S</v>
          </cell>
          <cell r="E29">
            <v>0.13300000000000001</v>
          </cell>
          <cell r="F29">
            <v>0.11637500000000001</v>
          </cell>
          <cell r="G29">
            <v>1.0489999999999999</v>
          </cell>
          <cell r="H29">
            <v>0.49387721470023688</v>
          </cell>
          <cell r="I29">
            <v>8.734298797021077E-2</v>
          </cell>
          <cell r="J29">
            <v>0.13284104634252589</v>
          </cell>
          <cell r="K29">
            <v>0.42053730512286303</v>
          </cell>
          <cell r="L29">
            <v>1.6829563066135365</v>
          </cell>
          <cell r="M29">
            <v>0.37516736382362081</v>
          </cell>
          <cell r="N29">
            <v>2.0581236704371575</v>
          </cell>
        </row>
        <row r="30">
          <cell r="B30" t="str">
            <v>1"</v>
          </cell>
          <cell r="C30">
            <v>1.3149999999999999</v>
          </cell>
          <cell r="D30" t="str">
            <v>XS     80   80S</v>
          </cell>
          <cell r="E30">
            <v>0.17899999999999999</v>
          </cell>
          <cell r="F30">
            <v>0.15662499999999999</v>
          </cell>
          <cell r="G30">
            <v>0.95699999999999996</v>
          </cell>
          <cell r="H30">
            <v>0.63882401655156285</v>
          </cell>
          <cell r="I30">
            <v>0.10560854979725677</v>
          </cell>
          <cell r="J30">
            <v>0.16062136851293807</v>
          </cell>
          <cell r="K30">
            <v>0.40659208674050701</v>
          </cell>
          <cell r="L30">
            <v>2.1768829892753647</v>
          </cell>
          <cell r="M30">
            <v>0.31224676730619039</v>
          </cell>
          <cell r="N30">
            <v>2.4891297565815549</v>
          </cell>
        </row>
        <row r="31">
          <cell r="B31" t="str">
            <v>1"</v>
          </cell>
          <cell r="C31">
            <v>1.3149999999999999</v>
          </cell>
          <cell r="D31">
            <v>160</v>
          </cell>
          <cell r="E31">
            <v>0.25</v>
          </cell>
          <cell r="F31">
            <v>0.21875</v>
          </cell>
          <cell r="G31">
            <v>0.81499999999999995</v>
          </cell>
          <cell r="H31">
            <v>0.83644904401828235</v>
          </cell>
          <cell r="I31">
            <v>0.12512493527534732</v>
          </cell>
          <cell r="J31">
            <v>0.19030408406896931</v>
          </cell>
          <cell r="K31">
            <v>0.38676947268366457</v>
          </cell>
          <cell r="L31">
            <v>2.8503181598402998</v>
          </cell>
          <cell r="M31">
            <v>0.22645884748900125</v>
          </cell>
          <cell r="N31">
            <v>3.076777007329301</v>
          </cell>
        </row>
        <row r="32">
          <cell r="B32" t="str">
            <v>1"</v>
          </cell>
          <cell r="C32">
            <v>1.3149999999999999</v>
          </cell>
          <cell r="D32" t="str">
            <v>XXS</v>
          </cell>
          <cell r="E32">
            <v>0.35799999999999998</v>
          </cell>
          <cell r="F32">
            <v>0.31324999999999997</v>
          </cell>
          <cell r="G32">
            <v>0.59899999999999998</v>
          </cell>
          <cell r="H32">
            <v>1.0763284926757846</v>
          </cell>
          <cell r="I32">
            <v>0.14046261732799045</v>
          </cell>
          <cell r="J32">
            <v>0.21363135715283721</v>
          </cell>
          <cell r="K32">
            <v>0.36125008650517992</v>
          </cell>
          <cell r="L32">
            <v>3.6677412336910638</v>
          </cell>
          <cell r="M32">
            <v>0.12232851960992305</v>
          </cell>
          <cell r="N32">
            <v>3.7900697533009868</v>
          </cell>
        </row>
        <row r="33">
          <cell r="B33" t="str">
            <v>1 1/4"</v>
          </cell>
          <cell r="C33">
            <v>1.66</v>
          </cell>
          <cell r="D33" t="str">
            <v>5S</v>
          </cell>
          <cell r="E33">
            <v>6.5000000000000002E-2</v>
          </cell>
          <cell r="F33">
            <v>5.6875000000000002E-2</v>
          </cell>
          <cell r="G33">
            <v>1.5299999999999998</v>
          </cell>
          <cell r="H33">
            <v>0.32570461836092202</v>
          </cell>
          <cell r="I33">
            <v>0.10374709921727743</v>
          </cell>
          <cell r="J33">
            <v>0.12499650508105714</v>
          </cell>
          <cell r="K33">
            <v>0.56438572802649778</v>
          </cell>
          <cell r="L33">
            <v>1.1098844515359372</v>
          </cell>
          <cell r="M33">
            <v>0.79809931286386848</v>
          </cell>
          <cell r="N33">
            <v>1.9079837643998057</v>
          </cell>
        </row>
        <row r="34">
          <cell r="B34" t="str">
            <v>1 1/4"</v>
          </cell>
          <cell r="C34">
            <v>1.66</v>
          </cell>
          <cell r="D34" t="str">
            <v>10S</v>
          </cell>
          <cell r="E34">
            <v>0.109</v>
          </cell>
          <cell r="F34">
            <v>9.5375000000000001E-2</v>
          </cell>
          <cell r="G34">
            <v>1.4419999999999999</v>
          </cell>
          <cell r="H34">
            <v>0.53111451242323671</v>
          </cell>
          <cell r="I34">
            <v>0.16049497171524388</v>
          </cell>
          <cell r="J34">
            <v>0.19336743580149865</v>
          </cell>
          <cell r="K34">
            <v>0.54971378916668989</v>
          </cell>
          <cell r="L34">
            <v>1.8098476536504831</v>
          </cell>
          <cell r="M34">
            <v>0.7089320259702957</v>
          </cell>
          <cell r="N34">
            <v>2.5187796796207786</v>
          </cell>
        </row>
        <row r="35">
          <cell r="B35" t="str">
            <v>1 1/4"</v>
          </cell>
          <cell r="C35">
            <v>1.66</v>
          </cell>
          <cell r="D35" t="str">
            <v>Std    40   40S</v>
          </cell>
          <cell r="E35">
            <v>0.14000000000000001</v>
          </cell>
          <cell r="F35">
            <v>0.12250000000000001</v>
          </cell>
          <cell r="G35">
            <v>1.38</v>
          </cell>
          <cell r="H35">
            <v>0.66853091668390807</v>
          </cell>
          <cell r="I35">
            <v>0.19470962948418818</v>
          </cell>
          <cell r="J35">
            <v>0.23458991504119059</v>
          </cell>
          <cell r="K35">
            <v>0.53967582862307251</v>
          </cell>
          <cell r="L35">
            <v>2.2781134438085107</v>
          </cell>
          <cell r="M35">
            <v>0.64928033295653431</v>
          </cell>
          <cell r="N35">
            <v>2.9273937767650451</v>
          </cell>
        </row>
        <row r="36">
          <cell r="B36" t="str">
            <v>1 1/4"</v>
          </cell>
          <cell r="C36">
            <v>1.66</v>
          </cell>
          <cell r="D36" t="str">
            <v>XS     80   80S</v>
          </cell>
          <cell r="E36">
            <v>0.191</v>
          </cell>
          <cell r="F36">
            <v>0.167125</v>
          </cell>
          <cell r="G36">
            <v>1.278</v>
          </cell>
          <cell r="H36">
            <v>0.88146492515157049</v>
          </cell>
          <cell r="I36">
            <v>0.24179045665993276</v>
          </cell>
          <cell r="J36">
            <v>0.29131380320473826</v>
          </cell>
          <cell r="K36">
            <v>0.5237415870446035</v>
          </cell>
          <cell r="L36">
            <v>3.003716127586221</v>
          </cell>
          <cell r="M36">
            <v>0.55684687005491507</v>
          </cell>
          <cell r="N36">
            <v>3.5605629976411359</v>
          </cell>
        </row>
        <row r="37">
          <cell r="B37" t="str">
            <v>1 1/4"</v>
          </cell>
          <cell r="C37">
            <v>1.66</v>
          </cell>
          <cell r="D37">
            <v>160</v>
          </cell>
          <cell r="E37">
            <v>0.25</v>
          </cell>
          <cell r="F37">
            <v>0.21875</v>
          </cell>
          <cell r="G37">
            <v>1.1599999999999999</v>
          </cell>
          <cell r="H37">
            <v>1.107411410390402</v>
          </cell>
          <cell r="I37">
            <v>0.28385722976831979</v>
          </cell>
          <cell r="J37">
            <v>0.34199666237146964</v>
          </cell>
          <cell r="K37">
            <v>0.50628549258298916</v>
          </cell>
          <cell r="L37">
            <v>3.7736606623237772</v>
          </cell>
          <cell r="M37">
            <v>0.45876476371892072</v>
          </cell>
          <cell r="N37">
            <v>4.2324254260426981</v>
          </cell>
        </row>
        <row r="38">
          <cell r="B38" t="str">
            <v>1 1/4"</v>
          </cell>
          <cell r="C38">
            <v>1.66</v>
          </cell>
          <cell r="D38" t="str">
            <v>XXS</v>
          </cell>
          <cell r="E38">
            <v>0.38200000000000001</v>
          </cell>
          <cell r="F38">
            <v>0.33424999999999999</v>
          </cell>
          <cell r="G38">
            <v>0.89599999999999991</v>
          </cell>
          <cell r="H38">
            <v>1.5337129671119225</v>
          </cell>
          <cell r="I38">
            <v>0.34109929759865865</v>
          </cell>
          <cell r="J38">
            <v>0.41096300915501044</v>
          </cell>
          <cell r="K38">
            <v>0.47159410513703409</v>
          </cell>
          <cell r="L38">
            <v>5.2263433778831736</v>
          </cell>
          <cell r="M38">
            <v>0.27370964071772375</v>
          </cell>
          <cell r="N38">
            <v>5.5000530186008971</v>
          </cell>
        </row>
        <row r="39">
          <cell r="B39" t="str">
            <v>1 1/2"</v>
          </cell>
          <cell r="C39">
            <v>1.9</v>
          </cell>
          <cell r="D39" t="str">
            <v>5S</v>
          </cell>
          <cell r="E39">
            <v>6.5000000000000002E-2</v>
          </cell>
          <cell r="F39">
            <v>5.6875000000000002E-2</v>
          </cell>
          <cell r="G39">
            <v>1.77</v>
          </cell>
          <cell r="H39">
            <v>0.37471346375692227</v>
          </cell>
          <cell r="I39">
            <v>0.15791596342290951</v>
          </cell>
          <cell r="J39">
            <v>0.16622732991885211</v>
          </cell>
          <cell r="K39">
            <v>0.64917736405392334</v>
          </cell>
          <cell r="L39">
            <v>1.2768890085068603</v>
          </cell>
          <cell r="M39">
            <v>1.0681213794998567</v>
          </cell>
          <cell r="N39">
            <v>2.3450103880067168</v>
          </cell>
        </row>
        <row r="40">
          <cell r="B40" t="str">
            <v>1 1/2"</v>
          </cell>
          <cell r="C40">
            <v>1.9</v>
          </cell>
          <cell r="D40" t="str">
            <v>10S</v>
          </cell>
          <cell r="E40">
            <v>0.109</v>
          </cell>
          <cell r="F40">
            <v>9.5375000000000001E-2</v>
          </cell>
          <cell r="G40">
            <v>1.6819999999999999</v>
          </cell>
          <cell r="H40">
            <v>0.61329857624114592</v>
          </cell>
          <cell r="I40">
            <v>0.24681909884001205</v>
          </cell>
          <cell r="J40">
            <v>0.25980957772632846</v>
          </cell>
          <cell r="K40">
            <v>0.63438572651029912</v>
          </cell>
          <cell r="L40">
            <v>2.0899014491863421</v>
          </cell>
          <cell r="M40">
            <v>0.9645529157190309</v>
          </cell>
          <cell r="N40">
            <v>3.0544543649053733</v>
          </cell>
        </row>
        <row r="41">
          <cell r="B41" t="str">
            <v>1 1/2"</v>
          </cell>
          <cell r="C41">
            <v>1.9</v>
          </cell>
          <cell r="D41" t="str">
            <v>Std    40   40S</v>
          </cell>
          <cell r="E41">
            <v>0.14499999999999999</v>
          </cell>
          <cell r="F41">
            <v>0.12687499999999999</v>
          </cell>
          <cell r="G41">
            <v>1.6099999999999999</v>
          </cell>
          <cell r="H41">
            <v>0.79945679052226293</v>
          </cell>
          <cell r="I41">
            <v>0.30989443503113295</v>
          </cell>
          <cell r="J41">
            <v>0.32620466845382418</v>
          </cell>
          <cell r="K41">
            <v>0.62260039351095819</v>
          </cell>
          <cell r="L41">
            <v>2.7242618355882087</v>
          </cell>
          <cell r="M41">
            <v>0.88374267541306062</v>
          </cell>
          <cell r="N41">
            <v>3.6080045110012691</v>
          </cell>
        </row>
        <row r="42">
          <cell r="B42" t="str">
            <v>1 1/2"</v>
          </cell>
          <cell r="C42">
            <v>1.9</v>
          </cell>
          <cell r="D42" t="str">
            <v>XS     80   80S</v>
          </cell>
          <cell r="E42">
            <v>0.2</v>
          </cell>
          <cell r="F42">
            <v>0.17500000000000002</v>
          </cell>
          <cell r="G42">
            <v>1.5</v>
          </cell>
          <cell r="H42">
            <v>1.0681415022205296</v>
          </cell>
          <cell r="I42">
            <v>0.39120682518826899</v>
          </cell>
          <cell r="J42">
            <v>0.41179665809291477</v>
          </cell>
          <cell r="K42">
            <v>0.60518592184551023</v>
          </cell>
          <cell r="L42">
            <v>3.6398429083406647</v>
          </cell>
          <cell r="M42">
            <v>0.76710814385223824</v>
          </cell>
          <cell r="N42">
            <v>4.4069510521929027</v>
          </cell>
        </row>
        <row r="43">
          <cell r="B43" t="str">
            <v>1 1/2"</v>
          </cell>
          <cell r="C43">
            <v>1.9</v>
          </cell>
          <cell r="D43">
            <v>160</v>
          </cell>
          <cell r="E43">
            <v>0.28100000000000003</v>
          </cell>
          <cell r="F43">
            <v>0.24587500000000001</v>
          </cell>
          <cell r="G43">
            <v>1.3379999999999999</v>
          </cell>
          <cell r="H43">
            <v>1.4292330202314869</v>
          </cell>
          <cell r="I43">
            <v>0.4823879401316854</v>
          </cell>
          <cell r="J43">
            <v>0.50777677908598462</v>
          </cell>
          <cell r="K43">
            <v>0.58096062689307959</v>
          </cell>
          <cell r="L43">
            <v>4.8703132143458632</v>
          </cell>
          <cell r="M43">
            <v>0.6103603341700472</v>
          </cell>
          <cell r="N43">
            <v>5.4806735485159104</v>
          </cell>
        </row>
        <row r="44">
          <cell r="B44" t="str">
            <v>1 1/2"</v>
          </cell>
          <cell r="C44">
            <v>1.9</v>
          </cell>
          <cell r="D44" t="str">
            <v>XXS</v>
          </cell>
          <cell r="E44">
            <v>0.4</v>
          </cell>
          <cell r="F44">
            <v>0.35000000000000003</v>
          </cell>
          <cell r="G44">
            <v>1.0999999999999999</v>
          </cell>
          <cell r="H44">
            <v>1.8849555921538761</v>
          </cell>
          <cell r="I44">
            <v>0.5678428721363552</v>
          </cell>
          <cell r="J44">
            <v>0.5977293390909002</v>
          </cell>
          <cell r="K44">
            <v>0.54886246000250372</v>
          </cell>
          <cell r="L44">
            <v>6.4232521911894089</v>
          </cell>
          <cell r="M44">
            <v>0.41253371291609242</v>
          </cell>
          <cell r="N44">
            <v>6.8357859041055011</v>
          </cell>
        </row>
        <row r="45">
          <cell r="B45" t="str">
            <v>2"</v>
          </cell>
          <cell r="C45">
            <v>2.375</v>
          </cell>
          <cell r="D45" t="str">
            <v>5S</v>
          </cell>
          <cell r="E45">
            <v>6.5000000000000002E-2</v>
          </cell>
          <cell r="F45">
            <v>5.6875000000000002E-2</v>
          </cell>
          <cell r="G45">
            <v>2.2450000000000001</v>
          </cell>
          <cell r="H45">
            <v>0.47171013693650676</v>
          </cell>
          <cell r="I45">
            <v>0.31488567962943131</v>
          </cell>
          <cell r="J45">
            <v>0.2651668881089948</v>
          </cell>
          <cell r="K45">
            <v>0.81703159363637834</v>
          </cell>
          <cell r="L45">
            <v>1.607418860845147</v>
          </cell>
          <cell r="M45">
            <v>1.7183307656528344</v>
          </cell>
          <cell r="N45">
            <v>3.3257496264979816</v>
          </cell>
        </row>
        <row r="46">
          <cell r="B46" t="str">
            <v>2"</v>
          </cell>
          <cell r="C46">
            <v>2.375</v>
          </cell>
          <cell r="D46" t="str">
            <v>10S</v>
          </cell>
          <cell r="E46">
            <v>0.109</v>
          </cell>
          <cell r="F46">
            <v>9.5375000000000001E-2</v>
          </cell>
          <cell r="G46">
            <v>2.157</v>
          </cell>
          <cell r="H46">
            <v>0.77595453588075713</v>
          </cell>
          <cell r="I46">
            <v>0.49919454058521651</v>
          </cell>
          <cell r="J46">
            <v>0.42037434996649808</v>
          </cell>
          <cell r="K46">
            <v>0.80207831600162338</v>
          </cell>
          <cell r="L46">
            <v>2.6441745861843935</v>
          </cell>
          <cell r="M46">
            <v>1.5862599726159876</v>
          </cell>
          <cell r="N46">
            <v>4.2304345588003809</v>
          </cell>
        </row>
        <row r="47">
          <cell r="B47" t="str">
            <v>2"</v>
          </cell>
          <cell r="C47">
            <v>2.375</v>
          </cell>
          <cell r="D47" t="str">
            <v>Std    40   40S</v>
          </cell>
          <cell r="E47">
            <v>0.154</v>
          </cell>
          <cell r="F47">
            <v>0.13475000000000001</v>
          </cell>
          <cell r="G47">
            <v>2.0670000000000002</v>
          </cell>
          <cell r="H47">
            <v>1.0745315016779304</v>
          </cell>
          <cell r="I47">
            <v>0.66574707954528234</v>
          </cell>
          <cell r="J47">
            <v>0.56062911961707984</v>
          </cell>
          <cell r="K47">
            <v>0.78712745156041919</v>
          </cell>
          <cell r="L47">
            <v>3.6616177332687938</v>
          </cell>
          <cell r="M47">
            <v>1.4566493806307137</v>
          </cell>
          <cell r="N47">
            <v>5.1182671138995079</v>
          </cell>
        </row>
        <row r="48">
          <cell r="B48" t="str">
            <v>2"</v>
          </cell>
          <cell r="C48">
            <v>2.375</v>
          </cell>
          <cell r="D48" t="str">
            <v>XS     80   80S</v>
          </cell>
          <cell r="E48">
            <v>0.218</v>
          </cell>
          <cell r="F48">
            <v>0.19075</v>
          </cell>
          <cell r="G48">
            <v>1.9390000000000001</v>
          </cell>
          <cell r="H48">
            <v>1.4772585471269137</v>
          </cell>
          <cell r="I48">
            <v>0.86792134215314343</v>
          </cell>
          <cell r="J48">
            <v>0.73088113023422607</v>
          </cell>
          <cell r="K48">
            <v>0.76649959230256615</v>
          </cell>
          <cell r="L48">
            <v>5.0339669747570497</v>
          </cell>
          <cell r="M48">
            <v>1.2818278212054581</v>
          </cell>
          <cell r="N48">
            <v>6.3157947959625078</v>
          </cell>
        </row>
        <row r="49">
          <cell r="B49" t="str">
            <v>2"</v>
          </cell>
          <cell r="C49">
            <v>2.375</v>
          </cell>
          <cell r="D49">
            <v>160</v>
          </cell>
          <cell r="E49">
            <v>0.34300000000000003</v>
          </cell>
          <cell r="F49">
            <v>0.30012500000000003</v>
          </cell>
          <cell r="G49">
            <v>1.6890000000000001</v>
          </cell>
          <cell r="H49">
            <v>2.1896146813283992</v>
          </cell>
          <cell r="I49">
            <v>1.1623221934501149</v>
          </cell>
          <cell r="J49">
            <v>0.97879763658957042</v>
          </cell>
          <cell r="K49">
            <v>0.72858364310489443</v>
          </cell>
          <cell r="L49">
            <v>7.4614210320107137</v>
          </cell>
          <cell r="M49">
            <v>0.97259800499480042</v>
          </cell>
          <cell r="N49">
            <v>8.4340190370055144</v>
          </cell>
        </row>
        <row r="50">
          <cell r="B50" t="str">
            <v>2"</v>
          </cell>
          <cell r="C50">
            <v>2.375</v>
          </cell>
          <cell r="D50" t="str">
            <v>XXS</v>
          </cell>
          <cell r="E50">
            <v>0.436</v>
          </cell>
          <cell r="F50">
            <v>0.38150000000000001</v>
          </cell>
          <cell r="G50">
            <v>1.5030000000000001</v>
          </cell>
          <cell r="H50">
            <v>2.6559149957154253</v>
          </cell>
          <cell r="I50">
            <v>1.3112972750789642</v>
          </cell>
          <cell r="J50">
            <v>1.1042503369086014</v>
          </cell>
          <cell r="K50">
            <v>0.70265718881969752</v>
          </cell>
          <cell r="L50">
            <v>9.0504051590671502</v>
          </cell>
          <cell r="M50">
            <v>0.77017964486022239</v>
          </cell>
          <cell r="N50">
            <v>9.8205848039273729</v>
          </cell>
        </row>
        <row r="51">
          <cell r="B51" t="str">
            <v>2 1/2"</v>
          </cell>
          <cell r="C51">
            <v>2.875</v>
          </cell>
          <cell r="D51" t="str">
            <v>5S</v>
          </cell>
          <cell r="E51">
            <v>8.3000000000000004E-2</v>
          </cell>
          <cell r="F51">
            <v>7.2625000000000009E-2</v>
          </cell>
          <cell r="G51">
            <v>2.7090000000000001</v>
          </cell>
          <cell r="H51">
            <v>0.72802011517228415</v>
          </cell>
          <cell r="I51">
            <v>0.71001554070647277</v>
          </cell>
          <cell r="J51">
            <v>0.49392385440450282</v>
          </cell>
          <cell r="K51">
            <v>0.98755715024498703</v>
          </cell>
          <cell r="L51">
            <v>2.4808312829624475</v>
          </cell>
          <cell r="M51">
            <v>2.5020275378816388</v>
          </cell>
          <cell r="N51">
            <v>4.9828588208440863</v>
          </cell>
        </row>
        <row r="52">
          <cell r="B52" t="str">
            <v>2 1/2"</v>
          </cell>
          <cell r="C52">
            <v>2.875</v>
          </cell>
          <cell r="D52" t="str">
            <v>10S</v>
          </cell>
          <cell r="E52">
            <v>0.12</v>
          </cell>
          <cell r="F52">
            <v>0.105</v>
          </cell>
          <cell r="G52">
            <v>2.6349999999999998</v>
          </cell>
          <cell r="H52">
            <v>1.0386105312767864</v>
          </cell>
          <cell r="I52">
            <v>0.98725448616305955</v>
          </cell>
          <cell r="J52">
            <v>0.68678572950473704</v>
          </cell>
          <cell r="K52">
            <v>0.97496314032890496</v>
          </cell>
          <cell r="L52">
            <v>3.5392119573453664</v>
          </cell>
          <cell r="M52">
            <v>2.36720197426598</v>
          </cell>
          <cell r="N52">
            <v>5.9064139316113469</v>
          </cell>
        </row>
        <row r="53">
          <cell r="B53" t="str">
            <v>2 1/2"</v>
          </cell>
          <cell r="C53">
            <v>2.875</v>
          </cell>
          <cell r="D53" t="str">
            <v>Std    40   40S</v>
          </cell>
          <cell r="E53">
            <v>0.20300000000000001</v>
          </cell>
          <cell r="F53">
            <v>0.17762500000000001</v>
          </cell>
          <cell r="G53">
            <v>2.4689999999999999</v>
          </cell>
          <cell r="H53">
            <v>1.704050120789562</v>
          </cell>
          <cell r="I53">
            <v>1.5295538973768548</v>
          </cell>
          <cell r="J53">
            <v>1.0640374938273773</v>
          </cell>
          <cell r="K53">
            <v>0.94741708080443632</v>
          </cell>
          <cell r="L53">
            <v>5.8067912675603255</v>
          </cell>
          <cell r="M53">
            <v>2.0783383678691703</v>
          </cell>
          <cell r="N53">
            <v>7.8851296354294957</v>
          </cell>
        </row>
        <row r="54">
          <cell r="B54" t="str">
            <v>2 1/2"</v>
          </cell>
          <cell r="C54">
            <v>2.875</v>
          </cell>
          <cell r="D54" t="str">
            <v>XS     80   80S</v>
          </cell>
          <cell r="E54">
            <v>0.27600000000000002</v>
          </cell>
          <cell r="F54">
            <v>0.24150000000000002</v>
          </cell>
          <cell r="G54">
            <v>2.323</v>
          </cell>
          <cell r="H54">
            <v>2.2535398086436449</v>
          </cell>
          <cell r="I54">
            <v>1.9242348251786423</v>
          </cell>
          <cell r="J54">
            <v>1.3385981392547077</v>
          </cell>
          <cell r="K54">
            <v>0.92405201422863636</v>
          </cell>
          <cell r="L54">
            <v>7.679254924654586</v>
          </cell>
          <cell r="M54">
            <v>1.8398079656915571</v>
          </cell>
          <cell r="N54">
            <v>9.5190628903461434</v>
          </cell>
        </row>
        <row r="55">
          <cell r="B55" t="str">
            <v>2 1/2"</v>
          </cell>
          <cell r="C55">
            <v>2.875</v>
          </cell>
          <cell r="D55">
            <v>160</v>
          </cell>
          <cell r="E55">
            <v>0.375</v>
          </cell>
          <cell r="F55">
            <v>0.328125</v>
          </cell>
          <cell r="G55">
            <v>2.125</v>
          </cell>
          <cell r="H55">
            <v>2.9452431127404308</v>
          </cell>
          <cell r="I55">
            <v>2.352743033419602</v>
          </cell>
          <cell r="J55">
            <v>1.6366908058571144</v>
          </cell>
          <cell r="K55">
            <v>0.89377185287969318</v>
          </cell>
          <cell r="L55">
            <v>10.036331548733449</v>
          </cell>
          <cell r="M55">
            <v>1.5395434275923392</v>
          </cell>
          <cell r="N55">
            <v>11.575874976325787</v>
          </cell>
        </row>
        <row r="56">
          <cell r="B56" t="str">
            <v>2 1/2"</v>
          </cell>
          <cell r="C56">
            <v>2.875</v>
          </cell>
          <cell r="D56" t="str">
            <v>XXS</v>
          </cell>
          <cell r="E56">
            <v>0.55200000000000005</v>
          </cell>
          <cell r="F56">
            <v>0.48300000000000004</v>
          </cell>
          <cell r="G56">
            <v>1.7709999999999999</v>
          </cell>
          <cell r="H56">
            <v>4.028451693327578</v>
          </cell>
          <cell r="I56">
            <v>2.8707920053208</v>
          </cell>
          <cell r="J56">
            <v>1.9970726993536001</v>
          </cell>
          <cell r="K56">
            <v>0.84417363439046111</v>
          </cell>
          <cell r="L56">
            <v>13.727517652922357</v>
          </cell>
          <cell r="M56">
            <v>1.069328637249803</v>
          </cell>
          <cell r="N56">
            <v>14.79684629017216</v>
          </cell>
        </row>
        <row r="57">
          <cell r="B57" t="str">
            <v>3"</v>
          </cell>
          <cell r="C57">
            <v>3.5</v>
          </cell>
          <cell r="D57" t="str">
            <v>5S</v>
          </cell>
          <cell r="E57">
            <v>8.3000000000000004E-2</v>
          </cell>
          <cell r="F57">
            <v>7.2625000000000009E-2</v>
          </cell>
          <cell r="G57">
            <v>3.3340000000000001</v>
          </cell>
          <cell r="H57">
            <v>0.89099023407725497</v>
          </cell>
          <cell r="I57">
            <v>1.3011551381115756</v>
          </cell>
          <cell r="J57">
            <v>0.74351722177804314</v>
          </cell>
          <cell r="K57">
            <v>1.2084482818888029</v>
          </cell>
          <cell r="L57">
            <v>3.0361749619923657</v>
          </cell>
          <cell r="M57">
            <v>3.7897037915758256</v>
          </cell>
          <cell r="N57">
            <v>6.8258787535681913</v>
          </cell>
        </row>
        <row r="58">
          <cell r="B58" t="str">
            <v>3"</v>
          </cell>
          <cell r="C58">
            <v>3.5</v>
          </cell>
          <cell r="D58" t="str">
            <v>10S</v>
          </cell>
          <cell r="E58">
            <v>0.12</v>
          </cell>
          <cell r="F58">
            <v>0.105</v>
          </cell>
          <cell r="G58">
            <v>3.26</v>
          </cell>
          <cell r="H58">
            <v>1.2742299802960206</v>
          </cell>
          <cell r="I58">
            <v>1.8219577373262654</v>
          </cell>
          <cell r="J58">
            <v>1.0411187070435803</v>
          </cell>
          <cell r="K58">
            <v>1.1957633545145965</v>
          </cell>
          <cell r="L58">
            <v>4.3421184812440421</v>
          </cell>
          <cell r="M58">
            <v>3.62334155982402</v>
          </cell>
          <cell r="N58">
            <v>7.965460041068062</v>
          </cell>
        </row>
        <row r="59">
          <cell r="B59" t="str">
            <v>3"</v>
          </cell>
          <cell r="C59">
            <v>3.5</v>
          </cell>
          <cell r="D59" t="str">
            <v>Std    40   40S</v>
          </cell>
          <cell r="E59">
            <v>0.216</v>
          </cell>
          <cell r="F59">
            <v>0.189</v>
          </cell>
          <cell r="G59">
            <v>3.0680000000000001</v>
          </cell>
          <cell r="H59">
            <v>2.2284698992679974</v>
          </cell>
          <cell r="I59">
            <v>3.0171565951975317</v>
          </cell>
          <cell r="J59">
            <v>1.7240894829700182</v>
          </cell>
          <cell r="K59">
            <v>1.1635781022346545</v>
          </cell>
          <cell r="L59">
            <v>7.5938256705117633</v>
          </cell>
          <cell r="M59">
            <v>3.2091113446306796</v>
          </cell>
          <cell r="N59">
            <v>10.802937015142444</v>
          </cell>
        </row>
        <row r="60">
          <cell r="B60" t="str">
            <v>3"</v>
          </cell>
          <cell r="C60">
            <v>3.5</v>
          </cell>
          <cell r="D60" t="str">
            <v>XS     80   80S</v>
          </cell>
          <cell r="E60">
            <v>0.3</v>
          </cell>
          <cell r="F60">
            <v>0.26250000000000001</v>
          </cell>
          <cell r="G60">
            <v>2.9</v>
          </cell>
          <cell r="H60">
            <v>3.0159289474462012</v>
          </cell>
          <cell r="I60">
            <v>3.8943182533899074</v>
          </cell>
          <cell r="J60">
            <v>2.2253247162228043</v>
          </cell>
          <cell r="K60">
            <v>1.1363318177363511</v>
          </cell>
          <cell r="L60">
            <v>10.277203505903053</v>
          </cell>
          <cell r="M60">
            <v>2.8672797732432547</v>
          </cell>
          <cell r="N60">
            <v>13.144483279146307</v>
          </cell>
        </row>
        <row r="61">
          <cell r="B61" t="str">
            <v>3"</v>
          </cell>
          <cell r="C61">
            <v>3.5</v>
          </cell>
          <cell r="D61">
            <v>160</v>
          </cell>
          <cell r="E61">
            <v>0.438</v>
          </cell>
          <cell r="F61">
            <v>0.38324999999999998</v>
          </cell>
          <cell r="G61">
            <v>2.6240000000000001</v>
          </cell>
          <cell r="H61">
            <v>4.2133658369178724</v>
          </cell>
          <cell r="I61">
            <v>5.039021219686135</v>
          </cell>
          <cell r="J61">
            <v>2.8794406969635058</v>
          </cell>
          <cell r="K61">
            <v>1.0936000182882222</v>
          </cell>
          <cell r="L61">
            <v>14.357638692878036</v>
          </cell>
          <cell r="M61">
            <v>2.3474791124821106</v>
          </cell>
          <cell r="N61">
            <v>16.705117805360146</v>
          </cell>
        </row>
        <row r="62">
          <cell r="B62" t="str">
            <v>3"</v>
          </cell>
          <cell r="C62">
            <v>3.5</v>
          </cell>
          <cell r="D62" t="str">
            <v>XXS</v>
          </cell>
          <cell r="E62">
            <v>0.6</v>
          </cell>
          <cell r="F62">
            <v>0.52500000000000002</v>
          </cell>
          <cell r="G62">
            <v>2.2999999999999998</v>
          </cell>
          <cell r="H62">
            <v>5.4663712172462411</v>
          </cell>
          <cell r="I62">
            <v>5.9925094469061913</v>
          </cell>
          <cell r="J62">
            <v>3.4242911125178237</v>
          </cell>
          <cell r="K62">
            <v>1.0470195795685961</v>
          </cell>
          <cell r="L62">
            <v>18.627431354449286</v>
          </cell>
          <cell r="M62">
            <v>1.8035564804348172</v>
          </cell>
          <cell r="N62">
            <v>20.430987834884103</v>
          </cell>
        </row>
        <row r="63">
          <cell r="B63" t="str">
            <v>3 1/2"</v>
          </cell>
          <cell r="C63">
            <v>4</v>
          </cell>
          <cell r="D63" t="str">
            <v>5S</v>
          </cell>
          <cell r="E63">
            <v>8.3000000000000004E-2</v>
          </cell>
          <cell r="F63">
            <v>7.2625000000000009E-2</v>
          </cell>
          <cell r="G63">
            <v>3.8340000000000001</v>
          </cell>
          <cell r="H63">
            <v>1.0213663292012303</v>
          </cell>
          <cell r="I63">
            <v>1.959718301239225</v>
          </cell>
          <cell r="J63">
            <v>0.97985915061961248</v>
          </cell>
          <cell r="K63">
            <v>1.3851795010033896</v>
          </cell>
          <cell r="L63">
            <v>3.4804499052162963</v>
          </cell>
          <cell r="M63">
            <v>5.0116218304942368</v>
          </cell>
          <cell r="N63">
            <v>8.4920717357105335</v>
          </cell>
        </row>
        <row r="64">
          <cell r="B64" t="str">
            <v>3 1/2"</v>
          </cell>
          <cell r="C64">
            <v>4</v>
          </cell>
          <cell r="D64" t="str">
            <v>10S</v>
          </cell>
          <cell r="E64">
            <v>0.12</v>
          </cell>
          <cell r="F64">
            <v>0.105</v>
          </cell>
          <cell r="G64">
            <v>3.76</v>
          </cell>
          <cell r="H64">
            <v>1.4627255395114085</v>
          </cell>
          <cell r="I64">
            <v>2.7551898262236882</v>
          </cell>
          <cell r="J64">
            <v>1.3775949131118441</v>
          </cell>
          <cell r="K64">
            <v>1.3724430771438207</v>
          </cell>
          <cell r="L64">
            <v>4.9844437003629842</v>
          </cell>
          <cell r="M64">
            <v>4.8200302642335124</v>
          </cell>
          <cell r="N64">
            <v>9.8044739645964967</v>
          </cell>
        </row>
        <row r="65">
          <cell r="B65" t="str">
            <v>3 1/2"</v>
          </cell>
          <cell r="C65">
            <v>4</v>
          </cell>
          <cell r="D65" t="str">
            <v>Std    40   40S</v>
          </cell>
          <cell r="E65">
            <v>0.22600000000000001</v>
          </cell>
          <cell r="F65">
            <v>0.19775000000000001</v>
          </cell>
          <cell r="G65">
            <v>3.548</v>
          </cell>
          <cell r="H65">
            <v>2.6795397724704202</v>
          </cell>
          <cell r="I65">
            <v>4.7877185997172003</v>
          </cell>
          <cell r="J65">
            <v>2.3938592998586001</v>
          </cell>
          <cell r="K65">
            <v>1.3367007892568927</v>
          </cell>
          <cell r="L65">
            <v>9.1309099198633898</v>
          </cell>
          <cell r="M65">
            <v>4.2918180069723135</v>
          </cell>
          <cell r="N65">
            <v>13.422727926835703</v>
          </cell>
        </row>
        <row r="66">
          <cell r="B66" t="str">
            <v>3 1/2"</v>
          </cell>
          <cell r="C66">
            <v>4</v>
          </cell>
          <cell r="D66" t="str">
            <v>XS     80   80S</v>
          </cell>
          <cell r="E66">
            <v>0.318</v>
          </cell>
          <cell r="F66">
            <v>0.27825</v>
          </cell>
          <cell r="G66">
            <v>3.3639999999999999</v>
          </cell>
          <cell r="H66">
            <v>3.6784154398646032</v>
          </cell>
          <cell r="I66">
            <v>6.28008879058748</v>
          </cell>
          <cell r="J66">
            <v>3.14004439529374</v>
          </cell>
          <cell r="K66">
            <v>1.3066296338289591</v>
          </cell>
          <cell r="L66">
            <v>12.534719721018485</v>
          </cell>
          <cell r="M66">
            <v>3.8582116628761236</v>
          </cell>
          <cell r="N66">
            <v>16.392931383894609</v>
          </cell>
        </row>
        <row r="67">
          <cell r="B67" t="str">
            <v>3 1/2"</v>
          </cell>
          <cell r="C67">
            <v>4</v>
          </cell>
          <cell r="D67" t="str">
            <v>XXS</v>
          </cell>
          <cell r="E67">
            <v>0.63600000000000001</v>
          </cell>
          <cell r="F67">
            <v>0.55649999999999999</v>
          </cell>
          <cell r="G67">
            <v>2.7279999999999998</v>
          </cell>
          <cell r="H67">
            <v>6.7214500487259787</v>
          </cell>
          <cell r="I67">
            <v>9.847757781189598</v>
          </cell>
          <cell r="J67">
            <v>4.923878890594799</v>
          </cell>
          <cell r="K67">
            <v>1.2104230665350026</v>
          </cell>
          <cell r="L67">
            <v>22.904289593430846</v>
          </cell>
          <cell r="M67">
            <v>2.5372473479191346</v>
          </cell>
          <cell r="N67">
            <v>25.44153694134998</v>
          </cell>
        </row>
        <row r="68">
          <cell r="B68" t="str">
            <v>4"</v>
          </cell>
          <cell r="C68">
            <v>4.5</v>
          </cell>
          <cell r="D68" t="str">
            <v>5S</v>
          </cell>
          <cell r="E68">
            <v>8.3000000000000004E-2</v>
          </cell>
          <cell r="F68">
            <v>7.2625000000000009E-2</v>
          </cell>
          <cell r="G68">
            <v>4.3339999999999996</v>
          </cell>
          <cell r="H68">
            <v>1.1517424243252099</v>
          </cell>
          <cell r="I68">
            <v>2.8097876510921136</v>
          </cell>
          <cell r="J68">
            <v>1.2487945115964949</v>
          </cell>
          <cell r="K68">
            <v>1.5619210127275958</v>
          </cell>
          <cell r="L68">
            <v>3.9247248484402411</v>
          </cell>
          <cell r="M68">
            <v>6.4040083458242529</v>
          </cell>
          <cell r="N68">
            <v>10.328733194264494</v>
          </cell>
        </row>
        <row r="69">
          <cell r="B69" t="str">
            <v>4"</v>
          </cell>
          <cell r="C69">
            <v>4.5</v>
          </cell>
          <cell r="D69" t="str">
            <v>10S</v>
          </cell>
          <cell r="E69">
            <v>0.12</v>
          </cell>
          <cell r="F69">
            <v>0.105</v>
          </cell>
          <cell r="G69">
            <v>4.26</v>
          </cell>
          <cell r="H69">
            <v>1.6512210987267977</v>
          </cell>
          <cell r="I69">
            <v>3.9626829537795047</v>
          </cell>
          <cell r="J69">
            <v>1.761192423902002</v>
          </cell>
          <cell r="K69">
            <v>1.5491449254346734</v>
          </cell>
          <cell r="L69">
            <v>5.6267689194819299</v>
          </cell>
          <cell r="M69">
            <v>6.1871874450546116</v>
          </cell>
          <cell r="N69">
            <v>11.813956364536541</v>
          </cell>
        </row>
        <row r="70">
          <cell r="B70" t="str">
            <v>4"</v>
          </cell>
          <cell r="C70">
            <v>4.5</v>
          </cell>
          <cell r="D70" t="str">
            <v>Std    40   40S</v>
          </cell>
          <cell r="E70">
            <v>0.23699999999999999</v>
          </cell>
          <cell r="F70">
            <v>0.20737499999999998</v>
          </cell>
          <cell r="G70">
            <v>4.0259999999999998</v>
          </cell>
          <cell r="H70">
            <v>3.1740484472940316</v>
          </cell>
          <cell r="I70">
            <v>7.232600246762261</v>
          </cell>
          <cell r="J70">
            <v>3.2144889985610048</v>
          </cell>
          <cell r="K70">
            <v>1.5095255049186815</v>
          </cell>
          <cell r="L70">
            <v>10.816018015960985</v>
          </cell>
          <cell r="M70">
            <v>5.5261366047388076</v>
          </cell>
          <cell r="N70">
            <v>16.342154620699795</v>
          </cell>
        </row>
        <row r="71">
          <cell r="B71" t="str">
            <v>4"</v>
          </cell>
          <cell r="C71">
            <v>4.5</v>
          </cell>
          <cell r="D71" t="str">
            <v>XS     80   80S</v>
          </cell>
          <cell r="E71">
            <v>0.33700000000000002</v>
          </cell>
          <cell r="F71">
            <v>0.294875</v>
          </cell>
          <cell r="G71">
            <v>3.8260000000000001</v>
          </cell>
          <cell r="H71">
            <v>4.4074377230933814</v>
          </cell>
          <cell r="I71">
            <v>9.6104939835058403</v>
          </cell>
          <cell r="J71">
            <v>4.2713306593359288</v>
          </cell>
          <cell r="K71">
            <v>1.4766574585867909</v>
          </cell>
          <cell r="L71">
            <v>15.018966033062577</v>
          </cell>
          <cell r="M71">
            <v>4.9907292140252295</v>
          </cell>
          <cell r="N71">
            <v>20.009695247087805</v>
          </cell>
        </row>
        <row r="72">
          <cell r="B72" t="str">
            <v>4"</v>
          </cell>
          <cell r="C72">
            <v>4.5</v>
          </cell>
          <cell r="D72" t="str">
            <v>120</v>
          </cell>
          <cell r="E72">
            <v>0.438</v>
          </cell>
          <cell r="F72">
            <v>0.38324999999999998</v>
          </cell>
          <cell r="G72">
            <v>3.6240000000000001</v>
          </cell>
          <cell r="H72">
            <v>5.5893834191902014</v>
          </cell>
          <cell r="I72">
            <v>11.662030518187008</v>
          </cell>
          <cell r="J72">
            <v>5.1831246747497808</v>
          </cell>
          <cell r="K72">
            <v>1.4444587221516578</v>
          </cell>
          <cell r="L72">
            <v>19.046612792446304</v>
          </cell>
          <cell r="M72">
            <v>4.4776531937215696</v>
          </cell>
          <cell r="N72">
            <v>23.524265986167872</v>
          </cell>
        </row>
        <row r="73">
          <cell r="B73" t="str">
            <v>4"</v>
          </cell>
          <cell r="C73">
            <v>4.5</v>
          </cell>
          <cell r="D73">
            <v>160</v>
          </cell>
          <cell r="E73">
            <v>0.53100000000000003</v>
          </cell>
          <cell r="F73">
            <v>0.46462500000000001</v>
          </cell>
          <cell r="G73">
            <v>3.4379999999999997</v>
          </cell>
          <cell r="H73">
            <v>6.6210290395539806</v>
          </cell>
          <cell r="I73">
            <v>13.270960526122876</v>
          </cell>
          <cell r="J73">
            <v>5.8982046782768336</v>
          </cell>
          <cell r="K73">
            <v>1.4157560700911722</v>
          </cell>
          <cell r="L73">
            <v>22.562090832945231</v>
          </cell>
          <cell r="M73">
            <v>4.0298215962057826</v>
          </cell>
          <cell r="N73">
            <v>26.591912429151012</v>
          </cell>
        </row>
        <row r="74">
          <cell r="B74" t="str">
            <v>4"</v>
          </cell>
          <cell r="C74">
            <v>4.5</v>
          </cell>
          <cell r="D74" t="str">
            <v>XXS</v>
          </cell>
          <cell r="E74">
            <v>0.67400000000000004</v>
          </cell>
          <cell r="F74">
            <v>0.58975</v>
          </cell>
          <cell r="G74">
            <v>3.1520000000000001</v>
          </cell>
          <cell r="H74">
            <v>8.1013003740356844</v>
          </cell>
          <cell r="I74">
            <v>15.283662145344129</v>
          </cell>
          <cell r="J74">
            <v>6.7927387312640573</v>
          </cell>
          <cell r="K74">
            <v>1.3735242990205889</v>
          </cell>
          <cell r="L74">
            <v>27.606324305787854</v>
          </cell>
          <cell r="M74">
            <v>3.3872440837417543</v>
          </cell>
          <cell r="N74">
            <v>30.99356838952961</v>
          </cell>
        </row>
        <row r="75">
          <cell r="B75" t="str">
            <v>5"</v>
          </cell>
          <cell r="C75">
            <v>5.5629999999999997</v>
          </cell>
          <cell r="D75" t="str">
            <v>5S</v>
          </cell>
          <cell r="E75">
            <v>0.109</v>
          </cell>
          <cell r="F75">
            <v>9.5375000000000001E-2</v>
          </cell>
          <cell r="G75">
            <v>5.3449999999999998</v>
          </cell>
          <cell r="H75">
            <v>1.8676328502619812</v>
          </cell>
          <cell r="I75">
            <v>6.9471265943996876</v>
          </cell>
          <cell r="J75">
            <v>2.4976187648390034</v>
          </cell>
          <cell r="K75">
            <v>1.9286652444112744</v>
          </cell>
          <cell r="L75">
            <v>6.3642225035523756</v>
          </cell>
          <cell r="M75">
            <v>9.7402363286303064</v>
          </cell>
          <cell r="N75">
            <v>16.104458832182683</v>
          </cell>
        </row>
        <row r="76">
          <cell r="B76" t="str">
            <v>5"</v>
          </cell>
          <cell r="C76">
            <v>5.5629999999999997</v>
          </cell>
          <cell r="D76" t="str">
            <v>10S</v>
          </cell>
          <cell r="E76">
            <v>0.13400000000000001</v>
          </cell>
          <cell r="F76">
            <v>0.11725000000000001</v>
          </cell>
          <cell r="G76">
            <v>5.2949999999999999</v>
          </cell>
          <cell r="H76">
            <v>2.2854646731894208</v>
          </cell>
          <cell r="I76">
            <v>8.4253646606635506</v>
          </cell>
          <cell r="J76">
            <v>3.0290723209288339</v>
          </cell>
          <cell r="K76">
            <v>1.920025943835135</v>
          </cell>
          <cell r="L76">
            <v>7.7880434059326848</v>
          </cell>
          <cell r="M76">
            <v>9.5588578697283548</v>
          </cell>
          <cell r="N76">
            <v>17.34690127566104</v>
          </cell>
        </row>
        <row r="77">
          <cell r="B77" t="str">
            <v>5"</v>
          </cell>
          <cell r="C77">
            <v>5.5629999999999997</v>
          </cell>
          <cell r="D77" t="str">
            <v>Std    40   40S</v>
          </cell>
          <cell r="E77">
            <v>0.25800000000000001</v>
          </cell>
          <cell r="F77">
            <v>0.22575000000000001</v>
          </cell>
          <cell r="G77">
            <v>5.0469999999999997</v>
          </cell>
          <cell r="H77">
            <v>4.2998664490418141</v>
          </cell>
          <cell r="I77">
            <v>15.162183160294875</v>
          </cell>
          <cell r="J77">
            <v>5.4510814885115497</v>
          </cell>
          <cell r="K77">
            <v>1.8778175164269821</v>
          </cell>
          <cell r="L77">
            <v>14.65240173593172</v>
          </cell>
          <cell r="M77">
            <v>8.6844173181361199</v>
          </cell>
          <cell r="N77">
            <v>23.336819054067838</v>
          </cell>
        </row>
        <row r="78">
          <cell r="B78" t="str">
            <v>5"</v>
          </cell>
          <cell r="C78">
            <v>5.5629999999999997</v>
          </cell>
          <cell r="D78" t="str">
            <v>XS     80   80S</v>
          </cell>
          <cell r="E78">
            <v>0.375</v>
          </cell>
          <cell r="F78">
            <v>0.328125</v>
          </cell>
          <cell r="G78">
            <v>4.8129999999999997</v>
          </cell>
          <cell r="H78">
            <v>6.1119685075589425</v>
          </cell>
          <cell r="I78">
            <v>20.670653808686378</v>
          </cell>
          <cell r="J78">
            <v>7.4314771916902318</v>
          </cell>
          <cell r="K78">
            <v>1.8390204253895606</v>
          </cell>
          <cell r="L78">
            <v>20.827395229931653</v>
          </cell>
          <cell r="M78">
            <v>7.8977939431042836</v>
          </cell>
          <cell r="N78">
            <v>28.725189173035936</v>
          </cell>
        </row>
        <row r="79">
          <cell r="B79" t="str">
            <v>5"</v>
          </cell>
          <cell r="C79">
            <v>5.5629999999999997</v>
          </cell>
          <cell r="D79" t="str">
            <v>120</v>
          </cell>
          <cell r="E79">
            <v>0.5</v>
          </cell>
          <cell r="F79">
            <v>0.4375</v>
          </cell>
          <cell r="G79">
            <v>4.5629999999999997</v>
          </cell>
          <cell r="H79">
            <v>7.9529418025625596</v>
          </cell>
          <cell r="I79">
            <v>25.73171238454168</v>
          </cell>
          <cell r="J79">
            <v>9.2510200915123786</v>
          </cell>
          <cell r="K79">
            <v>1.7987484885330691</v>
          </cell>
          <cell r="L79">
            <v>27.10077153665997</v>
          </cell>
          <cell r="M79">
            <v>7.098637725686662</v>
          </cell>
          <cell r="N79">
            <v>34.199409262346634</v>
          </cell>
        </row>
        <row r="80">
          <cell r="B80" t="str">
            <v>5"</v>
          </cell>
          <cell r="C80">
            <v>5.5629999999999997</v>
          </cell>
          <cell r="D80">
            <v>160</v>
          </cell>
          <cell r="E80">
            <v>0.625</v>
          </cell>
          <cell r="F80">
            <v>0.546875</v>
          </cell>
          <cell r="G80">
            <v>4.3129999999999997</v>
          </cell>
          <cell r="H80">
            <v>9.6957403271414986</v>
          </cell>
          <cell r="I80">
            <v>30.025852270852106</v>
          </cell>
          <cell r="J80">
            <v>10.794841729589109</v>
          </cell>
          <cell r="K80">
            <v>1.7597751631955711</v>
          </cell>
          <cell r="L80">
            <v>33.03960345843052</v>
          </cell>
          <cell r="M80">
            <v>6.3420986273719429</v>
          </cell>
          <cell r="N80">
            <v>39.381702085802459</v>
          </cell>
        </row>
        <row r="81">
          <cell r="B81" t="str">
            <v>5"</v>
          </cell>
          <cell r="C81">
            <v>5.5629999999999997</v>
          </cell>
          <cell r="D81" t="str">
            <v>XXS</v>
          </cell>
          <cell r="E81">
            <v>0.75</v>
          </cell>
          <cell r="F81">
            <v>0.65625</v>
          </cell>
          <cell r="G81">
            <v>4.0629999999999997</v>
          </cell>
          <cell r="H81">
            <v>11.340364081295753</v>
          </cell>
          <cell r="I81">
            <v>33.6347671484573</v>
          </cell>
          <cell r="J81">
            <v>12.092312474728493</v>
          </cell>
          <cell r="K81">
            <v>1.7221886148154619</v>
          </cell>
          <cell r="L81">
            <v>38.643890995243268</v>
          </cell>
          <cell r="M81">
            <v>5.6281766481601281</v>
          </cell>
          <cell r="N81">
            <v>44.272067643403396</v>
          </cell>
        </row>
        <row r="82">
          <cell r="B82" t="str">
            <v>6"</v>
          </cell>
          <cell r="C82">
            <v>6.625</v>
          </cell>
          <cell r="D82" t="str">
            <v>5S</v>
          </cell>
          <cell r="E82">
            <v>0.109</v>
          </cell>
          <cell r="F82">
            <v>9.5375000000000001E-2</v>
          </cell>
          <cell r="G82">
            <v>6.407</v>
          </cell>
          <cell r="H82">
            <v>2.2312973326562271</v>
          </cell>
          <cell r="I82">
            <v>11.845437925705564</v>
          </cell>
          <cell r="J82">
            <v>3.5759812605903591</v>
          </cell>
          <cell r="K82">
            <v>2.3040761977417321</v>
          </cell>
          <cell r="L82">
            <v>7.6034605487985436</v>
          </cell>
          <cell r="M82">
            <v>13.995342244522618</v>
          </cell>
          <cell r="N82">
            <v>21.598802793321163</v>
          </cell>
        </row>
        <row r="83">
          <cell r="B83" t="str">
            <v>6"</v>
          </cell>
          <cell r="C83">
            <v>6.625</v>
          </cell>
          <cell r="D83" t="str">
            <v>10S</v>
          </cell>
          <cell r="E83">
            <v>0.13400000000000001</v>
          </cell>
          <cell r="F83">
            <v>0.11725000000000001</v>
          </cell>
          <cell r="G83">
            <v>6.3570000000000002</v>
          </cell>
          <cell r="H83">
            <v>2.732538440536477</v>
          </cell>
          <cell r="I83">
            <v>14.397416113871918</v>
          </cell>
          <cell r="J83">
            <v>4.3463897702254846</v>
          </cell>
          <cell r="K83">
            <v>2.2954040221712604</v>
          </cell>
          <cell r="L83">
            <v>9.3115103606389873</v>
          </cell>
          <cell r="M83">
            <v>13.777756281230841</v>
          </cell>
          <cell r="N83">
            <v>23.089266641869827</v>
          </cell>
        </row>
        <row r="84">
          <cell r="B84" t="str">
            <v>6"</v>
          </cell>
          <cell r="C84">
            <v>6.625</v>
          </cell>
          <cell r="D84" t="str">
            <v>Std    40   40S</v>
          </cell>
          <cell r="E84">
            <v>0.28000000000000003</v>
          </cell>
          <cell r="F84">
            <v>0.24500000000000002</v>
          </cell>
          <cell r="G84">
            <v>6.0649999999999995</v>
          </cell>
          <cell r="H84">
            <v>5.5813535083676324</v>
          </cell>
          <cell r="I84">
            <v>28.142178567783283</v>
          </cell>
          <cell r="J84">
            <v>8.4957520204628771</v>
          </cell>
          <cell r="K84">
            <v>2.2454794866575827</v>
          </cell>
          <cell r="L84">
            <v>19.019249738111856</v>
          </cell>
          <cell r="M84">
            <v>12.541101583463595</v>
          </cell>
          <cell r="N84">
            <v>31.560351321575453</v>
          </cell>
        </row>
        <row r="85">
          <cell r="B85" t="str">
            <v>6"</v>
          </cell>
          <cell r="C85">
            <v>6.625</v>
          </cell>
          <cell r="D85" t="str">
            <v>XS     80   80S</v>
          </cell>
          <cell r="E85">
            <v>0.432</v>
          </cell>
          <cell r="F85">
            <v>0.378</v>
          </cell>
          <cell r="G85">
            <v>5.7610000000000001</v>
          </cell>
          <cell r="H85">
            <v>8.4049415871904465</v>
          </cell>
          <cell r="I85">
            <v>40.490672667842283</v>
          </cell>
          <cell r="J85">
            <v>12.223599295952388</v>
          </cell>
          <cell r="K85">
            <v>2.1948767903916613</v>
          </cell>
          <cell r="L85">
            <v>28.641024590425925</v>
          </cell>
          <cell r="M85">
            <v>11.315397780621041</v>
          </cell>
          <cell r="N85">
            <v>39.956422371046969</v>
          </cell>
        </row>
        <row r="86">
          <cell r="B86" t="str">
            <v>6"</v>
          </cell>
          <cell r="C86">
            <v>6.625</v>
          </cell>
          <cell r="D86" t="str">
            <v>120</v>
          </cell>
          <cell r="E86">
            <v>0.56200000000000006</v>
          </cell>
          <cell r="F86">
            <v>0.49175000000000002</v>
          </cell>
          <cell r="G86">
            <v>5.5009999999999994</v>
          </cell>
          <cell r="H86">
            <v>10.704681657397789</v>
          </cell>
          <cell r="I86">
            <v>49.610596919276304</v>
          </cell>
          <cell r="J86">
            <v>14.976783975630582</v>
          </cell>
          <cell r="K86">
            <v>2.152783459849132</v>
          </cell>
          <cell r="L86">
            <v>36.477713426286577</v>
          </cell>
          <cell r="M86">
            <v>10.317093470320321</v>
          </cell>
          <cell r="N86">
            <v>46.7948068966069</v>
          </cell>
        </row>
        <row r="87">
          <cell r="B87" t="str">
            <v>6"</v>
          </cell>
          <cell r="C87">
            <v>6.625</v>
          </cell>
          <cell r="D87">
            <v>160</v>
          </cell>
          <cell r="E87">
            <v>0.71799999999999997</v>
          </cell>
          <cell r="F87">
            <v>0.62824999999999998</v>
          </cell>
          <cell r="G87">
            <v>5.1890000000000001</v>
          </cell>
          <cell r="H87">
            <v>13.324204443814024</v>
          </cell>
          <cell r="I87">
            <v>58.973217004241967</v>
          </cell>
          <cell r="J87">
            <v>17.803235322035309</v>
          </cell>
          <cell r="K87">
            <v>2.1038112142015022</v>
          </cell>
          <cell r="L87">
            <v>45.404106996382481</v>
          </cell>
          <cell r="M87">
            <v>9.1799732703081034</v>
          </cell>
          <cell r="N87">
            <v>54.584080266690584</v>
          </cell>
        </row>
        <row r="88">
          <cell r="B88" t="str">
            <v>6"</v>
          </cell>
          <cell r="C88">
            <v>6.625</v>
          </cell>
          <cell r="D88" t="str">
            <v>XXS</v>
          </cell>
          <cell r="E88">
            <v>0.86399999999999999</v>
          </cell>
          <cell r="F88">
            <v>0.75600000000000001</v>
          </cell>
          <cell r="G88">
            <v>4.8970000000000002</v>
          </cell>
          <cell r="H88">
            <v>15.637289999613809</v>
          </cell>
          <cell r="I88">
            <v>66.332635543103052</v>
          </cell>
          <cell r="J88">
            <v>20.024946579049978</v>
          </cell>
          <cell r="K88">
            <v>2.0595999915032044</v>
          </cell>
          <cell r="L88">
            <v>53.286272457756738</v>
          </cell>
          <cell r="M88">
            <v>8.1758757593050131</v>
          </cell>
          <cell r="N88">
            <v>61.462148217061753</v>
          </cell>
        </row>
        <row r="89">
          <cell r="B89" t="str">
            <v>8"</v>
          </cell>
          <cell r="C89">
            <v>8.625</v>
          </cell>
          <cell r="D89" t="str">
            <v>5S</v>
          </cell>
          <cell r="E89">
            <v>0.109</v>
          </cell>
          <cell r="F89">
            <v>9.5375000000000001E-2</v>
          </cell>
          <cell r="G89">
            <v>8.407</v>
          </cell>
          <cell r="H89">
            <v>2.916164531138802</v>
          </cell>
          <cell r="I89">
            <v>26.440184702020311</v>
          </cell>
          <cell r="J89">
            <v>6.1310573222076084</v>
          </cell>
          <cell r="K89">
            <v>3.011107292176749</v>
          </cell>
          <cell r="L89">
            <v>9.937242178264027</v>
          </cell>
          <cell r="M89">
            <v>24.096622282768887</v>
          </cell>
          <cell r="N89">
            <v>34.033864461032913</v>
          </cell>
        </row>
        <row r="90">
          <cell r="B90" t="str">
            <v>8"</v>
          </cell>
          <cell r="C90">
            <v>8.625</v>
          </cell>
          <cell r="D90" t="str">
            <v>10S</v>
          </cell>
          <cell r="E90">
            <v>0.14799999999999999</v>
          </cell>
          <cell r="F90">
            <v>0.1295</v>
          </cell>
          <cell r="G90">
            <v>8.3290000000000006</v>
          </cell>
          <cell r="H90">
            <v>3.9414295768231269</v>
          </cell>
          <cell r="I90">
            <v>35.414450756328733</v>
          </cell>
          <cell r="J90">
            <v>8.2120465521921702</v>
          </cell>
          <cell r="K90">
            <v>2.9975288363917363</v>
          </cell>
          <cell r="L90">
            <v>13.430977510095733</v>
          </cell>
          <cell r="M90">
            <v>23.651560457057844</v>
          </cell>
          <cell r="N90">
            <v>37.082537967153577</v>
          </cell>
        </row>
        <row r="91">
          <cell r="B91" t="str">
            <v>8"</v>
          </cell>
          <cell r="C91">
            <v>8.625</v>
          </cell>
          <cell r="D91" t="str">
            <v>20</v>
          </cell>
          <cell r="E91">
            <v>0.25</v>
          </cell>
          <cell r="F91">
            <v>0.21875</v>
          </cell>
          <cell r="G91">
            <v>8.125</v>
          </cell>
          <cell r="H91">
            <v>6.5777096184536292</v>
          </cell>
          <cell r="I91">
            <v>57.721971319750303</v>
          </cell>
          <cell r="J91">
            <v>13.384804943710215</v>
          </cell>
          <cell r="K91">
            <v>2.9623285815385167</v>
          </cell>
          <cell r="L91">
            <v>22.414473792171371</v>
          </cell>
          <cell r="M91">
            <v>22.507166026220183</v>
          </cell>
          <cell r="N91">
            <v>44.921639818391554</v>
          </cell>
        </row>
        <row r="92">
          <cell r="B92" t="str">
            <v>8"</v>
          </cell>
          <cell r="C92">
            <v>8.625</v>
          </cell>
          <cell r="D92" t="str">
            <v>30</v>
          </cell>
          <cell r="E92">
            <v>0.27700000000000002</v>
          </cell>
          <cell r="F92">
            <v>0.24237500000000001</v>
          </cell>
          <cell r="G92">
            <v>8.0709999999999997</v>
          </cell>
          <cell r="H92">
            <v>7.2646062857904221</v>
          </cell>
          <cell r="I92">
            <v>63.352663618150601</v>
          </cell>
          <cell r="J92">
            <v>14.690472723049414</v>
          </cell>
          <cell r="K92">
            <v>2.9530880659066026</v>
          </cell>
          <cell r="L92">
            <v>24.7551711231627</v>
          </cell>
          <cell r="M92">
            <v>22.208988022272241</v>
          </cell>
          <cell r="N92">
            <v>46.964159145434941</v>
          </cell>
        </row>
        <row r="93">
          <cell r="B93" t="str">
            <v>8"</v>
          </cell>
          <cell r="C93">
            <v>8.625</v>
          </cell>
          <cell r="D93" t="str">
            <v>Std    40   40S</v>
          </cell>
          <cell r="E93">
            <v>0.32200000000000001</v>
          </cell>
          <cell r="F93">
            <v>0.28175</v>
          </cell>
          <cell r="G93">
            <v>7.9809999999999999</v>
          </cell>
          <cell r="H93">
            <v>8.3992553044874523</v>
          </cell>
          <cell r="I93">
            <v>72.489240602574029</v>
          </cell>
          <cell r="J93">
            <v>16.809099270162093</v>
          </cell>
          <cell r="K93">
            <v>2.9377604778129887</v>
          </cell>
          <cell r="L93">
            <v>28.62164777964918</v>
          </cell>
          <cell r="M93">
            <v>21.716443225267597</v>
          </cell>
          <cell r="N93">
            <v>50.338091004916777</v>
          </cell>
        </row>
        <row r="94">
          <cell r="B94" t="str">
            <v>8"</v>
          </cell>
          <cell r="C94">
            <v>8.625</v>
          </cell>
          <cell r="D94" t="str">
            <v>60</v>
          </cell>
          <cell r="E94">
            <v>0.40600000000000003</v>
          </cell>
          <cell r="F94">
            <v>0.35525000000000001</v>
          </cell>
          <cell r="G94">
            <v>7.8129999999999997</v>
          </cell>
          <cell r="H94">
            <v>10.483224508060937</v>
          </cell>
          <cell r="I94">
            <v>88.736298239723411</v>
          </cell>
          <cell r="J94">
            <v>20.576532925153256</v>
          </cell>
          <cell r="K94">
            <v>2.9093984988309867</v>
          </cell>
          <cell r="L94">
            <v>35.723066937184377</v>
          </cell>
          <cell r="M94">
            <v>20.811803842142094</v>
          </cell>
          <cell r="N94">
            <v>56.534870779326468</v>
          </cell>
        </row>
        <row r="95">
          <cell r="B95" t="str">
            <v>8"</v>
          </cell>
          <cell r="C95">
            <v>8.625</v>
          </cell>
          <cell r="D95" t="str">
            <v>XS     80   80S</v>
          </cell>
          <cell r="E95">
            <v>0.5</v>
          </cell>
          <cell r="F95">
            <v>0.4375</v>
          </cell>
          <cell r="G95">
            <v>7.625</v>
          </cell>
          <cell r="H95">
            <v>12.762720155208534</v>
          </cell>
          <cell r="I95">
            <v>105.71620347312381</v>
          </cell>
          <cell r="J95">
            <v>24.513902254637404</v>
          </cell>
          <cell r="K95">
            <v>2.8780554416133128</v>
          </cell>
          <cell r="L95">
            <v>43.490770044511613</v>
          </cell>
          <cell r="M95">
            <v>19.822287522737348</v>
          </cell>
          <cell r="N95">
            <v>63.313057567248961</v>
          </cell>
        </row>
        <row r="96">
          <cell r="B96" t="str">
            <v>8"</v>
          </cell>
          <cell r="C96">
            <v>8.625</v>
          </cell>
          <cell r="D96" t="str">
            <v>100</v>
          </cell>
          <cell r="E96">
            <v>0.59299999999999997</v>
          </cell>
          <cell r="F96">
            <v>0.51887499999999998</v>
          </cell>
          <cell r="G96">
            <v>7.4390000000000001</v>
          </cell>
          <cell r="H96">
            <v>14.963330410824499</v>
          </cell>
          <cell r="I96">
            <v>121.32394176113586</v>
          </cell>
          <cell r="J96">
            <v>28.133087944611212</v>
          </cell>
          <cell r="K96">
            <v>2.8474697759590009</v>
          </cell>
          <cell r="L96">
            <v>50.989660047637607</v>
          </cell>
          <cell r="M96">
            <v>18.867014910874168</v>
          </cell>
          <cell r="N96">
            <v>69.856674958511775</v>
          </cell>
        </row>
        <row r="97">
          <cell r="B97" t="str">
            <v>8"</v>
          </cell>
          <cell r="C97">
            <v>8.625</v>
          </cell>
          <cell r="D97" t="str">
            <v>120</v>
          </cell>
          <cell r="E97">
            <v>0.71799999999999997</v>
          </cell>
          <cell r="F97">
            <v>0.62824999999999998</v>
          </cell>
          <cell r="G97">
            <v>7.1890000000000001</v>
          </cell>
          <cell r="H97">
            <v>17.835531494368965</v>
          </cell>
          <cell r="I97">
            <v>140.53545610324883</v>
          </cell>
          <cell r="J97">
            <v>32.587931850028717</v>
          </cell>
          <cell r="K97">
            <v>2.8070485612115799</v>
          </cell>
          <cell r="L97">
            <v>60.777090573962454</v>
          </cell>
          <cell r="M97">
            <v>17.620208474399661</v>
          </cell>
          <cell r="N97">
            <v>78.397299048362115</v>
          </cell>
        </row>
        <row r="98">
          <cell r="B98" t="str">
            <v>8"</v>
          </cell>
          <cell r="C98">
            <v>8.625</v>
          </cell>
          <cell r="D98" t="str">
            <v>140</v>
          </cell>
          <cell r="E98">
            <v>0.81200000000000006</v>
          </cell>
          <cell r="F98">
            <v>0.71050000000000002</v>
          </cell>
          <cell r="G98">
            <v>7.0009999999999994</v>
          </cell>
          <cell r="H98">
            <v>19.930753882827613</v>
          </cell>
          <cell r="I98">
            <v>153.72170180052433</v>
          </cell>
          <cell r="J98">
            <v>35.645612011715784</v>
          </cell>
          <cell r="K98">
            <v>2.777190869385826</v>
          </cell>
          <cell r="L98">
            <v>67.916856547079078</v>
          </cell>
          <cell r="M98">
            <v>16.710684146614103</v>
          </cell>
          <cell r="N98">
            <v>84.627540693693177</v>
          </cell>
        </row>
        <row r="99">
          <cell r="B99" t="str">
            <v>8"</v>
          </cell>
          <cell r="C99">
            <v>8.625</v>
          </cell>
          <cell r="D99" t="str">
            <v>XXS</v>
          </cell>
          <cell r="E99">
            <v>0.875</v>
          </cell>
          <cell r="F99">
            <v>0.765625</v>
          </cell>
          <cell r="G99">
            <v>6.875</v>
          </cell>
          <cell r="H99">
            <v>21.303925182155783</v>
          </cell>
          <cell r="I99">
            <v>161.98472799635249</v>
          </cell>
          <cell r="J99">
            <v>37.561676057125212</v>
          </cell>
          <cell r="K99">
            <v>2.7574473023069728</v>
          </cell>
          <cell r="L99">
            <v>72.596131535838623</v>
          </cell>
          <cell r="M99">
            <v>16.114598160784865</v>
          </cell>
          <cell r="N99">
            <v>88.710729696623488</v>
          </cell>
        </row>
        <row r="100">
          <cell r="B100" t="str">
            <v>8"</v>
          </cell>
          <cell r="C100">
            <v>8.625</v>
          </cell>
          <cell r="D100">
            <v>160</v>
          </cell>
          <cell r="E100">
            <v>0.90600000000000003</v>
          </cell>
          <cell r="F100">
            <v>0.79275000000000007</v>
          </cell>
          <cell r="G100">
            <v>6.8129999999999997</v>
          </cell>
          <cell r="H100">
            <v>21.970458045912014</v>
          </cell>
          <cell r="I100">
            <v>165.88738597528572</v>
          </cell>
          <cell r="J100">
            <v>38.46664022615321</v>
          </cell>
          <cell r="K100">
            <v>2.747812698311149</v>
          </cell>
          <cell r="L100">
            <v>74.867436332324488</v>
          </cell>
          <cell r="M100">
            <v>15.825259970149723</v>
          </cell>
          <cell r="N100">
            <v>90.692696302474218</v>
          </cell>
        </row>
        <row r="101">
          <cell r="B101" t="str">
            <v>10"</v>
          </cell>
          <cell r="C101">
            <v>10.75</v>
          </cell>
          <cell r="D101" t="str">
            <v>5S</v>
          </cell>
          <cell r="E101">
            <v>0.13400000000000001</v>
          </cell>
          <cell r="F101">
            <v>0.11725000000000001</v>
          </cell>
          <cell r="G101">
            <v>10.481999999999999</v>
          </cell>
          <cell r="H101">
            <v>4.4690537798082453</v>
          </cell>
          <cell r="I101">
            <v>62.967522018600363</v>
          </cell>
          <cell r="J101">
            <v>11.714887817414022</v>
          </cell>
          <cell r="K101">
            <v>3.7536217843570747</v>
          </cell>
          <cell r="L101">
            <v>15.228931441772266</v>
          </cell>
          <cell r="M101">
            <v>37.459535344165204</v>
          </cell>
          <cell r="N101">
            <v>52.688466785937472</v>
          </cell>
        </row>
        <row r="102">
          <cell r="B102" t="str">
            <v>10"</v>
          </cell>
          <cell r="C102">
            <v>10.75</v>
          </cell>
          <cell r="D102" t="str">
            <v>10S</v>
          </cell>
          <cell r="E102">
            <v>0.16500000000000001</v>
          </cell>
          <cell r="F102">
            <v>0.144375</v>
          </cell>
          <cell r="G102">
            <v>10.42</v>
          </cell>
          <cell r="H102">
            <v>5.4868701093109191</v>
          </cell>
          <cell r="I102">
            <v>76.863814421489309</v>
          </cell>
          <cell r="J102">
            <v>14.300244543532894</v>
          </cell>
          <cell r="K102">
            <v>3.7428172878194306</v>
          </cell>
          <cell r="L102">
            <v>18.697284222028486</v>
          </cell>
          <cell r="M102">
            <v>37.017706964514737</v>
          </cell>
          <cell r="N102">
            <v>55.714991186543223</v>
          </cell>
        </row>
        <row r="103">
          <cell r="B103" t="str">
            <v>10"</v>
          </cell>
          <cell r="C103">
            <v>10.75</v>
          </cell>
          <cell r="D103" t="str">
            <v>20</v>
          </cell>
          <cell r="E103">
            <v>0.25</v>
          </cell>
          <cell r="F103">
            <v>0.21875</v>
          </cell>
          <cell r="G103">
            <v>10.25</v>
          </cell>
          <cell r="H103">
            <v>8.2466807156732074</v>
          </cell>
          <cell r="I103">
            <v>113.71399580596258</v>
          </cell>
          <cell r="J103">
            <v>21.156092242969784</v>
          </cell>
          <cell r="K103">
            <v>3.7133626943782372</v>
          </cell>
          <cell r="L103">
            <v>28.101728336453665</v>
          </cell>
          <cell r="M103">
            <v>35.819688605989228</v>
          </cell>
          <cell r="N103">
            <v>63.921416942442889</v>
          </cell>
        </row>
        <row r="104">
          <cell r="B104" t="str">
            <v>10"</v>
          </cell>
          <cell r="C104">
            <v>10.75</v>
          </cell>
          <cell r="D104" t="str">
            <v>30</v>
          </cell>
          <cell r="E104">
            <v>0.307</v>
          </cell>
          <cell r="F104">
            <v>0.268625</v>
          </cell>
          <cell r="G104">
            <v>10.135999999999999</v>
          </cell>
          <cell r="H104">
            <v>10.071949189001543</v>
          </cell>
          <cell r="I104">
            <v>137.41978372627682</v>
          </cell>
          <cell r="J104">
            <v>25.566471390935224</v>
          </cell>
          <cell r="K104">
            <v>3.6937531387465512</v>
          </cell>
          <cell r="L104">
            <v>34.321588247009103</v>
          </cell>
          <cell r="M104">
            <v>35.02734976388026</v>
          </cell>
          <cell r="N104">
            <v>69.348938010889356</v>
          </cell>
        </row>
        <row r="105">
          <cell r="B105" t="str">
            <v>10"</v>
          </cell>
          <cell r="C105">
            <v>10.75</v>
          </cell>
          <cell r="D105" t="str">
            <v>Std    40   40S</v>
          </cell>
          <cell r="E105">
            <v>0.36499999999999999</v>
          </cell>
          <cell r="F105">
            <v>0.31937499999999996</v>
          </cell>
          <cell r="G105">
            <v>10.02</v>
          </cell>
          <cell r="H105">
            <v>11.908285493248458</v>
          </cell>
          <cell r="I105">
            <v>160.73424182186673</v>
          </cell>
          <cell r="J105">
            <v>29.904044990114741</v>
          </cell>
          <cell r="K105">
            <v>3.673919058716455</v>
          </cell>
          <cell r="L105">
            <v>40.579163353347077</v>
          </cell>
          <cell r="M105">
            <v>34.230206438232109</v>
          </cell>
          <cell r="N105">
            <v>74.809369791579186</v>
          </cell>
        </row>
        <row r="106">
          <cell r="B106" t="str">
            <v>10"</v>
          </cell>
          <cell r="C106">
            <v>10.75</v>
          </cell>
          <cell r="D106" t="str">
            <v>XS     60   80S</v>
          </cell>
          <cell r="E106">
            <v>0.5</v>
          </cell>
          <cell r="F106">
            <v>0.4375</v>
          </cell>
          <cell r="G106">
            <v>9.75</v>
          </cell>
          <cell r="H106">
            <v>16.100662349647688</v>
          </cell>
          <cell r="I106">
            <v>211.95012546215904</v>
          </cell>
          <cell r="J106">
            <v>39.432581481331916</v>
          </cell>
          <cell r="K106">
            <v>3.6282313184249979</v>
          </cell>
          <cell r="L106">
            <v>54.865279133076186</v>
          </cell>
          <cell r="M106">
            <v>32.410319077757066</v>
          </cell>
          <cell r="N106">
            <v>87.275598210833252</v>
          </cell>
        </row>
        <row r="107">
          <cell r="B107" t="str">
            <v>10"</v>
          </cell>
          <cell r="C107">
            <v>10.75</v>
          </cell>
          <cell r="D107" t="str">
            <v>80</v>
          </cell>
          <cell r="E107">
            <v>0.59299999999999997</v>
          </cell>
          <cell r="F107">
            <v>0.51887499999999998</v>
          </cell>
          <cell r="G107">
            <v>9.5640000000000001</v>
          </cell>
          <cell r="H107">
            <v>18.92212985342934</v>
          </cell>
          <cell r="I107">
            <v>244.84360408778593</v>
          </cell>
          <cell r="J107">
            <v>45.552298434936915</v>
          </cell>
          <cell r="K107">
            <v>3.5971568286634374</v>
          </cell>
          <cell r="L107">
            <v>64.479827826675205</v>
          </cell>
          <cell r="M107">
            <v>31.185535804687124</v>
          </cell>
          <cell r="N107">
            <v>95.665363631362325</v>
          </cell>
        </row>
        <row r="108">
          <cell r="B108" t="str">
            <v>10"</v>
          </cell>
          <cell r="C108">
            <v>10.75</v>
          </cell>
          <cell r="E108">
            <v>0.625</v>
          </cell>
          <cell r="F108">
            <v>0.546875</v>
          </cell>
          <cell r="G108">
            <v>9.5</v>
          </cell>
          <cell r="H108">
            <v>19.880391010997908</v>
          </cell>
          <cell r="I108">
            <v>255.72706093443796</v>
          </cell>
          <cell r="J108">
            <v>47.577127615709387</v>
          </cell>
          <cell r="K108">
            <v>3.5865416838508932</v>
          </cell>
          <cell r="L108">
            <v>67.745237953950777</v>
          </cell>
          <cell r="M108">
            <v>30.769559992295328</v>
          </cell>
          <cell r="N108">
            <v>98.514797946246105</v>
          </cell>
        </row>
        <row r="109">
          <cell r="B109" t="str">
            <v>10"</v>
          </cell>
          <cell r="C109">
            <v>10.75</v>
          </cell>
          <cell r="D109" t="str">
            <v>100</v>
          </cell>
          <cell r="E109">
            <v>0.71799999999999997</v>
          </cell>
          <cell r="F109">
            <v>0.62824999999999998</v>
          </cell>
          <cell r="G109">
            <v>9.3140000000000001</v>
          </cell>
          <cell r="H109">
            <v>22.628816485583592</v>
          </cell>
          <cell r="I109">
            <v>286.131620125891</v>
          </cell>
          <cell r="J109">
            <v>53.23378979086344</v>
          </cell>
          <cell r="K109">
            <v>3.5559202043915441</v>
          </cell>
          <cell r="L109">
            <v>77.110885625141194</v>
          </cell>
          <cell r="M109">
            <v>29.576483855837953</v>
          </cell>
          <cell r="N109">
            <v>106.68736948097914</v>
          </cell>
        </row>
        <row r="110">
          <cell r="B110" t="str">
            <v>10"</v>
          </cell>
          <cell r="C110">
            <v>10.75</v>
          </cell>
          <cell r="E110">
            <v>0.75</v>
          </cell>
          <cell r="F110">
            <v>0.65625</v>
          </cell>
          <cell r="G110">
            <v>9.25</v>
          </cell>
          <cell r="H110">
            <v>23.561944901923447</v>
          </cell>
          <cell r="I110">
            <v>296.18101052495962</v>
          </cell>
          <cell r="J110">
            <v>55.103443818597135</v>
          </cell>
          <cell r="K110">
            <v>3.5454636509207087</v>
          </cell>
          <cell r="L110">
            <v>80.290652389867589</v>
          </cell>
          <cell r="M110">
            <v>29.1714180259365</v>
          </cell>
          <cell r="N110">
            <v>109.46207041580409</v>
          </cell>
        </row>
        <row r="111">
          <cell r="B111" t="str">
            <v>10"</v>
          </cell>
          <cell r="C111">
            <v>10.75</v>
          </cell>
          <cell r="D111" t="str">
            <v>120</v>
          </cell>
          <cell r="E111">
            <v>0.84299999999999997</v>
          </cell>
          <cell r="F111">
            <v>0.73762499999999998</v>
          </cell>
          <cell r="G111">
            <v>9.0640000000000001</v>
          </cell>
          <cell r="H111">
            <v>26.237328347313166</v>
          </cell>
          <cell r="I111">
            <v>324.22548272635999</v>
          </cell>
          <cell r="J111">
            <v>60.321020042113489</v>
          </cell>
          <cell r="K111">
            <v>3.5153111170990257</v>
          </cell>
          <cell r="L111">
            <v>89.407399038649416</v>
          </cell>
          <cell r="M111">
            <v>28.010049026091686</v>
          </cell>
          <cell r="N111">
            <v>117.41744806474111</v>
          </cell>
        </row>
        <row r="112">
          <cell r="B112" t="str">
            <v>10"</v>
          </cell>
          <cell r="C112">
            <v>10.75</v>
          </cell>
          <cell r="E112">
            <v>0.875</v>
          </cell>
          <cell r="F112">
            <v>0.765625</v>
          </cell>
          <cell r="G112">
            <v>9</v>
          </cell>
          <cell r="H112">
            <v>27.145324022424305</v>
          </cell>
          <cell r="I112">
            <v>333.48454707236112</v>
          </cell>
          <cell r="J112">
            <v>62.043636664625325</v>
          </cell>
          <cell r="K112">
            <v>3.5050187232024883</v>
          </cell>
          <cell r="L112">
            <v>92.501522440826633</v>
          </cell>
          <cell r="M112">
            <v>27.615893178680572</v>
          </cell>
          <cell r="N112">
            <v>120.1174156195072</v>
          </cell>
        </row>
        <row r="113">
          <cell r="B113" t="str">
            <v>10"</v>
          </cell>
          <cell r="C113">
            <v>10.75</v>
          </cell>
          <cell r="D113" t="str">
            <v>140</v>
          </cell>
          <cell r="E113">
            <v>1</v>
          </cell>
          <cell r="F113">
            <v>0.875</v>
          </cell>
          <cell r="G113">
            <v>8.75</v>
          </cell>
          <cell r="H113">
            <v>30.630528372500482</v>
          </cell>
          <cell r="I113">
            <v>367.80564147291597</v>
          </cell>
          <cell r="J113">
            <v>68.428956553100647</v>
          </cell>
          <cell r="K113">
            <v>3.465229068907278</v>
          </cell>
          <cell r="L113">
            <v>104.37784810682787</v>
          </cell>
          <cell r="M113">
            <v>26.102985450527552</v>
          </cell>
          <cell r="N113">
            <v>130.48083355735542</v>
          </cell>
        </row>
        <row r="114">
          <cell r="B114" t="str">
            <v>10"</v>
          </cell>
          <cell r="C114">
            <v>10.75</v>
          </cell>
          <cell r="D114" t="str">
            <v>160</v>
          </cell>
          <cell r="E114">
            <v>1.125</v>
          </cell>
          <cell r="F114">
            <v>0.984375</v>
          </cell>
          <cell r="G114">
            <v>8.5</v>
          </cell>
          <cell r="H114">
            <v>34.017557952151975</v>
          </cell>
          <cell r="I114">
            <v>399.30766268053395</v>
          </cell>
          <cell r="J114">
            <v>74.289797708006319</v>
          </cell>
          <cell r="K114">
            <v>3.4261175184164365</v>
          </cell>
          <cell r="L114">
            <v>115.91962938787134</v>
          </cell>
          <cell r="M114">
            <v>24.632694841477427</v>
          </cell>
          <cell r="N114">
            <v>140.55232422934876</v>
          </cell>
        </row>
        <row r="115">
          <cell r="B115" t="str">
            <v>12"</v>
          </cell>
          <cell r="C115">
            <v>12.75</v>
          </cell>
          <cell r="D115" t="str">
            <v>5S</v>
          </cell>
          <cell r="E115">
            <v>0.16500000000000001</v>
          </cell>
          <cell r="F115">
            <v>0.144375</v>
          </cell>
          <cell r="G115">
            <v>12.42</v>
          </cell>
          <cell r="H115">
            <v>6.5235956849955565</v>
          </cell>
          <cell r="I115">
            <v>129.17490056031494</v>
          </cell>
          <cell r="J115">
            <v>20.262729499657244</v>
          </cell>
          <cell r="K115">
            <v>4.4498518233756954</v>
          </cell>
          <cell r="L115">
            <v>22.230072927182682</v>
          </cell>
          <cell r="M115">
            <v>52.591706969479283</v>
          </cell>
          <cell r="N115">
            <v>74.821779896661965</v>
          </cell>
        </row>
        <row r="116">
          <cell r="B116" t="str">
            <v>12"</v>
          </cell>
          <cell r="C116">
            <v>12.75</v>
          </cell>
          <cell r="D116" t="str">
            <v>10S</v>
          </cell>
          <cell r="E116">
            <v>0.18</v>
          </cell>
          <cell r="F116">
            <v>0.1575</v>
          </cell>
          <cell r="G116">
            <v>12.39</v>
          </cell>
          <cell r="H116">
            <v>7.1081675380122631</v>
          </cell>
          <cell r="I116">
            <v>140.41945070688809</v>
          </cell>
          <cell r="J116">
            <v>22.02658050304127</v>
          </cell>
          <cell r="K116">
            <v>4.4446217499355321</v>
          </cell>
          <cell r="L116">
            <v>24.222084012975248</v>
          </cell>
          <cell r="M116">
            <v>52.33794759549297</v>
          </cell>
          <cell r="N116">
            <v>76.560031608468222</v>
          </cell>
        </row>
        <row r="117">
          <cell r="B117" t="str">
            <v>12"</v>
          </cell>
          <cell r="C117">
            <v>12.75</v>
          </cell>
          <cell r="D117" t="str">
            <v>20</v>
          </cell>
          <cell r="E117">
            <v>0.25</v>
          </cell>
          <cell r="F117">
            <v>0.21875</v>
          </cell>
          <cell r="G117">
            <v>12.25</v>
          </cell>
          <cell r="H117">
            <v>9.8174770424681039</v>
          </cell>
          <cell r="I117">
            <v>191.82429752509944</v>
          </cell>
          <cell r="J117">
            <v>30.090085886290108</v>
          </cell>
          <cell r="K117">
            <v>4.4203011775217309</v>
          </cell>
          <cell r="L117">
            <v>33.45443849577817</v>
          </cell>
          <cell r="M117">
            <v>51.161851483033999</v>
          </cell>
          <cell r="N117">
            <v>84.616289978812176</v>
          </cell>
        </row>
        <row r="118">
          <cell r="B118" t="str">
            <v>12"</v>
          </cell>
          <cell r="C118">
            <v>12.75</v>
          </cell>
          <cell r="D118" t="str">
            <v>30</v>
          </cell>
          <cell r="E118">
            <v>0.33</v>
          </cell>
          <cell r="F118">
            <v>0.28875000000000001</v>
          </cell>
          <cell r="G118">
            <v>12.09</v>
          </cell>
          <cell r="H118">
            <v>12.876131650003119</v>
          </cell>
          <cell r="I118">
            <v>248.45349062402838</v>
          </cell>
          <cell r="J118">
            <v>38.973096568475036</v>
          </cell>
          <cell r="K118">
            <v>4.3926828362630514</v>
          </cell>
          <cell r="L118">
            <v>43.877235718014823</v>
          </cell>
          <cell r="M118">
            <v>49.834106613959264</v>
          </cell>
          <cell r="N118">
            <v>93.711342331974095</v>
          </cell>
        </row>
        <row r="119">
          <cell r="B119" t="str">
            <v>12"</v>
          </cell>
          <cell r="C119">
            <v>12.75</v>
          </cell>
          <cell r="D119" t="str">
            <v>Std            40S</v>
          </cell>
          <cell r="E119">
            <v>0.375</v>
          </cell>
          <cell r="F119">
            <v>0.328125</v>
          </cell>
          <cell r="G119">
            <v>12</v>
          </cell>
          <cell r="H119">
            <v>14.578953408065134</v>
          </cell>
          <cell r="I119">
            <v>279.33502525999796</v>
          </cell>
          <cell r="J119">
            <v>43.817258864313409</v>
          </cell>
          <cell r="K119">
            <v>4.3772315737232823</v>
          </cell>
          <cell r="L119">
            <v>49.679841166230581</v>
          </cell>
          <cell r="M119">
            <v>49.094921206543248</v>
          </cell>
          <cell r="N119">
            <v>98.774762372773836</v>
          </cell>
        </row>
        <row r="120">
          <cell r="B120" t="str">
            <v>12"</v>
          </cell>
          <cell r="C120">
            <v>12.75</v>
          </cell>
          <cell r="D120" t="str">
            <v>40</v>
          </cell>
          <cell r="E120">
            <v>0.40600000000000003</v>
          </cell>
          <cell r="F120">
            <v>0.35525000000000001</v>
          </cell>
          <cell r="G120">
            <v>11.938000000000001</v>
          </cell>
          <cell r="H120">
            <v>15.744606804660425</v>
          </cell>
          <cell r="I120">
            <v>300.2086606810584</v>
          </cell>
          <cell r="J120">
            <v>47.091554616636614</v>
          </cell>
          <cell r="K120">
            <v>4.3666230086876059</v>
          </cell>
          <cell r="L120">
            <v>53.651969615841743</v>
          </cell>
          <cell r="M120">
            <v>48.588917582388959</v>
          </cell>
          <cell r="N120">
            <v>102.24088719823069</v>
          </cell>
        </row>
        <row r="121">
          <cell r="B121" t="str">
            <v>12"</v>
          </cell>
          <cell r="C121">
            <v>12.75</v>
          </cell>
          <cell r="D121" t="str">
            <v>XS             80S</v>
          </cell>
          <cell r="E121">
            <v>0.5</v>
          </cell>
          <cell r="F121">
            <v>0.4375</v>
          </cell>
          <cell r="G121">
            <v>11.75</v>
          </cell>
          <cell r="H121">
            <v>19.242255003237482</v>
          </cell>
          <cell r="I121">
            <v>361.54393189676676</v>
          </cell>
          <cell r="J121">
            <v>56.712773630865378</v>
          </cell>
          <cell r="K121">
            <v>4.3346352210999255</v>
          </cell>
          <cell r="L121">
            <v>65.570699451725204</v>
          </cell>
          <cell r="M121">
            <v>47.070608049155396</v>
          </cell>
          <cell r="N121">
            <v>112.6413075008806</v>
          </cell>
        </row>
        <row r="122">
          <cell r="B122" t="str">
            <v>12"</v>
          </cell>
          <cell r="C122">
            <v>12.75</v>
          </cell>
          <cell r="D122" t="str">
            <v>60</v>
          </cell>
          <cell r="E122">
            <v>0.56200000000000006</v>
          </cell>
          <cell r="F122">
            <v>0.49175000000000002</v>
          </cell>
          <cell r="G122">
            <v>11.625999999999999</v>
          </cell>
          <cell r="H122">
            <v>21.518828969217257</v>
          </cell>
          <cell r="I122">
            <v>400.42018529805438</v>
          </cell>
          <cell r="J122">
            <v>62.811009458518335</v>
          </cell>
          <cell r="K122">
            <v>4.3136873437930108</v>
          </cell>
          <cell r="L122">
            <v>73.328446518156156</v>
          </cell>
          <cell r="M122">
            <v>46.082360015215144</v>
          </cell>
          <cell r="N122">
            <v>119.4108065333713</v>
          </cell>
        </row>
        <row r="123">
          <cell r="B123" t="str">
            <v>12"</v>
          </cell>
          <cell r="C123">
            <v>12.75</v>
          </cell>
          <cell r="E123">
            <v>0.625</v>
          </cell>
          <cell r="F123">
            <v>0.546875</v>
          </cell>
          <cell r="G123">
            <v>11.5</v>
          </cell>
          <cell r="H123">
            <v>23.80738182798515</v>
          </cell>
          <cell r="I123">
            <v>438.6696096976795</v>
          </cell>
          <cell r="J123">
            <v>68.810919168263453</v>
          </cell>
          <cell r="K123">
            <v>4.2925262084231939</v>
          </cell>
          <cell r="L123">
            <v>81.127013352262054</v>
          </cell>
          <cell r="M123">
            <v>45.088912010870445</v>
          </cell>
          <cell r="N123">
            <v>126.2159253631325</v>
          </cell>
        </row>
        <row r="124">
          <cell r="B124" t="str">
            <v>12"</v>
          </cell>
          <cell r="C124">
            <v>12.75</v>
          </cell>
          <cell r="D124" t="str">
            <v>80</v>
          </cell>
          <cell r="E124">
            <v>0.68700000000000006</v>
          </cell>
          <cell r="F124">
            <v>0.60112500000000002</v>
          </cell>
          <cell r="G124">
            <v>11.375999999999999</v>
          </cell>
          <cell r="H124">
            <v>26.035261107834273</v>
          </cell>
          <cell r="I124">
            <v>475.10426055304021</v>
          </cell>
          <cell r="J124">
            <v>74.52615851812395</v>
          </cell>
          <cell r="K124">
            <v>4.2718254002241247</v>
          </cell>
          <cell r="L124">
            <v>88.718826403753923</v>
          </cell>
          <cell r="M124">
            <v>44.121802068005238</v>
          </cell>
          <cell r="N124">
            <v>132.84062847175915</v>
          </cell>
        </row>
        <row r="125">
          <cell r="B125" t="str">
            <v>12"</v>
          </cell>
          <cell r="C125">
            <v>12.75</v>
          </cell>
          <cell r="E125">
            <v>0.75</v>
          </cell>
          <cell r="F125">
            <v>0.65625</v>
          </cell>
          <cell r="G125">
            <v>11.25</v>
          </cell>
          <cell r="H125">
            <v>28.274333882308138</v>
          </cell>
          <cell r="I125">
            <v>510.92604898264625</v>
          </cell>
          <cell r="J125">
            <v>80.145262585513137</v>
          </cell>
          <cell r="K125">
            <v>4.2509190182829881</v>
          </cell>
          <cell r="L125">
            <v>96.348782867841123</v>
          </cell>
          <cell r="M125">
            <v>43.1498330916884</v>
          </cell>
          <cell r="N125">
            <v>139.49861595952953</v>
          </cell>
        </row>
        <row r="126">
          <cell r="B126" t="str">
            <v>12"</v>
          </cell>
          <cell r="C126">
            <v>12.75</v>
          </cell>
          <cell r="D126" t="str">
            <v>100</v>
          </cell>
          <cell r="E126">
            <v>0.84299999999999997</v>
          </cell>
          <cell r="F126">
            <v>0.73762499999999998</v>
          </cell>
          <cell r="G126">
            <v>11.064</v>
          </cell>
          <cell r="H126">
            <v>31.534053561265555</v>
          </cell>
          <cell r="I126">
            <v>561.65026086650084</v>
          </cell>
          <cell r="J126">
            <v>88.102001704549153</v>
          </cell>
          <cell r="K126">
            <v>4.2202976494555458</v>
          </cell>
          <cell r="L126">
            <v>107.45673769589163</v>
          </cell>
          <cell r="M126">
            <v>41.734806998943114</v>
          </cell>
          <cell r="N126">
            <v>149.19154469483476</v>
          </cell>
        </row>
        <row r="127">
          <cell r="B127" t="str">
            <v>12"</v>
          </cell>
          <cell r="C127">
            <v>12.75</v>
          </cell>
          <cell r="E127">
            <v>0.875</v>
          </cell>
          <cell r="F127">
            <v>0.765625</v>
          </cell>
          <cell r="G127">
            <v>11</v>
          </cell>
          <cell r="H127">
            <v>32.643111166206445</v>
          </cell>
          <cell r="I127">
            <v>578.52263812921342</v>
          </cell>
          <cell r="J127">
            <v>90.748649118307981</v>
          </cell>
          <cell r="K127">
            <v>4.2098285297622278</v>
          </cell>
          <cell r="L127">
            <v>111.23600799846241</v>
          </cell>
          <cell r="M127">
            <v>41.253371291609248</v>
          </cell>
          <cell r="N127">
            <v>152.48937929007167</v>
          </cell>
        </row>
        <row r="128">
          <cell r="B128" t="str">
            <v>12"</v>
          </cell>
          <cell r="C128">
            <v>12.75</v>
          </cell>
          <cell r="D128" t="str">
            <v>120</v>
          </cell>
          <cell r="E128">
            <v>1</v>
          </cell>
          <cell r="F128">
            <v>0.875</v>
          </cell>
          <cell r="G128">
            <v>10.75</v>
          </cell>
          <cell r="H128">
            <v>36.913713679680072</v>
          </cell>
          <cell r="I128">
            <v>641.66416357256367</v>
          </cell>
          <cell r="J128">
            <v>100.65320212902959</v>
          </cell>
          <cell r="K128">
            <v>4.1692700200394786</v>
          </cell>
          <cell r="L128">
            <v>125.78868874412593</v>
          </cell>
          <cell r="M128">
            <v>39.399526610633011</v>
          </cell>
          <cell r="N128">
            <v>165.18821535475894</v>
          </cell>
        </row>
        <row r="129">
          <cell r="B129" t="str">
            <v>12"</v>
          </cell>
          <cell r="C129">
            <v>12.75</v>
          </cell>
          <cell r="D129" t="str">
            <v>140</v>
          </cell>
          <cell r="E129">
            <v>1.125</v>
          </cell>
          <cell r="F129">
            <v>0.984375</v>
          </cell>
          <cell r="G129">
            <v>10.5</v>
          </cell>
          <cell r="H129">
            <v>41.086141422729014</v>
          </cell>
          <cell r="I129">
            <v>700.55080980551622</v>
          </cell>
          <cell r="J129">
            <v>109.89032310674764</v>
          </cell>
          <cell r="K129">
            <v>4.1292591647897323</v>
          </cell>
          <cell r="L129">
            <v>140.00682510483165</v>
          </cell>
          <cell r="M129">
            <v>37.588299048759673</v>
          </cell>
          <cell r="N129">
            <v>177.59512415359131</v>
          </cell>
        </row>
        <row r="130">
          <cell r="B130" t="str">
            <v>12"</v>
          </cell>
          <cell r="C130">
            <v>12.75</v>
          </cell>
          <cell r="D130" t="str">
            <v>160</v>
          </cell>
          <cell r="E130">
            <v>1.3120000000000001</v>
          </cell>
          <cell r="F130">
            <v>1.1480000000000001</v>
          </cell>
          <cell r="G130">
            <v>10.125999999999999</v>
          </cell>
          <cell r="H130">
            <v>47.144800244549202</v>
          </cell>
          <cell r="I130">
            <v>781.12562385464969</v>
          </cell>
          <cell r="J130">
            <v>122.52950962425878</v>
          </cell>
          <cell r="K130">
            <v>4.0704604776364057</v>
          </cell>
          <cell r="L130">
            <v>160.65256005737618</v>
          </cell>
          <cell r="M130">
            <v>34.958269118499217</v>
          </cell>
          <cell r="N130">
            <v>195.61082917587538</v>
          </cell>
        </row>
        <row r="131">
          <cell r="B131" t="str">
            <v>14"</v>
          </cell>
          <cell r="C131">
            <v>14</v>
          </cell>
          <cell r="D131" t="str">
            <v>10</v>
          </cell>
          <cell r="E131">
            <v>0.25</v>
          </cell>
          <cell r="F131">
            <v>0.21875</v>
          </cell>
          <cell r="G131">
            <v>13.5</v>
          </cell>
          <cell r="H131">
            <v>10.799224746714915</v>
          </cell>
          <cell r="I131">
            <v>255.30042252780726</v>
          </cell>
          <cell r="J131">
            <v>36.471488932543892</v>
          </cell>
          <cell r="K131">
            <v>4.8621625846941807</v>
          </cell>
          <cell r="L131">
            <v>36.799882345355982</v>
          </cell>
          <cell r="M131">
            <v>62.135759652031282</v>
          </cell>
          <cell r="N131">
            <v>98.935641997387265</v>
          </cell>
        </row>
        <row r="132">
          <cell r="B132" t="str">
            <v>14"</v>
          </cell>
          <cell r="C132">
            <v>14</v>
          </cell>
          <cell r="D132" t="str">
            <v>20</v>
          </cell>
          <cell r="E132">
            <v>0.312</v>
          </cell>
          <cell r="F132">
            <v>0.27300000000000002</v>
          </cell>
          <cell r="G132">
            <v>13.375999999999999</v>
          </cell>
          <cell r="H132">
            <v>13.41666151560918</v>
          </cell>
          <cell r="I132">
            <v>314.38372063202343</v>
          </cell>
          <cell r="J132">
            <v>44.911960090289064</v>
          </cell>
          <cell r="K132">
            <v>4.8406958177518229</v>
          </cell>
          <cell r="L132">
            <v>45.719167516360351</v>
          </cell>
          <cell r="M132">
            <v>60.999544980565766</v>
          </cell>
          <cell r="N132">
            <v>106.71871249692612</v>
          </cell>
        </row>
        <row r="133">
          <cell r="B133" t="str">
            <v>14"</v>
          </cell>
          <cell r="C133">
            <v>14</v>
          </cell>
          <cell r="D133" t="str">
            <v>Std     30</v>
          </cell>
          <cell r="E133">
            <v>0.375</v>
          </cell>
          <cell r="F133">
            <v>0.328125</v>
          </cell>
          <cell r="G133">
            <v>13.25</v>
          </cell>
          <cell r="H133">
            <v>16.05157496443535</v>
          </cell>
          <cell r="I133">
            <v>372.76020767018809</v>
          </cell>
          <cell r="J133">
            <v>53.251458238598296</v>
          </cell>
          <cell r="K133">
            <v>4.8189891315503086</v>
          </cell>
          <cell r="L133">
            <v>54.69800694059731</v>
          </cell>
          <cell r="M133">
            <v>59.855743780026017</v>
          </cell>
          <cell r="N133">
            <v>114.55375072062333</v>
          </cell>
        </row>
        <row r="134">
          <cell r="B134" t="str">
            <v>14"</v>
          </cell>
          <cell r="C134">
            <v>14</v>
          </cell>
          <cell r="D134" t="str">
            <v>40</v>
          </cell>
          <cell r="E134">
            <v>0.438</v>
          </cell>
          <cell r="F134">
            <v>0.38324999999999998</v>
          </cell>
          <cell r="G134">
            <v>13.124000000000001</v>
          </cell>
          <cell r="H134">
            <v>18.661550450777316</v>
          </cell>
          <cell r="I134">
            <v>429.4948558241723</v>
          </cell>
          <cell r="J134">
            <v>61.356407974881755</v>
          </cell>
          <cell r="K134">
            <v>4.7973910618168283</v>
          </cell>
          <cell r="L134">
            <v>63.591866738344798</v>
          </cell>
          <cell r="M134">
            <v>58.722768009612324</v>
          </cell>
          <cell r="N134">
            <v>122.31463474795711</v>
          </cell>
        </row>
        <row r="135">
          <cell r="B135" t="str">
            <v>14"</v>
          </cell>
          <cell r="C135">
            <v>14</v>
          </cell>
          <cell r="D135" t="str">
            <v>XS</v>
          </cell>
          <cell r="E135">
            <v>0.5</v>
          </cell>
          <cell r="F135">
            <v>0.4375</v>
          </cell>
          <cell r="G135">
            <v>13</v>
          </cell>
          <cell r="H135">
            <v>21.205750411731103</v>
          </cell>
          <cell r="I135">
            <v>483.75618126761577</v>
          </cell>
          <cell r="J135">
            <v>69.108025895373686</v>
          </cell>
          <cell r="K135">
            <v>4.7762432936356998</v>
          </cell>
          <cell r="L135">
            <v>72.261587150880843</v>
          </cell>
          <cell r="M135">
            <v>57.618345027123659</v>
          </cell>
          <cell r="N135">
            <v>129.87993217800451</v>
          </cell>
        </row>
        <row r="136">
          <cell r="B136" t="str">
            <v>14"</v>
          </cell>
          <cell r="C136">
            <v>14</v>
          </cell>
          <cell r="D136" t="str">
            <v>60</v>
          </cell>
          <cell r="E136">
            <v>0.59299999999999997</v>
          </cell>
          <cell r="F136">
            <v>0.51887499999999998</v>
          </cell>
          <cell r="G136">
            <v>12.814</v>
          </cell>
          <cell r="H136">
            <v>24.976764295060256</v>
          </cell>
          <cell r="I136">
            <v>562.28721448147712</v>
          </cell>
          <cell r="J136">
            <v>80.326744925925297</v>
          </cell>
          <cell r="K136">
            <v>4.7447246758900565</v>
          </cell>
          <cell r="L136">
            <v>85.111849135791473</v>
          </cell>
          <cell r="M136">
            <v>55.981368978090458</v>
          </cell>
          <cell r="N136">
            <v>141.09321811388193</v>
          </cell>
        </row>
        <row r="137">
          <cell r="B137" t="str">
            <v>14"</v>
          </cell>
          <cell r="C137">
            <v>14</v>
          </cell>
          <cell r="E137">
            <v>0.625</v>
          </cell>
          <cell r="F137">
            <v>0.546875</v>
          </cell>
          <cell r="G137">
            <v>12.75</v>
          </cell>
          <cell r="H137">
            <v>26.261751088602178</v>
          </cell>
          <cell r="I137">
            <v>588.52994529418243</v>
          </cell>
          <cell r="J137">
            <v>84.075706470597495</v>
          </cell>
          <cell r="K137">
            <v>4.7339366546247748</v>
          </cell>
          <cell r="L137">
            <v>89.490622976206609</v>
          </cell>
          <cell r="M137">
            <v>55.423563393324201</v>
          </cell>
          <cell r="N137">
            <v>144.9141863695308</v>
          </cell>
        </row>
        <row r="138">
          <cell r="B138" t="str">
            <v>14"</v>
          </cell>
          <cell r="C138">
            <v>14</v>
          </cell>
          <cell r="D138" t="str">
            <v>80</v>
          </cell>
          <cell r="E138">
            <v>0.75</v>
          </cell>
          <cell r="F138">
            <v>0.65625</v>
          </cell>
          <cell r="G138">
            <v>12.5</v>
          </cell>
          <cell r="H138">
            <v>31.21957699504857</v>
          </cell>
          <cell r="I138">
            <v>687.3184997816162</v>
          </cell>
          <cell r="J138">
            <v>98.188357111659457</v>
          </cell>
          <cell r="K138">
            <v>4.6920810947808649</v>
          </cell>
          <cell r="L138">
            <v>106.38511441657458</v>
          </cell>
          <cell r="M138">
            <v>53.27139887862765</v>
          </cell>
          <cell r="N138">
            <v>159.65651329520222</v>
          </cell>
        </row>
        <row r="139">
          <cell r="B139" t="str">
            <v>14"</v>
          </cell>
          <cell r="C139">
            <v>14</v>
          </cell>
          <cell r="E139">
            <v>0.875</v>
          </cell>
          <cell r="F139">
            <v>0.765625</v>
          </cell>
          <cell r="G139">
            <v>12.25</v>
          </cell>
          <cell r="H139">
            <v>36.07922813107028</v>
          </cell>
          <cell r="I139">
            <v>780.35424281928181</v>
          </cell>
          <cell r="J139">
            <v>111.47917754561169</v>
          </cell>
          <cell r="K139">
            <v>4.6506887930714091</v>
          </cell>
          <cell r="L139">
            <v>122.94506147198477</v>
          </cell>
          <cell r="M139">
            <v>51.161851483033992</v>
          </cell>
          <cell r="N139">
            <v>174.10691295501877</v>
          </cell>
        </row>
        <row r="140">
          <cell r="B140" t="str">
            <v>14"</v>
          </cell>
          <cell r="C140">
            <v>14</v>
          </cell>
          <cell r="D140" t="str">
            <v>100</v>
          </cell>
          <cell r="E140">
            <v>0.93700000000000006</v>
          </cell>
          <cell r="F140">
            <v>0.81987500000000002</v>
          </cell>
          <cell r="G140">
            <v>12.125999999999999</v>
          </cell>
          <cell r="H140">
            <v>38.453191469311335</v>
          </cell>
          <cell r="I140">
            <v>824.43612708980118</v>
          </cell>
          <cell r="J140">
            <v>117.77658958425731</v>
          </cell>
          <cell r="K140">
            <v>4.6303339242434776</v>
          </cell>
          <cell r="L140">
            <v>131.03467656829383</v>
          </cell>
          <cell r="M140">
            <v>50.131327266943664</v>
          </cell>
          <cell r="N140">
            <v>181.16600383523749</v>
          </cell>
        </row>
        <row r="141">
          <cell r="B141" t="str">
            <v>14"</v>
          </cell>
          <cell r="C141">
            <v>14</v>
          </cell>
          <cell r="D141" t="str">
            <v>120</v>
          </cell>
          <cell r="E141">
            <v>1.093</v>
          </cell>
          <cell r="F141">
            <v>0.95637499999999998</v>
          </cell>
          <cell r="G141">
            <v>11.814</v>
          </cell>
          <cell r="H141">
            <v>44.319550263212626</v>
          </cell>
          <cell r="I141">
            <v>929.52111851738857</v>
          </cell>
          <cell r="J141">
            <v>132.7887312167698</v>
          </cell>
          <cell r="K141">
            <v>4.5796465202021865</v>
          </cell>
          <cell r="L141">
            <v>151.02512203771349</v>
          </cell>
          <cell r="M141">
            <v>47.584773703960273</v>
          </cell>
          <cell r="N141">
            <v>198.60989574167377</v>
          </cell>
        </row>
        <row r="142">
          <cell r="B142" t="str">
            <v>14"</v>
          </cell>
          <cell r="C142">
            <v>14</v>
          </cell>
          <cell r="D142" t="str">
            <v>140</v>
          </cell>
          <cell r="E142">
            <v>1.25</v>
          </cell>
          <cell r="F142">
            <v>1.09375</v>
          </cell>
          <cell r="G142">
            <v>11.5</v>
          </cell>
          <cell r="H142">
            <v>50.069132916587328</v>
          </cell>
          <cell r="I142">
            <v>1027.199554991862</v>
          </cell>
          <cell r="J142">
            <v>146.742793570266</v>
          </cell>
          <cell r="K142">
            <v>4.5294177329983594</v>
          </cell>
          <cell r="L142">
            <v>170.61763632846868</v>
          </cell>
          <cell r="M142">
            <v>45.088912010870438</v>
          </cell>
          <cell r="N142">
            <v>215.70654833933912</v>
          </cell>
        </row>
        <row r="143">
          <cell r="B143" t="str">
            <v>14"</v>
          </cell>
          <cell r="C143">
            <v>14</v>
          </cell>
          <cell r="D143" t="str">
            <v>160</v>
          </cell>
          <cell r="E143">
            <v>1.4059999999999999</v>
          </cell>
          <cell r="F143">
            <v>1.2302499999999998</v>
          </cell>
          <cell r="G143">
            <v>11.188000000000001</v>
          </cell>
          <cell r="H143">
            <v>55.628696338309638</v>
          </cell>
          <cell r="I143">
            <v>1116.6464479964241</v>
          </cell>
          <cell r="J143">
            <v>159.52092114234628</v>
          </cell>
          <cell r="K143">
            <v>4.4803134934957392</v>
          </cell>
          <cell r="L143">
            <v>189.56263327125029</v>
          </cell>
          <cell r="M143">
            <v>42.675536604146671</v>
          </cell>
          <cell r="N143">
            <v>232.23816987539698</v>
          </cell>
        </row>
        <row r="144">
          <cell r="B144" t="str">
            <v>16"</v>
          </cell>
          <cell r="C144">
            <v>16</v>
          </cell>
          <cell r="D144" t="str">
            <v>10</v>
          </cell>
          <cell r="E144">
            <v>0.25</v>
          </cell>
          <cell r="F144">
            <v>0.21875</v>
          </cell>
          <cell r="G144">
            <v>15.5</v>
          </cell>
          <cell r="H144">
            <v>12.370021073509811</v>
          </cell>
          <cell r="I144">
            <v>383.66393485807771</v>
          </cell>
          <cell r="J144">
            <v>47.957991857259714</v>
          </cell>
          <cell r="K144">
            <v>5.5691673524863656</v>
          </cell>
          <cell r="L144">
            <v>42.152592504680491</v>
          </cell>
          <cell r="M144">
            <v>81.910102915777884</v>
          </cell>
          <cell r="N144">
            <v>124.06269542045837</v>
          </cell>
        </row>
        <row r="145">
          <cell r="B145" t="str">
            <v>16"</v>
          </cell>
          <cell r="C145">
            <v>16</v>
          </cell>
          <cell r="D145" t="str">
            <v>20</v>
          </cell>
          <cell r="E145">
            <v>0.312</v>
          </cell>
          <cell r="F145">
            <v>0.27300000000000002</v>
          </cell>
          <cell r="G145">
            <v>15.375999999999999</v>
          </cell>
          <cell r="H145">
            <v>15.377015331449217</v>
          </cell>
          <cell r="I145">
            <v>473.24819051783265</v>
          </cell>
          <cell r="J145">
            <v>59.156023814729082</v>
          </cell>
          <cell r="K145">
            <v>5.5476423821295482</v>
          </cell>
          <cell r="L145">
            <v>52.399349795197352</v>
          </cell>
          <cell r="M145">
            <v>80.604783515712029</v>
          </cell>
          <cell r="N145">
            <v>133.00413331090937</v>
          </cell>
        </row>
        <row r="146">
          <cell r="B146" t="str">
            <v>16"</v>
          </cell>
          <cell r="C146">
            <v>16</v>
          </cell>
          <cell r="D146" t="str">
            <v>Std     30</v>
          </cell>
          <cell r="E146">
            <v>0.375</v>
          </cell>
          <cell r="F146">
            <v>0.328125</v>
          </cell>
          <cell r="G146">
            <v>15.25</v>
          </cell>
          <cell r="H146">
            <v>18.407769454627694</v>
          </cell>
          <cell r="I146">
            <v>562.08411651103393</v>
          </cell>
          <cell r="J146">
            <v>70.260514563879241</v>
          </cell>
          <cell r="K146">
            <v>5.5258624892409332</v>
          </cell>
          <cell r="L146">
            <v>62.727072179584063</v>
          </cell>
          <cell r="M146">
            <v>79.289150090949391</v>
          </cell>
          <cell r="N146">
            <v>142.01622227053346</v>
          </cell>
        </row>
        <row r="147">
          <cell r="B147" t="str">
            <v>16"</v>
          </cell>
          <cell r="C147">
            <v>16</v>
          </cell>
          <cell r="D147" t="str">
            <v>XS      40</v>
          </cell>
          <cell r="E147">
            <v>0.5</v>
          </cell>
          <cell r="F147">
            <v>0.4375</v>
          </cell>
          <cell r="G147">
            <v>15</v>
          </cell>
          <cell r="H147">
            <v>24.347343065320896</v>
          </cell>
          <cell r="I147">
            <v>731.94200090120944</v>
          </cell>
          <cell r="J147">
            <v>91.49275011265118</v>
          </cell>
          <cell r="K147">
            <v>5.4829280498653272</v>
          </cell>
          <cell r="L147">
            <v>82.967007469529861</v>
          </cell>
          <cell r="M147">
            <v>76.710814385223827</v>
          </cell>
          <cell r="N147">
            <v>159.67782185475369</v>
          </cell>
        </row>
        <row r="148">
          <cell r="B148" t="str">
            <v>16"</v>
          </cell>
          <cell r="C148">
            <v>16</v>
          </cell>
          <cell r="E148">
            <v>0.625</v>
          </cell>
          <cell r="F148">
            <v>0.546875</v>
          </cell>
          <cell r="G148">
            <v>14.75</v>
          </cell>
          <cell r="H148">
            <v>30.188741905589417</v>
          </cell>
          <cell r="I148">
            <v>893.51600554160552</v>
          </cell>
          <cell r="J148">
            <v>111.68950069270069</v>
          </cell>
          <cell r="K148">
            <v>5.4403728043214095</v>
          </cell>
          <cell r="L148">
            <v>102.87239837451786</v>
          </cell>
          <cell r="M148">
            <v>74.175095798601149</v>
          </cell>
          <cell r="N148">
            <v>177.04749417311899</v>
          </cell>
        </row>
        <row r="149">
          <cell r="B149" t="str">
            <v>16"</v>
          </cell>
          <cell r="C149">
            <v>16</v>
          </cell>
          <cell r="D149" t="str">
            <v>60</v>
          </cell>
          <cell r="E149">
            <v>0.65600000000000003</v>
          </cell>
          <cell r="F149">
            <v>0.57400000000000007</v>
          </cell>
          <cell r="G149">
            <v>14.688000000000001</v>
          </cell>
          <cell r="H149">
            <v>31.622216075903246</v>
          </cell>
          <cell r="I149">
            <v>932.33626394004375</v>
          </cell>
          <cell r="J149">
            <v>116.54203299250547</v>
          </cell>
          <cell r="K149">
            <v>5.4298788200106269</v>
          </cell>
          <cell r="L149">
            <v>107.75716390629388</v>
          </cell>
          <cell r="M149">
            <v>73.552832673534141</v>
          </cell>
          <cell r="N149">
            <v>181.30999657982801</v>
          </cell>
        </row>
        <row r="150">
          <cell r="B150" t="str">
            <v>16"</v>
          </cell>
          <cell r="C150">
            <v>16</v>
          </cell>
          <cell r="E150">
            <v>0.75</v>
          </cell>
          <cell r="F150">
            <v>0.65625</v>
          </cell>
          <cell r="G150">
            <v>14.5</v>
          </cell>
          <cell r="H150">
            <v>35.931965975433258</v>
          </cell>
          <cell r="I150">
            <v>1047.0799460028597</v>
          </cell>
          <cell r="J150">
            <v>130.88499325035747</v>
          </cell>
          <cell r="K150">
            <v>5.398205720422296</v>
          </cell>
          <cell r="L150">
            <v>122.44324489454809</v>
          </cell>
          <cell r="M150">
            <v>71.68199433108137</v>
          </cell>
          <cell r="N150">
            <v>194.12523922562946</v>
          </cell>
        </row>
        <row r="151">
          <cell r="B151" t="str">
            <v>16"</v>
          </cell>
          <cell r="C151">
            <v>16</v>
          </cell>
          <cell r="D151" t="str">
            <v>80</v>
          </cell>
          <cell r="E151">
            <v>0.84299999999999997</v>
          </cell>
          <cell r="F151">
            <v>0.73762499999999998</v>
          </cell>
          <cell r="G151">
            <v>14.314</v>
          </cell>
          <cell r="H151">
            <v>40.141232033938209</v>
          </cell>
          <cell r="I151">
            <v>1156.2947722685046</v>
          </cell>
          <cell r="J151">
            <v>144.53684653356308</v>
          </cell>
          <cell r="K151">
            <v>5.3670906690682987</v>
          </cell>
          <cell r="L151">
            <v>136.78691301391032</v>
          </cell>
          <cell r="M151">
            <v>69.854775462372814</v>
          </cell>
          <cell r="N151">
            <v>206.64168847628315</v>
          </cell>
        </row>
        <row r="152">
          <cell r="B152" t="str">
            <v>16"</v>
          </cell>
          <cell r="C152">
            <v>16</v>
          </cell>
          <cell r="E152">
            <v>0.875</v>
          </cell>
          <cell r="F152">
            <v>0.765625</v>
          </cell>
          <cell r="G152">
            <v>14.25</v>
          </cell>
          <cell r="H152">
            <v>41.577015274852421</v>
          </cell>
          <cell r="I152">
            <v>1192.9030359132462</v>
          </cell>
          <cell r="J152">
            <v>149.11287948915577</v>
          </cell>
          <cell r="K152">
            <v>5.3564359652664573</v>
          </cell>
          <cell r="L152">
            <v>141.67954702962055</v>
          </cell>
          <cell r="M152">
            <v>69.231509982664491</v>
          </cell>
          <cell r="N152">
            <v>210.91105701228503</v>
          </cell>
        </row>
        <row r="153">
          <cell r="B153" t="str">
            <v>16"</v>
          </cell>
          <cell r="C153">
            <v>16</v>
          </cell>
          <cell r="D153" t="str">
            <v>100</v>
          </cell>
          <cell r="E153">
            <v>1.0309999999999999</v>
          </cell>
          <cell r="F153">
            <v>0.90212499999999995</v>
          </cell>
          <cell r="G153">
            <v>13.938000000000001</v>
          </cell>
          <cell r="H153">
            <v>48.484321944964748</v>
          </cell>
          <cell r="I153">
            <v>1364.4331943725729</v>
          </cell>
          <cell r="J153">
            <v>170.55414929657161</v>
          </cell>
          <cell r="K153">
            <v>5.3048789100223583</v>
          </cell>
          <cell r="L153">
            <v>165.21716928910257</v>
          </cell>
          <cell r="M153">
            <v>66.233086764896086</v>
          </cell>
          <cell r="N153">
            <v>231.45025605399866</v>
          </cell>
        </row>
        <row r="154">
          <cell r="B154" t="str">
            <v>16"</v>
          </cell>
          <cell r="C154">
            <v>16</v>
          </cell>
          <cell r="D154" t="str">
            <v>120</v>
          </cell>
          <cell r="E154">
            <v>1.218</v>
          </cell>
          <cell r="F154">
            <v>1.06575</v>
          </cell>
          <cell r="G154">
            <v>13.564</v>
          </cell>
          <cell r="H154">
            <v>56.562729533333737</v>
          </cell>
          <cell r="I154">
            <v>1555.4117684723299</v>
          </cell>
          <cell r="J154">
            <v>194.42647105904123</v>
          </cell>
          <cell r="K154">
            <v>5.2439375473016456</v>
          </cell>
          <cell r="L154">
            <v>192.74548319702851</v>
          </cell>
          <cell r="M154">
            <v>62.726295184268579</v>
          </cell>
          <cell r="N154">
            <v>255.4717783812971</v>
          </cell>
        </row>
        <row r="155">
          <cell r="B155" t="str">
            <v>16"</v>
          </cell>
          <cell r="C155">
            <v>16</v>
          </cell>
          <cell r="D155" t="str">
            <v>140</v>
          </cell>
          <cell r="E155">
            <v>1.4379999999999999</v>
          </cell>
          <cell r="F155">
            <v>1.2582499999999999</v>
          </cell>
          <cell r="G155">
            <v>13.124000000000001</v>
          </cell>
          <cell r="H155">
            <v>65.785440254624206</v>
          </cell>
          <cell r="I155">
            <v>1760.7447427828472</v>
          </cell>
          <cell r="J155">
            <v>220.0930928478559</v>
          </cell>
          <cell r="K155">
            <v>5.1734863486820961</v>
          </cell>
          <cell r="L155">
            <v>224.17317151807998</v>
          </cell>
          <cell r="M155">
            <v>58.722768009612338</v>
          </cell>
          <cell r="N155">
            <v>282.89593952769235</v>
          </cell>
        </row>
        <row r="156">
          <cell r="B156" t="str">
            <v>16"</v>
          </cell>
          <cell r="C156">
            <v>16</v>
          </cell>
          <cell r="D156" t="str">
            <v>160</v>
          </cell>
          <cell r="E156">
            <v>1.593</v>
          </cell>
          <cell r="F156">
            <v>1.393875</v>
          </cell>
          <cell r="G156">
            <v>12.814</v>
          </cell>
          <cell r="H156">
            <v>72.100654098907157</v>
          </cell>
          <cell r="I156">
            <v>1893.5371014401519</v>
          </cell>
          <cell r="J156">
            <v>236.69213768001899</v>
          </cell>
          <cell r="K156">
            <v>5.1246865513902407</v>
          </cell>
          <cell r="L156">
            <v>245.69315391552666</v>
          </cell>
          <cell r="M156">
            <v>55.981368978090458</v>
          </cell>
          <cell r="N156">
            <v>301.67452289361711</v>
          </cell>
        </row>
        <row r="157">
          <cell r="B157" t="str">
            <v>18"</v>
          </cell>
          <cell r="C157">
            <v>18</v>
          </cell>
          <cell r="D157" t="str">
            <v>10</v>
          </cell>
          <cell r="E157">
            <v>0.25</v>
          </cell>
          <cell r="F157">
            <v>0.21875</v>
          </cell>
          <cell r="G157">
            <v>17.5</v>
          </cell>
          <cell r="H157">
            <v>13.940817400304708</v>
          </cell>
          <cell r="I157">
            <v>549.13751040887757</v>
          </cell>
          <cell r="J157">
            <v>61.015278934319731</v>
          </cell>
          <cell r="K157">
            <v>6.2761951053165959</v>
          </cell>
          <cell r="L157">
            <v>47.505302664005001</v>
          </cell>
          <cell r="M157">
            <v>104.41194180211021</v>
          </cell>
          <cell r="N157">
            <v>151.91724446611522</v>
          </cell>
        </row>
        <row r="158">
          <cell r="B158" t="str">
            <v>18"</v>
          </cell>
          <cell r="C158">
            <v>18</v>
          </cell>
          <cell r="D158" t="str">
            <v>20</v>
          </cell>
          <cell r="E158">
            <v>0.312</v>
          </cell>
          <cell r="F158">
            <v>0.27300000000000002</v>
          </cell>
          <cell r="G158">
            <v>17.376000000000001</v>
          </cell>
          <cell r="H158">
            <v>17.337369147289213</v>
          </cell>
          <cell r="I158">
            <v>678.24370639798781</v>
          </cell>
          <cell r="J158">
            <v>75.360411821998639</v>
          </cell>
          <cell r="K158">
            <v>6.2546251686252168</v>
          </cell>
          <cell r="L158">
            <v>59.079532074034226</v>
          </cell>
          <cell r="M158">
            <v>102.93751767344405</v>
          </cell>
          <cell r="N158">
            <v>162.01704974747827</v>
          </cell>
        </row>
        <row r="159">
          <cell r="B159" t="str">
            <v>18"</v>
          </cell>
          <cell r="C159">
            <v>18</v>
          </cell>
          <cell r="D159" t="str">
            <v>Std</v>
          </cell>
          <cell r="E159">
            <v>0.375</v>
          </cell>
          <cell r="F159">
            <v>0.328125</v>
          </cell>
          <cell r="G159">
            <v>17.25</v>
          </cell>
          <cell r="H159">
            <v>20.763963944820038</v>
          </cell>
          <cell r="I159">
            <v>806.63133371576282</v>
          </cell>
          <cell r="J159">
            <v>89.625703746195867</v>
          </cell>
          <cell r="K159">
            <v>6.2327888019729984</v>
          </cell>
          <cell r="L159">
            <v>70.756137418570816</v>
          </cell>
          <cell r="M159">
            <v>101.4500520244585</v>
          </cell>
          <cell r="N159">
            <v>172.2061894430293</v>
          </cell>
        </row>
        <row r="160">
          <cell r="B160" t="str">
            <v>18"</v>
          </cell>
          <cell r="C160">
            <v>18</v>
          </cell>
          <cell r="D160" t="str">
            <v>30</v>
          </cell>
          <cell r="E160">
            <v>0.438</v>
          </cell>
          <cell r="F160">
            <v>0.38324999999999998</v>
          </cell>
          <cell r="G160">
            <v>17.123999999999999</v>
          </cell>
          <cell r="H160">
            <v>24.165620779866686</v>
          </cell>
          <cell r="I160">
            <v>932.23621036570648</v>
          </cell>
          <cell r="J160">
            <v>103.58180115174517</v>
          </cell>
          <cell r="K160">
            <v>6.2110354209262075</v>
          </cell>
          <cell r="L160">
            <v>82.347763136618042</v>
          </cell>
          <cell r="M160">
            <v>99.973411805598985</v>
          </cell>
          <cell r="N160">
            <v>182.32117494221703</v>
          </cell>
        </row>
        <row r="161">
          <cell r="B161" t="str">
            <v>18"</v>
          </cell>
          <cell r="C161">
            <v>18</v>
          </cell>
          <cell r="D161" t="str">
            <v>XS</v>
          </cell>
          <cell r="E161">
            <v>0.5</v>
          </cell>
          <cell r="F161">
            <v>0.4375</v>
          </cell>
          <cell r="G161">
            <v>17</v>
          </cell>
          <cell r="H161">
            <v>27.488935718910689</v>
          </cell>
          <cell r="I161">
            <v>1053.1698497307657</v>
          </cell>
          <cell r="J161">
            <v>117.0188721923073</v>
          </cell>
          <cell r="K161">
            <v>6.1897092015699737</v>
          </cell>
          <cell r="L161">
            <v>93.672427788178865</v>
          </cell>
          <cell r="M161">
            <v>98.530779365909709</v>
          </cell>
          <cell r="N161">
            <v>192.20320715408857</v>
          </cell>
        </row>
        <row r="162">
          <cell r="B162" t="str">
            <v>18"</v>
          </cell>
          <cell r="C162">
            <v>18</v>
          </cell>
          <cell r="D162" t="str">
            <v>40</v>
          </cell>
          <cell r="E162">
            <v>0.56200000000000006</v>
          </cell>
          <cell r="F162">
            <v>0.49175000000000002</v>
          </cell>
          <cell r="G162">
            <v>16.876000000000001</v>
          </cell>
          <cell r="H162">
            <v>30.788098093633891</v>
          </cell>
          <cell r="I162">
            <v>1171.485931726944</v>
          </cell>
          <cell r="J162">
            <v>130.16510352521601</v>
          </cell>
          <cell r="K162">
            <v>6.1684650440770108</v>
          </cell>
          <cell r="L162">
            <v>104.9147891683299</v>
          </cell>
          <cell r="M162">
            <v>97.098631419393641</v>
          </cell>
          <cell r="N162">
            <v>202.01342058772354</v>
          </cell>
        </row>
        <row r="163">
          <cell r="B163" t="str">
            <v>18"</v>
          </cell>
          <cell r="C163">
            <v>18</v>
          </cell>
          <cell r="E163">
            <v>0.625</v>
          </cell>
          <cell r="F163">
            <v>0.546875</v>
          </cell>
          <cell r="G163">
            <v>16.75</v>
          </cell>
          <cell r="H163">
            <v>34.115732722576659</v>
          </cell>
          <cell r="I163">
            <v>1289.0682915057969</v>
          </cell>
          <cell r="J163">
            <v>143.22981016731077</v>
          </cell>
          <cell r="K163">
            <v>6.1469631729822494</v>
          </cell>
          <cell r="L163">
            <v>116.25417377282912</v>
          </cell>
          <cell r="M163">
            <v>95.654123826463817</v>
          </cell>
          <cell r="N163">
            <v>211.90829759929295</v>
          </cell>
        </row>
        <row r="164">
          <cell r="B164" t="str">
            <v>18"</v>
          </cell>
          <cell r="C164">
            <v>18</v>
          </cell>
          <cell r="D164" t="str">
            <v>60</v>
          </cell>
          <cell r="E164">
            <v>0.75</v>
          </cell>
          <cell r="F164">
            <v>0.65625</v>
          </cell>
          <cell r="G164">
            <v>16.5</v>
          </cell>
          <cell r="H164">
            <v>40.644354955817946</v>
          </cell>
          <cell r="I164">
            <v>1514.6372901504033</v>
          </cell>
          <cell r="J164">
            <v>168.29303223893371</v>
          </cell>
          <cell r="K164">
            <v>6.1045577235373898</v>
          </cell>
          <cell r="L164">
            <v>138.50137537252161</v>
          </cell>
          <cell r="M164">
            <v>92.82008540612081</v>
          </cell>
          <cell r="N164">
            <v>231.3214607786424</v>
          </cell>
        </row>
        <row r="165">
          <cell r="B165" t="str">
            <v>18"</v>
          </cell>
          <cell r="C165">
            <v>18</v>
          </cell>
          <cell r="E165">
            <v>0.875</v>
          </cell>
          <cell r="F165">
            <v>0.765625</v>
          </cell>
          <cell r="G165">
            <v>16.25</v>
          </cell>
          <cell r="H165">
            <v>47.074802418634555</v>
          </cell>
          <cell r="I165">
            <v>1730.1828748317678</v>
          </cell>
          <cell r="J165">
            <v>192.24254164797421</v>
          </cell>
          <cell r="K165">
            <v>6.0625</v>
          </cell>
          <cell r="L165">
            <v>160.41403258725629</v>
          </cell>
          <cell r="M165">
            <v>90.028664104880733</v>
          </cell>
          <cell r="N165">
            <v>250.44269669213702</v>
          </cell>
        </row>
        <row r="166">
          <cell r="B166" t="str">
            <v>18"</v>
          </cell>
          <cell r="C166">
            <v>18</v>
          </cell>
          <cell r="D166" t="str">
            <v>80</v>
          </cell>
          <cell r="E166">
            <v>0.93700000000000006</v>
          </cell>
          <cell r="F166">
            <v>0.81987500000000002</v>
          </cell>
          <cell r="G166">
            <v>16.126000000000001</v>
          </cell>
          <cell r="H166">
            <v>50.227880734965851</v>
          </cell>
          <cell r="I166">
            <v>1833.4679412023829</v>
          </cell>
          <cell r="J166">
            <v>203.71866013359809</v>
          </cell>
          <cell r="K166">
            <v>6.0417706220941563</v>
          </cell>
          <cell r="L166">
            <v>171.15859192259023</v>
          </cell>
          <cell r="M166">
            <v>88.659930431589785</v>
          </cell>
          <cell r="N166">
            <v>259.81852235418</v>
          </cell>
        </row>
        <row r="167">
          <cell r="B167" t="str">
            <v>18"</v>
          </cell>
          <cell r="C167">
            <v>18</v>
          </cell>
          <cell r="D167" t="str">
            <v>100</v>
          </cell>
          <cell r="E167">
            <v>1.1559999999999999</v>
          </cell>
          <cell r="F167">
            <v>1.0114999999999998</v>
          </cell>
          <cell r="G167">
            <v>15.688000000000001</v>
          </cell>
          <cell r="H167">
            <v>61.172036575568839</v>
          </cell>
          <cell r="I167">
            <v>2179.6871457117413</v>
          </cell>
          <cell r="J167">
            <v>242.18746063463792</v>
          </cell>
          <cell r="K167">
            <v>5.9692615958759925</v>
          </cell>
          <cell r="L167">
            <v>208.4523474235065</v>
          </cell>
          <cell r="M167">
            <v>83.909133552492165</v>
          </cell>
          <cell r="N167">
            <v>292.36148097599869</v>
          </cell>
        </row>
        <row r="168">
          <cell r="B168" t="str">
            <v>18"</v>
          </cell>
          <cell r="C168">
            <v>18</v>
          </cell>
          <cell r="D168" t="str">
            <v>120</v>
          </cell>
          <cell r="E168">
            <v>1.375</v>
          </cell>
          <cell r="F168">
            <v>1.203125</v>
          </cell>
          <cell r="G168">
            <v>15.25</v>
          </cell>
          <cell r="H168">
            <v>71.814844565654184</v>
          </cell>
          <cell r="I168">
            <v>2498.090589285744</v>
          </cell>
          <cell r="J168">
            <v>277.56562103174934</v>
          </cell>
          <cell r="K168">
            <v>5.89789422166929</v>
          </cell>
          <cell r="L168">
            <v>244.71921759661731</v>
          </cell>
          <cell r="M168">
            <v>79.289150090949377</v>
          </cell>
          <cell r="N168">
            <v>324.0083676875667</v>
          </cell>
        </row>
        <row r="169">
          <cell r="B169" t="str">
            <v>18"</v>
          </cell>
          <cell r="C169">
            <v>18</v>
          </cell>
          <cell r="D169" t="str">
            <v>140</v>
          </cell>
          <cell r="E169">
            <v>1.5620000000000001</v>
          </cell>
          <cell r="F169">
            <v>1.3667500000000001</v>
          </cell>
          <cell r="G169">
            <v>14.875999999999999</v>
          </cell>
          <cell r="H169">
            <v>80.664023062025507</v>
          </cell>
          <cell r="I169">
            <v>2749.1074240799917</v>
          </cell>
          <cell r="J169">
            <v>305.45638045333243</v>
          </cell>
          <cell r="K169">
            <v>5.8378901154441056</v>
          </cell>
          <cell r="L169">
            <v>274.87404214720186</v>
          </cell>
          <cell r="M169">
            <v>75.447771167308048</v>
          </cell>
          <cell r="N169">
            <v>350.32181331450988</v>
          </cell>
        </row>
        <row r="170">
          <cell r="B170" t="str">
            <v>18"</v>
          </cell>
          <cell r="C170">
            <v>18</v>
          </cell>
          <cell r="D170" t="str">
            <v>160</v>
          </cell>
          <cell r="E170">
            <v>1.7809999999999999</v>
          </cell>
          <cell r="F170">
            <v>1.5583749999999998</v>
          </cell>
          <cell r="G170">
            <v>14.438000000000001</v>
          </cell>
          <cell r="H170">
            <v>90.748167913708244</v>
          </cell>
          <cell r="I170">
            <v>3019.9620211217025</v>
          </cell>
          <cell r="J170">
            <v>335.55133568018914</v>
          </cell>
          <cell r="K170">
            <v>5.76875118634874</v>
          </cell>
          <cell r="L170">
            <v>309.23718883588782</v>
          </cell>
          <cell r="M170">
            <v>71.07030025155187</v>
          </cell>
          <cell r="N170">
            <v>380.30748908743971</v>
          </cell>
        </row>
        <row r="171">
          <cell r="B171" t="str">
            <v>20"</v>
          </cell>
          <cell r="C171">
            <v>20</v>
          </cell>
          <cell r="D171" t="str">
            <v>10</v>
          </cell>
          <cell r="E171">
            <v>0.25</v>
          </cell>
          <cell r="F171">
            <v>0.21875</v>
          </cell>
          <cell r="G171">
            <v>19.5</v>
          </cell>
          <cell r="H171">
            <v>15.511613727099604</v>
          </cell>
          <cell r="I171">
            <v>756.43353816059164</v>
          </cell>
          <cell r="J171">
            <v>75.643353816059161</v>
          </cell>
          <cell r="K171">
            <v>6.9832388617317109</v>
          </cell>
          <cell r="L171">
            <v>52.858012823329503</v>
          </cell>
          <cell r="M171">
            <v>129.64127631102826</v>
          </cell>
          <cell r="N171">
            <v>182.49928913435775</v>
          </cell>
        </row>
        <row r="172">
          <cell r="B172" t="str">
            <v>20"</v>
          </cell>
          <cell r="C172">
            <v>20</v>
          </cell>
          <cell r="D172" t="str">
            <v>Std     20</v>
          </cell>
          <cell r="E172">
            <v>0.375</v>
          </cell>
          <cell r="F172">
            <v>0.328125</v>
          </cell>
          <cell r="G172">
            <v>19.25</v>
          </cell>
          <cell r="H172">
            <v>23.120158435012385</v>
          </cell>
          <cell r="I172">
            <v>1113.4704427549518</v>
          </cell>
          <cell r="J172">
            <v>111.34704427549518</v>
          </cell>
          <cell r="K172">
            <v>6.9397518867752028</v>
          </cell>
          <cell r="L172">
            <v>78.785202657557591</v>
          </cell>
          <cell r="M172">
            <v>126.33844958055334</v>
          </cell>
          <cell r="N172">
            <v>205.12365223811094</v>
          </cell>
        </row>
        <row r="173">
          <cell r="B173" t="str">
            <v>20"</v>
          </cell>
          <cell r="C173">
            <v>20</v>
          </cell>
          <cell r="D173" t="str">
            <v>XS      30</v>
          </cell>
          <cell r="E173">
            <v>0.5</v>
          </cell>
          <cell r="F173">
            <v>0.4375</v>
          </cell>
          <cell r="G173">
            <v>19</v>
          </cell>
          <cell r="H173">
            <v>30.630528372500482</v>
          </cell>
          <cell r="I173">
            <v>1456.8645057170543</v>
          </cell>
          <cell r="J173">
            <v>145.68645057170542</v>
          </cell>
          <cell r="K173">
            <v>6.8965571120668612</v>
          </cell>
          <cell r="L173">
            <v>104.37784810682787</v>
          </cell>
          <cell r="M173">
            <v>123.07823996918134</v>
          </cell>
          <cell r="N173">
            <v>227.45608807600922</v>
          </cell>
        </row>
        <row r="174">
          <cell r="B174" t="str">
            <v>20"</v>
          </cell>
          <cell r="C174">
            <v>20</v>
          </cell>
          <cell r="D174" t="str">
            <v>40</v>
          </cell>
          <cell r="E174">
            <v>0.59299999999999997</v>
          </cell>
          <cell r="F174">
            <v>0.51887499999999998</v>
          </cell>
          <cell r="G174">
            <v>18.814</v>
          </cell>
          <cell r="H174">
            <v>36.154550956532766</v>
          </cell>
          <cell r="I174">
            <v>1703.7077321628469</v>
          </cell>
          <cell r="J174">
            <v>170.3707732162847</v>
          </cell>
          <cell r="K174">
            <v>6.864613044447589</v>
          </cell>
          <cell r="L174">
            <v>123.20173462954476</v>
          </cell>
          <cell r="M174">
            <v>120.68029264144668</v>
          </cell>
          <cell r="N174">
            <v>243.88202727099144</v>
          </cell>
        </row>
        <row r="175">
          <cell r="B175" t="str">
            <v>20"</v>
          </cell>
          <cell r="C175">
            <v>20</v>
          </cell>
          <cell r="E175">
            <v>0.625</v>
          </cell>
          <cell r="F175">
            <v>0.546875</v>
          </cell>
          <cell r="G175">
            <v>18.75</v>
          </cell>
          <cell r="H175">
            <v>38.042723539563902</v>
          </cell>
          <cell r="I175">
            <v>1786.9677756377184</v>
          </cell>
          <cell r="J175">
            <v>178.69677756377183</v>
          </cell>
          <cell r="K175">
            <v>6.8536600623316586</v>
          </cell>
          <cell r="L175">
            <v>129.6359491711404</v>
          </cell>
          <cell r="M175">
            <v>119.86064747691223</v>
          </cell>
          <cell r="N175">
            <v>249.49659664805262</v>
          </cell>
        </row>
        <row r="176">
          <cell r="B176" t="str">
            <v>20"</v>
          </cell>
          <cell r="C176">
            <v>20</v>
          </cell>
          <cell r="E176">
            <v>0.75</v>
          </cell>
          <cell r="F176">
            <v>0.65625</v>
          </cell>
          <cell r="G176">
            <v>18.5</v>
          </cell>
          <cell r="H176">
            <v>45.356743936202641</v>
          </cell>
          <cell r="I176">
            <v>2104.1276991654004</v>
          </cell>
          <cell r="J176">
            <v>210.41276991654004</v>
          </cell>
          <cell r="K176">
            <v>6.811066362912638</v>
          </cell>
          <cell r="L176">
            <v>154.55950585049513</v>
          </cell>
          <cell r="M176">
            <v>116.68567210374603</v>
          </cell>
          <cell r="N176">
            <v>271.24517795424117</v>
          </cell>
        </row>
        <row r="177">
          <cell r="B177" t="str">
            <v>20"</v>
          </cell>
          <cell r="C177">
            <v>20</v>
          </cell>
          <cell r="D177" t="str">
            <v>60</v>
          </cell>
          <cell r="E177">
            <v>0.81200000000000006</v>
          </cell>
          <cell r="F177">
            <v>0.71050000000000002</v>
          </cell>
          <cell r="G177">
            <v>18.376000000000001</v>
          </cell>
          <cell r="H177">
            <v>48.948074427709699</v>
          </cell>
          <cell r="I177">
            <v>2256.7429440053497</v>
          </cell>
          <cell r="J177">
            <v>225.67429440053496</v>
          </cell>
          <cell r="K177">
            <v>6.7900541971327453</v>
          </cell>
          <cell r="L177">
            <v>166.79747132028055</v>
          </cell>
          <cell r="M177">
            <v>115.12669561077973</v>
          </cell>
          <cell r="N177">
            <v>281.92416693106031</v>
          </cell>
        </row>
        <row r="178">
          <cell r="B178" t="str">
            <v>20"</v>
          </cell>
          <cell r="C178">
            <v>20</v>
          </cell>
          <cell r="E178">
            <v>0.875</v>
          </cell>
          <cell r="F178">
            <v>0.765625</v>
          </cell>
          <cell r="G178">
            <v>18.25</v>
          </cell>
          <cell r="H178">
            <v>52.572589562416695</v>
          </cell>
          <cell r="I178">
            <v>2408.6871210061931</v>
          </cell>
          <cell r="J178">
            <v>240.86871210061932</v>
          </cell>
          <cell r="K178">
            <v>6.7687817404611295</v>
          </cell>
          <cell r="L178">
            <v>179.14851814489208</v>
          </cell>
          <cell r="M178">
            <v>113.55331384968272</v>
          </cell>
          <cell r="N178">
            <v>292.70183199457483</v>
          </cell>
        </row>
        <row r="179">
          <cell r="B179" t="str">
            <v>20"</v>
          </cell>
          <cell r="C179">
            <v>20</v>
          </cell>
          <cell r="D179" t="str">
            <v>80</v>
          </cell>
          <cell r="E179">
            <v>1.0309999999999999</v>
          </cell>
          <cell r="F179">
            <v>0.90212499999999995</v>
          </cell>
          <cell r="G179">
            <v>17.937999999999999</v>
          </cell>
          <cell r="H179">
            <v>61.44025004836913</v>
          </cell>
          <cell r="I179">
            <v>2771.6151608270297</v>
          </cell>
          <cell r="J179">
            <v>277.16151608270297</v>
          </cell>
          <cell r="K179">
            <v>6.7164529515213607</v>
          </cell>
          <cell r="L179">
            <v>209.36632268321137</v>
          </cell>
          <cell r="M179">
            <v>109.7039119976675</v>
          </cell>
          <cell r="N179">
            <v>319.07023468087885</v>
          </cell>
        </row>
        <row r="180">
          <cell r="B180" t="str">
            <v>20"</v>
          </cell>
          <cell r="C180">
            <v>20</v>
          </cell>
          <cell r="D180" t="str">
            <v>100</v>
          </cell>
          <cell r="E180">
            <v>1.2809999999999999</v>
          </cell>
          <cell r="F180">
            <v>1.1208749999999998</v>
          </cell>
          <cell r="G180">
            <v>17.437999999999999</v>
          </cell>
          <cell r="H180">
            <v>75.332372762543187</v>
          </cell>
          <cell r="I180">
            <v>3315.0191620182691</v>
          </cell>
          <cell r="J180">
            <v>331.50191620182693</v>
          </cell>
          <cell r="K180">
            <v>6.6336445676566065</v>
          </cell>
          <cell r="L180">
            <v>256.7056913322773</v>
          </cell>
          <cell r="M180">
            <v>103.67341917613047</v>
          </cell>
          <cell r="N180">
            <v>360.37911050840773</v>
          </cell>
        </row>
        <row r="181">
          <cell r="B181" t="str">
            <v>20"</v>
          </cell>
          <cell r="C181">
            <v>20</v>
          </cell>
          <cell r="D181" t="str">
            <v>120</v>
          </cell>
          <cell r="E181">
            <v>1.5</v>
          </cell>
          <cell r="F181">
            <v>1.3125</v>
          </cell>
          <cell r="G181">
            <v>17</v>
          </cell>
          <cell r="H181">
            <v>87.179196137116762</v>
          </cell>
          <cell r="I181">
            <v>3754.1541336545906</v>
          </cell>
          <cell r="J181">
            <v>375.41541336545907</v>
          </cell>
          <cell r="K181">
            <v>6.562202374203344</v>
          </cell>
          <cell r="L181">
            <v>297.0754138425101</v>
          </cell>
          <cell r="M181">
            <v>98.530779365909709</v>
          </cell>
          <cell r="N181">
            <v>395.60619320841982</v>
          </cell>
        </row>
        <row r="182">
          <cell r="B182" t="str">
            <v>20"</v>
          </cell>
          <cell r="C182">
            <v>20</v>
          </cell>
          <cell r="D182" t="str">
            <v>140</v>
          </cell>
          <cell r="E182">
            <v>1.75</v>
          </cell>
          <cell r="F182">
            <v>1.53125</v>
          </cell>
          <cell r="G182">
            <v>16.5</v>
          </cell>
          <cell r="H182">
            <v>100.33461537402401</v>
          </cell>
          <cell r="I182">
            <v>4215.6215740742282</v>
          </cell>
          <cell r="J182">
            <v>421.56215740742283</v>
          </cell>
          <cell r="K182">
            <v>6.4819460812320866</v>
          </cell>
          <cell r="L182">
            <v>341.9043614268528</v>
          </cell>
          <cell r="M182">
            <v>92.820085406120839</v>
          </cell>
          <cell r="N182">
            <v>434.72444683297363</v>
          </cell>
        </row>
        <row r="183">
          <cell r="B183" t="str">
            <v>20"</v>
          </cell>
          <cell r="C183">
            <v>20</v>
          </cell>
          <cell r="D183" t="str">
            <v>160</v>
          </cell>
          <cell r="E183">
            <v>1.968</v>
          </cell>
          <cell r="F183">
            <v>1.722</v>
          </cell>
          <cell r="G183">
            <v>16.064</v>
          </cell>
          <cell r="H183">
            <v>111.4856230997173</v>
          </cell>
          <cell r="I183">
            <v>4585.2092471646865</v>
          </cell>
          <cell r="J183">
            <v>458.52092471646864</v>
          </cell>
          <cell r="K183">
            <v>6.4131315283564865</v>
          </cell>
          <cell r="L183">
            <v>379.90299391780985</v>
          </cell>
          <cell r="M183">
            <v>87.979495279884247</v>
          </cell>
          <cell r="N183">
            <v>467.8824891976941</v>
          </cell>
        </row>
        <row r="184">
          <cell r="B184" t="str">
            <v>24"</v>
          </cell>
          <cell r="C184">
            <v>24</v>
          </cell>
          <cell r="D184" t="str">
            <v>10</v>
          </cell>
          <cell r="E184">
            <v>0.25</v>
          </cell>
          <cell r="F184">
            <v>0.21875</v>
          </cell>
          <cell r="G184">
            <v>23.5</v>
          </cell>
          <cell r="H184">
            <v>18.653206380689397</v>
          </cell>
          <cell r="I184">
            <v>1315.3425061883008</v>
          </cell>
          <cell r="J184">
            <v>109.61187551569174</v>
          </cell>
          <cell r="K184">
            <v>8.3973582155342168</v>
          </cell>
          <cell r="L184">
            <v>63.563433141978514</v>
          </cell>
          <cell r="M184">
            <v>188.28243219662158</v>
          </cell>
          <cell r="N184">
            <v>251.84586533860011</v>
          </cell>
        </row>
        <row r="185">
          <cell r="B185" t="str">
            <v>24"</v>
          </cell>
          <cell r="C185">
            <v>24</v>
          </cell>
          <cell r="D185" t="str">
            <v>Std     20</v>
          </cell>
          <cell r="E185">
            <v>0.375</v>
          </cell>
          <cell r="F185">
            <v>0.328125</v>
          </cell>
          <cell r="G185">
            <v>23.25</v>
          </cell>
          <cell r="H185">
            <v>27.832547415397073</v>
          </cell>
          <cell r="I185">
            <v>1942.2986702190185</v>
          </cell>
          <cell r="J185">
            <v>161.85822251825155</v>
          </cell>
          <cell r="K185">
            <v>8.3537510287295493</v>
          </cell>
          <cell r="L185">
            <v>94.843333135531111</v>
          </cell>
          <cell r="M185">
            <v>184.29773156050021</v>
          </cell>
          <cell r="N185">
            <v>279.14106469603132</v>
          </cell>
        </row>
        <row r="186">
          <cell r="B186" t="str">
            <v>24"</v>
          </cell>
          <cell r="C186">
            <v>24</v>
          </cell>
          <cell r="D186" t="str">
            <v>XS</v>
          </cell>
          <cell r="E186">
            <v>0.5</v>
          </cell>
          <cell r="F186">
            <v>0.4375</v>
          </cell>
          <cell r="G186">
            <v>23</v>
          </cell>
          <cell r="H186">
            <v>36.913713679680072</v>
          </cell>
          <cell r="I186">
            <v>2549.3533510029047</v>
          </cell>
          <cell r="J186">
            <v>212.4461125835754</v>
          </cell>
          <cell r="K186">
            <v>8.3103850692973307</v>
          </cell>
          <cell r="L186">
            <v>125.78868874412593</v>
          </cell>
          <cell r="M186">
            <v>180.35564804348178</v>
          </cell>
          <cell r="N186">
            <v>306.1443367876077</v>
          </cell>
        </row>
        <row r="187">
          <cell r="B187" t="str">
            <v>24"</v>
          </cell>
          <cell r="C187">
            <v>24</v>
          </cell>
          <cell r="D187">
            <v>30</v>
          </cell>
          <cell r="E187">
            <v>0.56200000000000006</v>
          </cell>
          <cell r="F187">
            <v>0.49175000000000002</v>
          </cell>
          <cell r="G187">
            <v>22.876000000000001</v>
          </cell>
          <cell r="H187">
            <v>41.381548521538626</v>
          </cell>
          <cell r="I187">
            <v>2843.2004403889637</v>
          </cell>
          <cell r="J187">
            <v>236.93337003241365</v>
          </cell>
          <cell r="K187">
            <v>8.2889662202231253</v>
          </cell>
          <cell r="L187">
            <v>141.01346648281421</v>
          </cell>
          <cell r="M187">
            <v>178.4161859111648</v>
          </cell>
          <cell r="N187">
            <v>319.42965239397904</v>
          </cell>
        </row>
        <row r="188">
          <cell r="B188" t="str">
            <v>24"</v>
          </cell>
          <cell r="C188">
            <v>24</v>
          </cell>
          <cell r="E188">
            <v>0.625</v>
          </cell>
          <cell r="F188">
            <v>0.546875</v>
          </cell>
          <cell r="G188">
            <v>22.75</v>
          </cell>
          <cell r="H188">
            <v>45.896705173538386</v>
          </cell>
          <cell r="I188">
            <v>3136.9322282085982</v>
          </cell>
          <cell r="J188">
            <v>261.41101901738318</v>
          </cell>
          <cell r="K188">
            <v>8.267264133315205</v>
          </cell>
          <cell r="L188">
            <v>156.39949996776295</v>
          </cell>
          <cell r="M188">
            <v>176.45618164556623</v>
          </cell>
          <cell r="N188">
            <v>332.85568161332918</v>
          </cell>
        </row>
        <row r="189">
          <cell r="B189" t="str">
            <v>24"</v>
          </cell>
          <cell r="C189">
            <v>24</v>
          </cell>
          <cell r="D189" t="str">
            <v>40</v>
          </cell>
          <cell r="E189">
            <v>0.68700000000000006</v>
          </cell>
          <cell r="F189">
            <v>0.60112500000000002</v>
          </cell>
          <cell r="G189">
            <v>22.626000000000001</v>
          </cell>
          <cell r="H189">
            <v>50.315845329266338</v>
          </cell>
          <cell r="I189">
            <v>3421.2758290609936</v>
          </cell>
          <cell r="J189">
            <v>285.10631908841611</v>
          </cell>
          <cell r="K189">
            <v>8.2459682421168718</v>
          </cell>
          <cell r="L189">
            <v>171.45834369151231</v>
          </cell>
          <cell r="M189">
            <v>174.5378576043243</v>
          </cell>
          <cell r="N189">
            <v>345.99620129583661</v>
          </cell>
        </row>
        <row r="190">
          <cell r="B190" t="str">
            <v>24"</v>
          </cell>
          <cell r="C190">
            <v>24</v>
          </cell>
          <cell r="E190">
            <v>0.75</v>
          </cell>
          <cell r="F190">
            <v>0.65625</v>
          </cell>
          <cell r="G190">
            <v>22.5</v>
          </cell>
          <cell r="H190">
            <v>54.781521896972016</v>
          </cell>
          <cell r="I190">
            <v>3705.4563795623731</v>
          </cell>
          <cell r="J190">
            <v>308.78803163019774</v>
          </cell>
          <cell r="K190">
            <v>8.2243920747979899</v>
          </cell>
          <cell r="L190">
            <v>186.67576680644217</v>
          </cell>
          <cell r="M190">
            <v>172.5993323667536</v>
          </cell>
          <cell r="N190">
            <v>359.27509917319577</v>
          </cell>
        </row>
        <row r="191">
          <cell r="B191" t="str">
            <v>24"</v>
          </cell>
          <cell r="C191">
            <v>24</v>
          </cell>
          <cell r="D191" t="str">
            <v>60</v>
          </cell>
          <cell r="E191">
            <v>0.96799999999999997</v>
          </cell>
          <cell r="F191">
            <v>0.84699999999999998</v>
          </cell>
          <cell r="G191">
            <v>22.064</v>
          </cell>
          <cell r="H191">
            <v>70.04173281356077</v>
          </cell>
          <cell r="I191">
            <v>4652.6100745571875</v>
          </cell>
          <cell r="J191">
            <v>387.71750621309894</v>
          </cell>
          <cell r="K191">
            <v>8.150230426190415</v>
          </cell>
          <cell r="L191">
            <v>238.6770890741922</v>
          </cell>
          <cell r="M191">
            <v>165.97496010334595</v>
          </cell>
          <cell r="N191">
            <v>404.65204917753817</v>
          </cell>
        </row>
        <row r="192">
          <cell r="B192" t="str">
            <v>24"</v>
          </cell>
          <cell r="C192">
            <v>24</v>
          </cell>
          <cell r="D192" t="str">
            <v>80</v>
          </cell>
          <cell r="E192">
            <v>1.218</v>
          </cell>
          <cell r="F192">
            <v>1.06575</v>
          </cell>
          <cell r="G192">
            <v>21.564</v>
          </cell>
          <cell r="H192">
            <v>87.174408349912682</v>
          </cell>
          <cell r="I192">
            <v>5671.8181567157753</v>
          </cell>
          <cell r="J192">
            <v>472.65151305964793</v>
          </cell>
          <cell r="K192">
            <v>8.0661565196814777</v>
          </cell>
          <cell r="L192">
            <v>297.0590987819445</v>
          </cell>
          <cell r="M192">
            <v>158.53776141446031</v>
          </cell>
          <cell r="N192">
            <v>455.5968601964048</v>
          </cell>
        </row>
        <row r="193">
          <cell r="B193" t="str">
            <v>24"</v>
          </cell>
          <cell r="C193">
            <v>24</v>
          </cell>
          <cell r="D193" t="str">
            <v>100</v>
          </cell>
          <cell r="E193">
            <v>1.5309999999999999</v>
          </cell>
          <cell r="F193">
            <v>1.3396249999999998</v>
          </cell>
          <cell r="G193">
            <v>20.937999999999999</v>
          </cell>
          <cell r="H193">
            <v>108.0709098056024</v>
          </cell>
          <cell r="I193">
            <v>6851.6946279838203</v>
          </cell>
          <cell r="J193">
            <v>570.97455233198502</v>
          </cell>
          <cell r="K193">
            <v>7.9624110827060406</v>
          </cell>
          <cell r="L193">
            <v>368.26687647291857</v>
          </cell>
          <cell r="M193">
            <v>149.46670693153365</v>
          </cell>
          <cell r="N193">
            <v>517.73358340445225</v>
          </cell>
        </row>
        <row r="194">
          <cell r="B194" t="str">
            <v>24"</v>
          </cell>
          <cell r="C194">
            <v>24</v>
          </cell>
          <cell r="D194" t="str">
            <v>120</v>
          </cell>
          <cell r="E194">
            <v>1.8120000000000001</v>
          </cell>
          <cell r="F194">
            <v>1.5855000000000001</v>
          </cell>
          <cell r="G194">
            <v>20.376000000000001</v>
          </cell>
          <cell r="H194">
            <v>126.30665192970476</v>
          </cell>
          <cell r="I194">
            <v>7824.5500661023643</v>
          </cell>
          <cell r="J194">
            <v>652.04583884186366</v>
          </cell>
          <cell r="K194">
            <v>7.8707582862135972</v>
          </cell>
          <cell r="L194">
            <v>430.40774124669383</v>
          </cell>
          <cell r="M194">
            <v>141.55067320239033</v>
          </cell>
          <cell r="N194">
            <v>571.9584144490841</v>
          </cell>
        </row>
        <row r="195">
          <cell r="B195" t="str">
            <v>24"</v>
          </cell>
          <cell r="C195">
            <v>24</v>
          </cell>
          <cell r="D195" t="str">
            <v>140</v>
          </cell>
          <cell r="E195">
            <v>2.0619999999999998</v>
          </cell>
          <cell r="F195">
            <v>1.8042499999999999</v>
          </cell>
          <cell r="G195">
            <v>19.876000000000001</v>
          </cell>
          <cell r="H195">
            <v>142.11357536624183</v>
          </cell>
          <cell r="I195">
            <v>8625.0094601231431</v>
          </cell>
          <cell r="J195">
            <v>718.75078834359522</v>
          </cell>
          <cell r="K195">
            <v>7.7904403598256238</v>
          </cell>
          <cell r="L195">
            <v>484.27206357997648</v>
          </cell>
          <cell r="M195">
            <v>134.68897608987024</v>
          </cell>
          <cell r="N195">
            <v>618.96103966984674</v>
          </cell>
        </row>
        <row r="196">
          <cell r="B196" t="str">
            <v>24"</v>
          </cell>
          <cell r="C196">
            <v>24</v>
          </cell>
          <cell r="D196" t="str">
            <v>160</v>
          </cell>
          <cell r="E196">
            <v>2.343</v>
          </cell>
          <cell r="F196">
            <v>2.050125</v>
          </cell>
          <cell r="G196">
            <v>19.314</v>
          </cell>
          <cell r="H196">
            <v>159.4117971274747</v>
          </cell>
          <cell r="I196">
            <v>9455.4170523323992</v>
          </cell>
          <cell r="J196">
            <v>787.95142102769989</v>
          </cell>
          <cell r="K196">
            <v>7.7015850478976073</v>
          </cell>
          <cell r="L196">
            <v>543.21819541142008</v>
          </cell>
          <cell r="M196">
            <v>127.17991471006852</v>
          </cell>
          <cell r="N196">
            <v>670.39811012148857</v>
          </cell>
        </row>
        <row r="197">
          <cell r="B197" t="str">
            <v>30"</v>
          </cell>
          <cell r="C197">
            <v>30</v>
          </cell>
          <cell r="D197" t="str">
            <v>10</v>
          </cell>
          <cell r="E197">
            <v>0.312</v>
          </cell>
          <cell r="F197">
            <v>0.27300000000000002</v>
          </cell>
          <cell r="G197">
            <v>29.376000000000001</v>
          </cell>
          <cell r="H197">
            <v>29.099492042329395</v>
          </cell>
          <cell r="I197">
            <v>3206.3082086213481</v>
          </cell>
          <cell r="J197">
            <v>213.75388057475655</v>
          </cell>
          <cell r="K197">
            <v>10.496872677135794</v>
          </cell>
          <cell r="L197">
            <v>99.160625747056116</v>
          </cell>
          <cell r="M197">
            <v>294.21133069413656</v>
          </cell>
          <cell r="N197">
            <v>393.37195644119265</v>
          </cell>
        </row>
        <row r="198">
          <cell r="B198" t="str">
            <v>30"</v>
          </cell>
          <cell r="C198">
            <v>30</v>
          </cell>
          <cell r="E198">
            <v>0.375</v>
          </cell>
          <cell r="F198">
            <v>0.328125</v>
          </cell>
          <cell r="G198">
            <v>29.25</v>
          </cell>
          <cell r="H198">
            <v>34.901130885974105</v>
          </cell>
          <cell r="I198">
            <v>3829.4447869379951</v>
          </cell>
          <cell r="J198">
            <v>255.29631912919967</v>
          </cell>
          <cell r="K198">
            <v>10.474858292597567</v>
          </cell>
          <cell r="L198">
            <v>118.93052885249138</v>
          </cell>
          <cell r="M198">
            <v>291.69287169981357</v>
          </cell>
          <cell r="N198">
            <v>410.62340055230493</v>
          </cell>
        </row>
        <row r="199">
          <cell r="B199" t="str">
            <v>30"</v>
          </cell>
          <cell r="C199">
            <v>30</v>
          </cell>
          <cell r="D199" t="str">
            <v>Std     20</v>
          </cell>
          <cell r="E199">
            <v>0.5</v>
          </cell>
          <cell r="F199">
            <v>0.4375</v>
          </cell>
          <cell r="G199">
            <v>29</v>
          </cell>
          <cell r="H199">
            <v>46.338491640449448</v>
          </cell>
          <cell r="I199">
            <v>5042.2071216264058</v>
          </cell>
          <cell r="J199">
            <v>336.14714144176037</v>
          </cell>
          <cell r="K199">
            <v>10.431323022512533</v>
          </cell>
          <cell r="L199">
            <v>157.90494970007293</v>
          </cell>
          <cell r="M199">
            <v>286.72797732432548</v>
          </cell>
          <cell r="N199">
            <v>444.63292702439844</v>
          </cell>
        </row>
        <row r="200">
          <cell r="B200" t="str">
            <v>30"</v>
          </cell>
          <cell r="C200">
            <v>30</v>
          </cell>
          <cell r="E200">
            <v>0.56200000000000006</v>
          </cell>
          <cell r="F200">
            <v>0.49175000000000002</v>
          </cell>
          <cell r="G200">
            <v>28.876000000000001</v>
          </cell>
          <cell r="H200">
            <v>51.974998949443453</v>
          </cell>
          <cell r="I200">
            <v>5632.2167591325306</v>
          </cell>
          <cell r="J200">
            <v>375.48111727550202</v>
          </cell>
          <cell r="K200">
            <v>10.409801198870225</v>
          </cell>
          <cell r="L200">
            <v>177.11214379729881</v>
          </cell>
          <cell r="M200">
            <v>284.28120100620748</v>
          </cell>
          <cell r="N200">
            <v>461.3933448035063</v>
          </cell>
        </row>
        <row r="201">
          <cell r="B201" t="str">
            <v>30"</v>
          </cell>
          <cell r="C201">
            <v>30</v>
          </cell>
          <cell r="D201" t="str">
            <v>30</v>
          </cell>
          <cell r="E201">
            <v>0.625</v>
          </cell>
          <cell r="F201">
            <v>0.546875</v>
          </cell>
          <cell r="G201">
            <v>28.75</v>
          </cell>
          <cell r="H201">
            <v>57.677677624500106</v>
          </cell>
          <cell r="I201">
            <v>6224.0072045969355</v>
          </cell>
          <cell r="J201">
            <v>414.93381363979569</v>
          </cell>
          <cell r="K201">
            <v>10.387981336621664</v>
          </cell>
          <cell r="L201">
            <v>196.54482616269672</v>
          </cell>
          <cell r="M201">
            <v>281.80570006794028</v>
          </cell>
          <cell r="N201">
            <v>478.350526230637</v>
          </cell>
        </row>
        <row r="202">
          <cell r="B202" t="str">
            <v>30"</v>
          </cell>
          <cell r="C202">
            <v>30</v>
          </cell>
          <cell r="E202">
            <v>0.75</v>
          </cell>
          <cell r="F202">
            <v>0.65625</v>
          </cell>
          <cell r="G202">
            <v>28.5</v>
          </cell>
          <cell r="H202">
            <v>68.918688838126087</v>
          </cell>
          <cell r="I202">
            <v>7375.376560192587</v>
          </cell>
          <cell r="J202">
            <v>491.69177067950579</v>
          </cell>
          <cell r="K202">
            <v>10.344835668100291</v>
          </cell>
          <cell r="L202">
            <v>234.85015824036273</v>
          </cell>
          <cell r="M202">
            <v>276.92603993065796</v>
          </cell>
          <cell r="N202">
            <v>511.77619817102072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Cliente"/>
      <sheetName val="Custos"/>
      <sheetName val="Equip. AT"/>
      <sheetName val="Plan Cliente SPE"/>
      <sheetName val="SPE"/>
      <sheetName val="Painéis"/>
      <sheetName val="PNs FCAC"/>
      <sheetName val="Equip. Div"/>
      <sheetName val="Incêndio"/>
      <sheetName val="FCAC"/>
      <sheetName val="Coord&amp;Eng.Eletr"/>
      <sheetName val="Eng. Automação"/>
      <sheetName val="Superv.Comiss."/>
      <sheetName val="Hardware-software Altern"/>
      <sheetName val="Treinamento"/>
      <sheetName val="Sobressalentes"/>
      <sheetName val="Transporte"/>
      <sheetName val="Seguros"/>
      <sheetName val="Quant. AT"/>
      <sheetName val="Ajuda"/>
      <sheetName val="CASH_FLOW"/>
      <sheetName val="16-CUSTO_EQUIPTO"/>
      <sheetName val="DADOS"/>
      <sheetName val="15-DIVERSOS"/>
      <sheetName val="ÍNDICE"/>
      <sheetName val="13-MAT-FERR"/>
      <sheetName val="14-MAT.SEG "/>
      <sheetName val="16-EQUIP."/>
      <sheetName val="-17-MOI"/>
      <sheetName val="-18-CANTEIRO"/>
      <sheetName val="-19-TRANSP.PESSOAL"/>
      <sheetName val="-01-MOD"/>
      <sheetName val="-20-MOB-DESMOB "/>
      <sheetName val="-21-REFEICAO"/>
      <sheetName val="-22-VARIOS"/>
      <sheetName val="-23-TERCEIROS"/>
      <sheetName val="ENG"/>
      <sheetName val="samarco"/>
      <sheetName val="plan2"/>
      <sheetName val="Plan3"/>
      <sheetName val="erection"/>
    </sheetNames>
    <sheetDataSet>
      <sheetData sheetId="0" refreshError="1"/>
      <sheetData sheetId="1">
        <row r="1">
          <cell r="F1" t="str">
            <v>BARRO ALTO PROJECT</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P1">
            <v>38765</v>
          </cell>
        </row>
        <row r="2">
          <cell r="P2">
            <v>2.16</v>
          </cell>
        </row>
        <row r="3">
          <cell r="L3">
            <v>140</v>
          </cell>
        </row>
      </sheetData>
      <sheetData sheetId="10" refreshError="1"/>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Cliente"/>
      <sheetName val="Custos"/>
      <sheetName val="Equip. AT"/>
      <sheetName val="Plan Cliente SPE"/>
      <sheetName val="SPE"/>
      <sheetName val="Painéis"/>
      <sheetName val="PNs FCAC"/>
      <sheetName val="Equip. Div"/>
      <sheetName val="Incêndio"/>
      <sheetName val="FCAC"/>
      <sheetName val="Coord&amp;Eng.Eletr"/>
      <sheetName val="Eng. Automação"/>
      <sheetName val="Superv.Comiss."/>
      <sheetName val="Hardware-software Altern"/>
      <sheetName val="Treinamento"/>
      <sheetName val="Sobressalentes"/>
      <sheetName val="Transporte"/>
      <sheetName val="Seguros"/>
      <sheetName val="Quant. AT"/>
    </sheetNames>
    <sheetDataSet>
      <sheetData sheetId="0"/>
      <sheetData sheetId="1">
        <row r="1">
          <cell r="F1" t="str">
            <v>BARRO ALTO PROJECT</v>
          </cell>
        </row>
      </sheetData>
      <sheetData sheetId="2"/>
      <sheetData sheetId="3"/>
      <sheetData sheetId="4"/>
      <sheetData sheetId="5"/>
      <sheetData sheetId="6"/>
      <sheetData sheetId="7"/>
      <sheetData sheetId="8"/>
      <sheetData sheetId="9">
        <row r="1">
          <cell r="P1">
            <v>38765</v>
          </cell>
        </row>
        <row r="2">
          <cell r="P2">
            <v>2.16</v>
          </cell>
        </row>
        <row r="3">
          <cell r="L3">
            <v>140</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sheetName val="ANTECEDENTES DISPONIBLES"/>
      <sheetName val="Rates Sheet"/>
      <sheetName val="Cash Flow"/>
      <sheetName val="Manpower Curves"/>
      <sheetName val="Pelambres175tmpdvalorizadoJRI"/>
      <sheetName val="MEDIÇÃO 01"/>
      <sheetName val="RESUMO"/>
      <sheetName val="ESCOPO DE CONTRATO"/>
      <sheetName val="OMISSOS"/>
      <sheetName val="16-equip."/>
      <sheetName val="ANTECEDENTES_DISPONIBLES"/>
      <sheetName val="Rates_Sheet"/>
      <sheetName val="Cash_Flow"/>
      <sheetName val="Manpower_Curves"/>
      <sheetName val="costomat.xls"/>
    </sheetNames>
    <sheetDataSet>
      <sheetData sheetId="0" refreshError="1">
        <row r="350">
          <cell r="F350" t="str">
            <v>DETALLE DE COSTOS</v>
          </cell>
        </row>
        <row r="351">
          <cell r="D351" t="str">
            <v xml:space="preserve"> </v>
          </cell>
          <cell r="E351" t="str">
            <v xml:space="preserve"> </v>
          </cell>
          <cell r="F351" t="str">
            <v xml:space="preserve"> </v>
          </cell>
          <cell r="G351" t="str">
            <v xml:space="preserve"> </v>
          </cell>
          <cell r="H351" t="str">
            <v xml:space="preserve"> </v>
          </cell>
          <cell r="I351" t="str">
            <v xml:space="preserve"> </v>
          </cell>
          <cell r="J351" t="str">
            <v>Labour</v>
          </cell>
          <cell r="K351" t="str">
            <v xml:space="preserve"> </v>
          </cell>
          <cell r="M351" t="str">
            <v xml:space="preserve">                 Precio Unitario US$/Unidad</v>
          </cell>
          <cell r="P351" t="str">
            <v xml:space="preserve">                 Costo Estimado Miles US$</v>
          </cell>
          <cell r="V351" t="str">
            <v>COSTO</v>
          </cell>
        </row>
        <row r="352">
          <cell r="D352" t="str">
            <v xml:space="preserve"> </v>
          </cell>
          <cell r="E352" t="str">
            <v xml:space="preserve"> </v>
          </cell>
          <cell r="F352" t="str">
            <v xml:space="preserve"> </v>
          </cell>
          <cell r="H352" t="str">
            <v xml:space="preserve"> </v>
          </cell>
          <cell r="I352" t="str">
            <v>Horas</v>
          </cell>
          <cell r="J352" t="str">
            <v xml:space="preserve"> </v>
          </cell>
          <cell r="K352" t="str">
            <v>Costo US$/</v>
          </cell>
          <cell r="M352" t="str">
            <v xml:space="preserve"> </v>
          </cell>
          <cell r="V352" t="str">
            <v>TOTAL</v>
          </cell>
        </row>
        <row r="353">
          <cell r="D353" t="str">
            <v>Code</v>
          </cell>
          <cell r="E353" t="str">
            <v>Nos.</v>
          </cell>
          <cell r="I353" t="str">
            <v>Hombre</v>
          </cell>
          <cell r="J353" t="str">
            <v>Total</v>
          </cell>
          <cell r="K353" t="str">
            <v>Hombre</v>
          </cell>
          <cell r="N353" t="str">
            <v>Constrccion Y</v>
          </cell>
          <cell r="O353" t="str">
            <v>Total US$</v>
          </cell>
          <cell r="P353" t="str">
            <v xml:space="preserve">                Equipos</v>
          </cell>
          <cell r="R353" t="str">
            <v>Materiales</v>
          </cell>
          <cell r="T353" t="str">
            <v>Constrccion</v>
          </cell>
          <cell r="V353" t="str">
            <v>Miles US$</v>
          </cell>
        </row>
        <row r="354">
          <cell r="D354" t="str">
            <v>Cont.</v>
          </cell>
          <cell r="E354" t="str">
            <v>Equip.</v>
          </cell>
          <cell r="F354" t="str">
            <v>Descripcion Item</v>
          </cell>
          <cell r="G354" t="str">
            <v>Unidad</v>
          </cell>
          <cell r="H354" t="str">
            <v>Cantidad</v>
          </cell>
          <cell r="I354" t="str">
            <v>/Unidad</v>
          </cell>
          <cell r="J354" t="str">
            <v>Horas</v>
          </cell>
          <cell r="K354" t="str">
            <v>-Horas</v>
          </cell>
          <cell r="L354" t="str">
            <v>Equipos</v>
          </cell>
          <cell r="M354" t="str">
            <v>Material</v>
          </cell>
          <cell r="N354" t="str">
            <v xml:space="preserve"> Montaje</v>
          </cell>
          <cell r="O354" t="str">
            <v>Labor</v>
          </cell>
          <cell r="P354" t="str">
            <v>Eq. Nacional</v>
          </cell>
          <cell r="Q354" t="str">
            <v>Eq. Importado</v>
          </cell>
          <cell r="R354" t="str">
            <v>Mat. Nacional</v>
          </cell>
          <cell r="S354" t="str">
            <v>Mat. Importado</v>
          </cell>
          <cell r="T354" t="str">
            <v>y Montaje</v>
          </cell>
          <cell r="V354" t="str">
            <v>TOTAL</v>
          </cell>
        </row>
        <row r="357">
          <cell r="D357" t="str">
            <v>EXCAVACIONES Y RELLENOS</v>
          </cell>
        </row>
        <row r="358">
          <cell r="D358">
            <v>1</v>
          </cell>
          <cell r="F358" t="str">
            <v>Excavacion estructural en roca</v>
          </cell>
          <cell r="G358" t="str">
            <v>m3</v>
          </cell>
          <cell r="H358">
            <v>369.59999999999997</v>
          </cell>
          <cell r="N358">
            <v>89</v>
          </cell>
          <cell r="P358">
            <v>0</v>
          </cell>
          <cell r="Q358">
            <v>0</v>
          </cell>
          <cell r="T358">
            <v>32.894399999999997</v>
          </cell>
          <cell r="V358">
            <v>32.894399999999997</v>
          </cell>
        </row>
        <row r="359">
          <cell r="D359">
            <v>1</v>
          </cell>
          <cell r="F359" t="str">
            <v>Excavación estructural en terreno duro</v>
          </cell>
          <cell r="G359" t="str">
            <v>m3</v>
          </cell>
          <cell r="H359">
            <v>554.4</v>
          </cell>
          <cell r="N359">
            <v>53</v>
          </cell>
          <cell r="P359">
            <v>0</v>
          </cell>
          <cell r="Q359">
            <v>0</v>
          </cell>
          <cell r="T359">
            <v>29.383199999999999</v>
          </cell>
          <cell r="V359">
            <v>29.383199999999999</v>
          </cell>
        </row>
        <row r="360">
          <cell r="D360">
            <v>1</v>
          </cell>
          <cell r="F360" t="str">
            <v>Relleno compactado material emprestito</v>
          </cell>
          <cell r="G360" t="str">
            <v>m3</v>
          </cell>
          <cell r="H360">
            <v>110.25</v>
          </cell>
          <cell r="N360">
            <v>14</v>
          </cell>
          <cell r="P360">
            <v>0</v>
          </cell>
          <cell r="Q360">
            <v>0</v>
          </cell>
          <cell r="T360">
            <v>1.5435000000000001</v>
          </cell>
          <cell r="V360">
            <v>1.5435000000000001</v>
          </cell>
        </row>
        <row r="361">
          <cell r="D361" t="str">
            <v>HORMIGONES</v>
          </cell>
        </row>
        <row r="362">
          <cell r="D362">
            <v>2</v>
          </cell>
          <cell r="F362" t="str">
            <v>Hormigon armado           Fundaciones</v>
          </cell>
          <cell r="G362" t="str">
            <v>m3</v>
          </cell>
          <cell r="H362">
            <v>206.99999999999997</v>
          </cell>
          <cell r="N362">
            <v>503</v>
          </cell>
          <cell r="P362">
            <v>0</v>
          </cell>
          <cell r="Q362">
            <v>0</v>
          </cell>
          <cell r="T362">
            <v>104.12099999999998</v>
          </cell>
          <cell r="V362">
            <v>104.12099999999998</v>
          </cell>
        </row>
        <row r="363">
          <cell r="D363">
            <v>2</v>
          </cell>
          <cell r="F363" t="str">
            <v>Hormigón armado           Muro contencion</v>
          </cell>
          <cell r="G363" t="str">
            <v>m3</v>
          </cell>
          <cell r="H363">
            <v>661.25</v>
          </cell>
          <cell r="N363">
            <v>503</v>
          </cell>
          <cell r="P363">
            <v>0</v>
          </cell>
          <cell r="Q363">
            <v>0</v>
          </cell>
          <cell r="T363">
            <v>332.60874999999999</v>
          </cell>
          <cell r="V363">
            <v>332.60874999999999</v>
          </cell>
        </row>
        <row r="364">
          <cell r="D364" t="str">
            <v>ESTRUCTURAS METALICAS</v>
          </cell>
        </row>
        <row r="365">
          <cell r="D365">
            <v>3</v>
          </cell>
          <cell r="F365" t="str">
            <v>Estructuras metálicas     Correas reversibles</v>
          </cell>
          <cell r="G365" t="str">
            <v>ton</v>
          </cell>
          <cell r="H365">
            <v>43.699999999999996</v>
          </cell>
          <cell r="M365">
            <v>1900</v>
          </cell>
          <cell r="N365">
            <v>870</v>
          </cell>
          <cell r="P365">
            <v>0</v>
          </cell>
          <cell r="Q365">
            <v>0</v>
          </cell>
          <cell r="R365">
            <v>83.029999999999987</v>
          </cell>
          <cell r="T365">
            <v>38.018999999999991</v>
          </cell>
          <cell r="V365">
            <v>121.04899999999998</v>
          </cell>
        </row>
        <row r="366">
          <cell r="D366">
            <v>3</v>
          </cell>
          <cell r="F366" t="str">
            <v>Estructuras metálicas     Soporte correa y techumbre acopio</v>
          </cell>
          <cell r="G366" t="str">
            <v>ton</v>
          </cell>
          <cell r="H366">
            <v>463.45</v>
          </cell>
          <cell r="M366">
            <v>1900</v>
          </cell>
          <cell r="N366">
            <v>870</v>
          </cell>
          <cell r="P366">
            <v>0</v>
          </cell>
          <cell r="Q366">
            <v>0</v>
          </cell>
          <cell r="R366">
            <v>880.55499999999995</v>
          </cell>
          <cell r="T366">
            <v>403.20150000000001</v>
          </cell>
          <cell r="V366">
            <v>1283.7565</v>
          </cell>
        </row>
        <row r="367">
          <cell r="D367">
            <v>3</v>
          </cell>
          <cell r="F367" t="str">
            <v>Cubierta Acero                Acopio</v>
          </cell>
          <cell r="G367" t="str">
            <v>m2</v>
          </cell>
          <cell r="H367">
            <v>1163.8</v>
          </cell>
          <cell r="N367">
            <v>61</v>
          </cell>
          <cell r="P367">
            <v>0</v>
          </cell>
          <cell r="Q367">
            <v>0</v>
          </cell>
          <cell r="R367">
            <v>0</v>
          </cell>
          <cell r="T367">
            <v>70.991799999999998</v>
          </cell>
          <cell r="V367">
            <v>70.991799999999998</v>
          </cell>
        </row>
        <row r="368">
          <cell r="D368" t="str">
            <v>MECANICA</v>
          </cell>
        </row>
        <row r="369">
          <cell r="D369">
            <v>5</v>
          </cell>
          <cell r="F369" t="str">
            <v>Modif.sistema motriz correa CV-001 ( 2 motores, 1 VDF, 1Transf)</v>
          </cell>
          <cell r="G369" t="str">
            <v>un</v>
          </cell>
          <cell r="H369">
            <v>1</v>
          </cell>
          <cell r="L369">
            <v>635000</v>
          </cell>
          <cell r="N369">
            <v>63500</v>
          </cell>
          <cell r="P369">
            <v>0</v>
          </cell>
          <cell r="Q369">
            <v>635</v>
          </cell>
          <cell r="R369">
            <v>0</v>
          </cell>
          <cell r="T369">
            <v>63.5</v>
          </cell>
          <cell r="V369">
            <v>698.5</v>
          </cell>
        </row>
        <row r="370">
          <cell r="D370">
            <v>5</v>
          </cell>
          <cell r="F370" t="str">
            <v>Correa distrib.acopio mina rever.CV-001A A=3 m; L=30m; V=3.6m/s 250 HP</v>
          </cell>
          <cell r="G370" t="str">
            <v>un</v>
          </cell>
          <cell r="H370">
            <v>1</v>
          </cell>
          <cell r="L370">
            <v>1498000</v>
          </cell>
          <cell r="N370">
            <v>149800</v>
          </cell>
          <cell r="P370">
            <v>0</v>
          </cell>
          <cell r="Q370">
            <v>1498</v>
          </cell>
          <cell r="R370">
            <v>0</v>
          </cell>
          <cell r="T370">
            <v>149.80000000000001</v>
          </cell>
          <cell r="V370">
            <v>1647.8</v>
          </cell>
        </row>
        <row r="371">
          <cell r="D371">
            <v>5</v>
          </cell>
          <cell r="F371" t="str">
            <v>Chancador giratorio 60x110" OSS, 1000HP modif.veloc.concavas y excentr. 175K</v>
          </cell>
          <cell r="G371" t="str">
            <v>un</v>
          </cell>
          <cell r="H371">
            <v>1</v>
          </cell>
          <cell r="L371">
            <v>600000</v>
          </cell>
          <cell r="N371">
            <v>60000</v>
          </cell>
          <cell r="P371">
            <v>0</v>
          </cell>
          <cell r="Q371">
            <v>600</v>
          </cell>
          <cell r="R371">
            <v>0</v>
          </cell>
          <cell r="T371">
            <v>60</v>
          </cell>
          <cell r="V371">
            <v>660</v>
          </cell>
        </row>
        <row r="372">
          <cell r="D372">
            <v>5</v>
          </cell>
          <cell r="F372" t="str">
            <v>Carro elevador accionado por huinche 20HP</v>
          </cell>
          <cell r="G372" t="str">
            <v>un</v>
          </cell>
          <cell r="H372">
            <v>1</v>
          </cell>
          <cell r="L372">
            <v>15000</v>
          </cell>
          <cell r="N372">
            <v>1500</v>
          </cell>
          <cell r="P372">
            <v>0</v>
          </cell>
          <cell r="Q372">
            <v>15</v>
          </cell>
          <cell r="R372">
            <v>0</v>
          </cell>
          <cell r="T372">
            <v>1.5</v>
          </cell>
          <cell r="V372">
            <v>16.5</v>
          </cell>
        </row>
        <row r="373">
          <cell r="D373">
            <v>5</v>
          </cell>
          <cell r="F373" t="str">
            <v>Chute movil hidraulico</v>
          </cell>
          <cell r="G373" t="str">
            <v>ton</v>
          </cell>
          <cell r="H373">
            <v>15</v>
          </cell>
          <cell r="M373">
            <v>6450</v>
          </cell>
          <cell r="N373">
            <v>2175</v>
          </cell>
          <cell r="P373">
            <v>0</v>
          </cell>
          <cell r="Q373">
            <v>0</v>
          </cell>
          <cell r="R373">
            <v>0</v>
          </cell>
          <cell r="S373">
            <v>96.75</v>
          </cell>
          <cell r="T373">
            <v>32.625</v>
          </cell>
          <cell r="V373">
            <v>129.375</v>
          </cell>
        </row>
        <row r="374">
          <cell r="D374">
            <v>5</v>
          </cell>
          <cell r="F374" t="str">
            <v>tecle mantencion correa</v>
          </cell>
          <cell r="G374" t="str">
            <v>un</v>
          </cell>
          <cell r="H374">
            <v>1</v>
          </cell>
          <cell r="L374">
            <v>13060</v>
          </cell>
          <cell r="N374">
            <v>1306</v>
          </cell>
          <cell r="P374">
            <v>13.06</v>
          </cell>
          <cell r="Q374">
            <v>0</v>
          </cell>
          <cell r="R374">
            <v>0</v>
          </cell>
          <cell r="T374">
            <v>1.306</v>
          </cell>
          <cell r="V374">
            <v>14.366</v>
          </cell>
        </row>
        <row r="375">
          <cell r="D375" t="str">
            <v>CAÑERIAS</v>
          </cell>
        </row>
        <row r="376">
          <cell r="D376">
            <v>6</v>
          </cell>
          <cell r="F376" t="str">
            <v>Global tuberías válvulas y fittings (se aplica 1% equipos mecànicos)</v>
          </cell>
          <cell r="G376" t="str">
            <v>gl</v>
          </cell>
          <cell r="H376">
            <v>1</v>
          </cell>
          <cell r="N376">
            <v>30063</v>
          </cell>
          <cell r="P376">
            <v>0</v>
          </cell>
          <cell r="Q376">
            <v>0</v>
          </cell>
          <cell r="R376">
            <v>0</v>
          </cell>
          <cell r="T376">
            <v>30.062999999999999</v>
          </cell>
          <cell r="V376">
            <v>30.062999999999999</v>
          </cell>
        </row>
        <row r="377">
          <cell r="D377" t="str">
            <v>ELECTRICIDAD</v>
          </cell>
        </row>
        <row r="378">
          <cell r="D378">
            <v>7</v>
          </cell>
          <cell r="F378" t="str">
            <v>Global equipos eléctricos (se aplica 8.6% equipos mecánicos)</v>
          </cell>
          <cell r="G378" t="str">
            <v>gl</v>
          </cell>
          <cell r="H378">
            <v>1</v>
          </cell>
          <cell r="N378">
            <v>258542</v>
          </cell>
          <cell r="P378">
            <v>0</v>
          </cell>
          <cell r="Q378">
            <v>0</v>
          </cell>
          <cell r="R378">
            <v>0</v>
          </cell>
          <cell r="T378">
            <v>258.54199999999997</v>
          </cell>
          <cell r="V378">
            <v>258.54199999999997</v>
          </cell>
        </row>
        <row r="379">
          <cell r="D379" t="str">
            <v>INSTRUMENTACION</v>
          </cell>
        </row>
        <row r="380">
          <cell r="D380">
            <v>8</v>
          </cell>
          <cell r="F380" t="str">
            <v>Global instrumentos (se aplica 2.8% equipos mecánicos)</v>
          </cell>
          <cell r="G380" t="str">
            <v>gl</v>
          </cell>
          <cell r="H380">
            <v>1</v>
          </cell>
          <cell r="N380">
            <v>84176</v>
          </cell>
          <cell r="P380">
            <v>0</v>
          </cell>
          <cell r="Q380">
            <v>0</v>
          </cell>
          <cell r="R380">
            <v>0</v>
          </cell>
          <cell r="T380">
            <v>84.176000000000002</v>
          </cell>
          <cell r="V380">
            <v>84.176000000000002</v>
          </cell>
        </row>
        <row r="381">
          <cell r="E381" t="str">
            <v>CHANCADO PRIMARIO</v>
          </cell>
          <cell r="P381">
            <v>13.06</v>
          </cell>
          <cell r="Q381">
            <v>2748</v>
          </cell>
          <cell r="R381">
            <v>963.58499999999992</v>
          </cell>
          <cell r="S381">
            <v>96.75</v>
          </cell>
          <cell r="T381">
            <v>1694.2751499999999</v>
          </cell>
          <cell r="V381">
            <v>5515.6701500000008</v>
          </cell>
        </row>
        <row r="385">
          <cell r="D385" t="str">
            <v>HORMIGONES</v>
          </cell>
          <cell r="P385">
            <v>0</v>
          </cell>
          <cell r="Q385">
            <v>0</v>
          </cell>
          <cell r="R385">
            <v>0</v>
          </cell>
          <cell r="T385">
            <v>0</v>
          </cell>
        </row>
        <row r="386">
          <cell r="D386">
            <v>1</v>
          </cell>
          <cell r="F386" t="str">
            <v>Hormigon armado           Base motores</v>
          </cell>
          <cell r="G386" t="str">
            <v>m3</v>
          </cell>
          <cell r="H386">
            <v>51.749999999999993</v>
          </cell>
          <cell r="N386">
            <v>503</v>
          </cell>
          <cell r="P386">
            <v>0</v>
          </cell>
          <cell r="Q386">
            <v>0</v>
          </cell>
          <cell r="R386">
            <v>0</v>
          </cell>
          <cell r="T386">
            <v>26.030249999999995</v>
          </cell>
          <cell r="V386">
            <v>26.030249999999995</v>
          </cell>
        </row>
        <row r="387">
          <cell r="D387" t="str">
            <v>ESTRUCTURAS METÁLICAS</v>
          </cell>
        </row>
        <row r="388">
          <cell r="D388">
            <v>3</v>
          </cell>
          <cell r="F388" t="str">
            <v>Estructuras metálicas     Correa</v>
          </cell>
          <cell r="G388" t="str">
            <v>ton</v>
          </cell>
          <cell r="H388">
            <v>18.399999999999999</v>
          </cell>
          <cell r="M388">
            <v>1900</v>
          </cell>
          <cell r="N388">
            <v>870</v>
          </cell>
          <cell r="P388">
            <v>0</v>
          </cell>
          <cell r="Q388">
            <v>0</v>
          </cell>
          <cell r="R388">
            <v>34.96</v>
          </cell>
          <cell r="T388">
            <v>16.007999999999999</v>
          </cell>
          <cell r="V388">
            <v>50.968000000000004</v>
          </cell>
        </row>
        <row r="389">
          <cell r="D389">
            <v>3</v>
          </cell>
          <cell r="F389" t="str">
            <v>Calderería chutes de traspaso</v>
          </cell>
          <cell r="G389" t="str">
            <v>ton</v>
          </cell>
          <cell r="H389">
            <v>11.5</v>
          </cell>
          <cell r="M389">
            <v>4300</v>
          </cell>
          <cell r="N389">
            <v>1450</v>
          </cell>
          <cell r="P389">
            <v>0</v>
          </cell>
          <cell r="Q389">
            <v>0</v>
          </cell>
          <cell r="R389">
            <v>49.45</v>
          </cell>
          <cell r="T389">
            <v>16.675000000000001</v>
          </cell>
          <cell r="V389">
            <v>66.125</v>
          </cell>
        </row>
        <row r="390">
          <cell r="D390" t="str">
            <v>MECANICA</v>
          </cell>
        </row>
        <row r="391">
          <cell r="D391">
            <v>5</v>
          </cell>
          <cell r="F391" t="str">
            <v>Repotenciamiento y reemplazo bomba sis.hidraulico alimentador A=1.8; L=8m</v>
          </cell>
          <cell r="G391" t="str">
            <v>un</v>
          </cell>
          <cell r="H391">
            <v>4</v>
          </cell>
          <cell r="L391">
            <v>19440</v>
          </cell>
          <cell r="N391">
            <v>1944</v>
          </cell>
          <cell r="P391">
            <v>0</v>
          </cell>
          <cell r="Q391">
            <v>77.760000000000005</v>
          </cell>
          <cell r="R391">
            <v>0</v>
          </cell>
          <cell r="T391">
            <v>7.7759999999999998</v>
          </cell>
          <cell r="V391">
            <v>85.536000000000001</v>
          </cell>
        </row>
        <row r="392">
          <cell r="D392">
            <v>5</v>
          </cell>
          <cell r="F392" t="str">
            <v>Sistema accionamiento 3350 HP, correa N1 CV-005 A=1.8m; L=5968m</v>
          </cell>
          <cell r="G392" t="str">
            <v>un</v>
          </cell>
          <cell r="H392">
            <v>1</v>
          </cell>
          <cell r="L392">
            <v>1021950</v>
          </cell>
          <cell r="N392">
            <v>51098</v>
          </cell>
          <cell r="P392">
            <v>0</v>
          </cell>
          <cell r="Q392">
            <v>1021.95</v>
          </cell>
          <cell r="R392">
            <v>0</v>
          </cell>
          <cell r="T392">
            <v>51.097999999999999</v>
          </cell>
          <cell r="V392">
            <v>1073.048</v>
          </cell>
        </row>
        <row r="393">
          <cell r="D393">
            <v>5</v>
          </cell>
          <cell r="F393" t="str">
            <v>Reemplazo reductor sist.enfriamiento frenos, ajuste aceleracion CV-005</v>
          </cell>
          <cell r="G393" t="str">
            <v>un</v>
          </cell>
          <cell r="H393">
            <v>3</v>
          </cell>
          <cell r="L393">
            <v>340909</v>
          </cell>
          <cell r="N393">
            <v>34091</v>
          </cell>
          <cell r="P393">
            <v>0</v>
          </cell>
          <cell r="Q393">
            <v>1022.727</v>
          </cell>
          <cell r="R393">
            <v>0</v>
          </cell>
          <cell r="T393">
            <v>102.273</v>
          </cell>
          <cell r="V393">
            <v>1125</v>
          </cell>
        </row>
        <row r="394">
          <cell r="D394">
            <v>5</v>
          </cell>
          <cell r="F394" t="str">
            <v>Sistema de accionamiento 3350 HP, correa Nº2 CV-006 A=1.8m; L=5337m</v>
          </cell>
          <cell r="G394" t="str">
            <v>un</v>
          </cell>
          <cell r="H394">
            <v>1</v>
          </cell>
          <cell r="L394">
            <v>853450</v>
          </cell>
          <cell r="N394">
            <v>42673</v>
          </cell>
          <cell r="P394">
            <v>0</v>
          </cell>
          <cell r="Q394">
            <v>853.45</v>
          </cell>
          <cell r="R394">
            <v>0</v>
          </cell>
          <cell r="T394">
            <v>42.673000000000002</v>
          </cell>
          <cell r="V394">
            <v>896.12300000000005</v>
          </cell>
        </row>
        <row r="395">
          <cell r="D395">
            <v>5</v>
          </cell>
          <cell r="F395" t="str">
            <v>Reemplazo reductor sist.enfriamiento frenos, ajuste aceleracion CV-006</v>
          </cell>
          <cell r="G395" t="str">
            <v>un</v>
          </cell>
          <cell r="H395">
            <v>3</v>
          </cell>
          <cell r="L395">
            <v>340909</v>
          </cell>
          <cell r="N395">
            <v>34091</v>
          </cell>
          <cell r="P395">
            <v>0</v>
          </cell>
          <cell r="Q395">
            <v>1022.727</v>
          </cell>
          <cell r="R395">
            <v>0</v>
          </cell>
          <cell r="T395">
            <v>102.273</v>
          </cell>
          <cell r="V395">
            <v>1125</v>
          </cell>
        </row>
        <row r="396">
          <cell r="D396">
            <v>5</v>
          </cell>
          <cell r="F396" t="str">
            <v>Sistema de accionamiento 3350 HP, correa Nº3 CV-007 A=1.8m; L=1470m</v>
          </cell>
          <cell r="G396" t="str">
            <v>un</v>
          </cell>
          <cell r="H396">
            <v>1</v>
          </cell>
          <cell r="L396">
            <v>1294200</v>
          </cell>
          <cell r="N396">
            <v>64710</v>
          </cell>
          <cell r="P396">
            <v>0</v>
          </cell>
          <cell r="Q396">
            <v>1294.2</v>
          </cell>
          <cell r="R396">
            <v>0</v>
          </cell>
          <cell r="T396">
            <v>64.709999999999994</v>
          </cell>
          <cell r="V396">
            <v>1358.91</v>
          </cell>
        </row>
        <row r="397">
          <cell r="D397">
            <v>5</v>
          </cell>
          <cell r="F397" t="str">
            <v>Reemplazo reductor sist.enfriamiento frenos, ajuste aceleracion CV-007</v>
          </cell>
          <cell r="G397" t="str">
            <v>un</v>
          </cell>
          <cell r="H397">
            <v>2</v>
          </cell>
          <cell r="L397">
            <v>340909</v>
          </cell>
          <cell r="N397">
            <v>34091</v>
          </cell>
          <cell r="P397">
            <v>0</v>
          </cell>
          <cell r="Q397">
            <v>681.81799999999998</v>
          </cell>
          <cell r="R397">
            <v>0</v>
          </cell>
          <cell r="T397">
            <v>68.182000000000002</v>
          </cell>
          <cell r="V397">
            <v>750</v>
          </cell>
        </row>
        <row r="398">
          <cell r="D398">
            <v>5</v>
          </cell>
          <cell r="F398" t="str">
            <v>Correa transportadora CV-007 A=1.8m L=1470m; se alarga en 32m</v>
          </cell>
          <cell r="G398" t="str">
            <v>m</v>
          </cell>
          <cell r="H398">
            <v>32</v>
          </cell>
          <cell r="L398">
            <v>4135</v>
          </cell>
          <cell r="N398">
            <v>600</v>
          </cell>
          <cell r="P398">
            <v>132.32</v>
          </cell>
          <cell r="Q398">
            <v>0</v>
          </cell>
          <cell r="R398">
            <v>0</v>
          </cell>
          <cell r="T398">
            <v>19.2</v>
          </cell>
          <cell r="V398">
            <v>151.51999999999998</v>
          </cell>
        </row>
        <row r="399">
          <cell r="D399" t="str">
            <v>CAÑERIAS</v>
          </cell>
        </row>
        <row r="400">
          <cell r="D400">
            <v>6</v>
          </cell>
          <cell r="F400" t="str">
            <v>Global tuberías válvulas y fittings (se aplica 4% equipos mecànicos)</v>
          </cell>
          <cell r="G400" t="str">
            <v>gl</v>
          </cell>
          <cell r="H400">
            <v>1</v>
          </cell>
          <cell r="L400">
            <v>120</v>
          </cell>
          <cell r="N400">
            <v>262606</v>
          </cell>
          <cell r="P400">
            <v>0.12</v>
          </cell>
          <cell r="Q400">
            <v>0.12</v>
          </cell>
          <cell r="R400">
            <v>0</v>
          </cell>
          <cell r="T400">
            <v>262.60599999999999</v>
          </cell>
          <cell r="V400">
            <v>262.846</v>
          </cell>
        </row>
        <row r="401">
          <cell r="D401" t="str">
            <v>ELECTRICIDAD</v>
          </cell>
        </row>
        <row r="402">
          <cell r="D402">
            <v>7</v>
          </cell>
          <cell r="F402" t="str">
            <v>Global equipos eléctricos (se aplica 3% equipos mecánicos)</v>
          </cell>
          <cell r="G402" t="str">
            <v>gl</v>
          </cell>
          <cell r="H402">
            <v>1</v>
          </cell>
          <cell r="N402">
            <v>196954</v>
          </cell>
          <cell r="P402">
            <v>0</v>
          </cell>
          <cell r="Q402">
            <v>0</v>
          </cell>
          <cell r="R402">
            <v>0</v>
          </cell>
          <cell r="T402">
            <v>196.95400000000001</v>
          </cell>
          <cell r="V402">
            <v>196.95400000000001</v>
          </cell>
        </row>
        <row r="403">
          <cell r="E403" t="str">
            <v>SISTEMA DE TRANSPORTE DE MINERAL</v>
          </cell>
          <cell r="P403">
            <v>132.44</v>
          </cell>
          <cell r="Q403">
            <v>5974.7519999999995</v>
          </cell>
          <cell r="R403">
            <v>84.41</v>
          </cell>
          <cell r="S403">
            <v>0</v>
          </cell>
          <cell r="T403">
            <v>976.45824999999991</v>
          </cell>
          <cell r="V403">
            <v>7168.0602499999986</v>
          </cell>
        </row>
        <row r="408">
          <cell r="D408">
            <v>5</v>
          </cell>
          <cell r="F408" t="str">
            <v>Tractor para movimiento de carga tipo D-9</v>
          </cell>
          <cell r="G408" t="str">
            <v>un</v>
          </cell>
          <cell r="H408">
            <v>1</v>
          </cell>
          <cell r="L408">
            <v>780000</v>
          </cell>
          <cell r="P408">
            <v>0</v>
          </cell>
          <cell r="Q408">
            <v>780</v>
          </cell>
          <cell r="R408">
            <v>0</v>
          </cell>
          <cell r="T408">
            <v>0</v>
          </cell>
          <cell r="V408">
            <v>780</v>
          </cell>
        </row>
        <row r="410">
          <cell r="E410" t="str">
            <v>EQUIPOS MOVILES MINA</v>
          </cell>
          <cell r="P410">
            <v>0</v>
          </cell>
          <cell r="Q410">
            <v>780</v>
          </cell>
          <cell r="R410">
            <v>0</v>
          </cell>
          <cell r="S410">
            <v>0</v>
          </cell>
          <cell r="T410">
            <v>0</v>
          </cell>
          <cell r="V410">
            <v>780</v>
          </cell>
        </row>
        <row r="412">
          <cell r="E412" t="str">
            <v xml:space="preserve"> </v>
          </cell>
        </row>
        <row r="413">
          <cell r="E413" t="str">
            <v>Total: INSTALACIONES MINA</v>
          </cell>
          <cell r="P413">
            <v>145.5</v>
          </cell>
          <cell r="Q413">
            <v>9502.7520000000004</v>
          </cell>
          <cell r="R413">
            <v>1047.9949999999999</v>
          </cell>
          <cell r="S413">
            <v>96.75</v>
          </cell>
          <cell r="T413">
            <v>2670.7334000000001</v>
          </cell>
          <cell r="V413">
            <v>13463.7304</v>
          </cell>
          <cell r="AA413" t="str">
            <v xml:space="preserve"> </v>
          </cell>
        </row>
        <row r="417">
          <cell r="E417" t="str">
            <v>CONCENTRADOR</v>
          </cell>
        </row>
        <row r="420">
          <cell r="D420" t="str">
            <v>EXCAVACIONES Y RELLENOS</v>
          </cell>
        </row>
        <row r="421">
          <cell r="D421">
            <v>1</v>
          </cell>
          <cell r="F421" t="str">
            <v>Excavación estructural en terreno duro          tunel</v>
          </cell>
          <cell r="G421" t="str">
            <v>m3</v>
          </cell>
          <cell r="H421">
            <v>15600</v>
          </cell>
          <cell r="N421">
            <v>53</v>
          </cell>
          <cell r="P421">
            <v>0</v>
          </cell>
          <cell r="Q421">
            <v>0</v>
          </cell>
          <cell r="T421">
            <v>826.8</v>
          </cell>
          <cell r="V421">
            <v>826.8</v>
          </cell>
        </row>
        <row r="422">
          <cell r="D422">
            <v>1</v>
          </cell>
          <cell r="F422" t="str">
            <v>Excavación estructural en terreno duro          ampliacion edificio</v>
          </cell>
          <cell r="G422" t="str">
            <v>m3</v>
          </cell>
          <cell r="H422">
            <v>1080</v>
          </cell>
          <cell r="N422">
            <v>53</v>
          </cell>
          <cell r="P422">
            <v>0</v>
          </cell>
          <cell r="Q422">
            <v>0</v>
          </cell>
          <cell r="T422">
            <v>57.24</v>
          </cell>
          <cell r="V422">
            <v>57.24</v>
          </cell>
        </row>
        <row r="423">
          <cell r="D423" t="str">
            <v>HORMIGONES</v>
          </cell>
        </row>
        <row r="424">
          <cell r="D424">
            <v>2</v>
          </cell>
          <cell r="F424" t="str">
            <v>Hormigon armado           tunel</v>
          </cell>
          <cell r="G424" t="str">
            <v>m3</v>
          </cell>
          <cell r="H424">
            <v>3495.9999999999995</v>
          </cell>
          <cell r="N424">
            <v>503</v>
          </cell>
          <cell r="T424">
            <v>1758.4879999999998</v>
          </cell>
          <cell r="V424">
            <v>1758.4879999999998</v>
          </cell>
        </row>
        <row r="425">
          <cell r="D425">
            <v>2</v>
          </cell>
          <cell r="F425" t="str">
            <v>Hormigon armado           Fundaciones edificio</v>
          </cell>
          <cell r="G425" t="str">
            <v>m3</v>
          </cell>
          <cell r="H425">
            <v>690</v>
          </cell>
          <cell r="N425">
            <v>503</v>
          </cell>
          <cell r="P425">
            <v>0</v>
          </cell>
          <cell r="Q425">
            <v>0</v>
          </cell>
          <cell r="T425">
            <v>347.07</v>
          </cell>
          <cell r="V425">
            <v>347.07</v>
          </cell>
        </row>
        <row r="426">
          <cell r="D426" t="str">
            <v>ESTRUCTURAS METALICAS</v>
          </cell>
        </row>
        <row r="427">
          <cell r="D427">
            <v>3</v>
          </cell>
          <cell r="F427" t="str">
            <v>Estructuras metálicas     ampliacion edificio</v>
          </cell>
          <cell r="G427" t="str">
            <v>ton</v>
          </cell>
          <cell r="H427">
            <v>517.5</v>
          </cell>
          <cell r="M427">
            <v>1900</v>
          </cell>
          <cell r="N427">
            <v>870</v>
          </cell>
          <cell r="P427">
            <v>0</v>
          </cell>
          <cell r="Q427">
            <v>0</v>
          </cell>
          <cell r="R427">
            <v>983.25</v>
          </cell>
          <cell r="T427">
            <v>450.22500000000002</v>
          </cell>
          <cell r="V427">
            <v>1433.4749999999999</v>
          </cell>
        </row>
        <row r="428">
          <cell r="D428">
            <v>3</v>
          </cell>
          <cell r="F428" t="str">
            <v>Cubierta de acero</v>
          </cell>
          <cell r="G428" t="str">
            <v>m2</v>
          </cell>
          <cell r="H428">
            <v>2300</v>
          </cell>
          <cell r="N428">
            <v>61</v>
          </cell>
          <cell r="P428">
            <v>0</v>
          </cell>
          <cell r="Q428">
            <v>0</v>
          </cell>
          <cell r="R428">
            <v>0</v>
          </cell>
          <cell r="T428">
            <v>140.30000000000001</v>
          </cell>
          <cell r="V428">
            <v>140.30000000000001</v>
          </cell>
        </row>
        <row r="429">
          <cell r="E429" t="str">
            <v>ACOPIO DE MINERAL GRUESO</v>
          </cell>
          <cell r="P429">
            <v>0</v>
          </cell>
          <cell r="Q429">
            <v>0</v>
          </cell>
          <cell r="R429">
            <v>983.25</v>
          </cell>
          <cell r="S429">
            <v>0</v>
          </cell>
          <cell r="T429">
            <v>3580.123</v>
          </cell>
          <cell r="U429">
            <v>0</v>
          </cell>
          <cell r="V429">
            <v>4563.3730000000005</v>
          </cell>
        </row>
        <row r="433">
          <cell r="D433" t="str">
            <v>EXCAVACIONES Y RELLENOS</v>
          </cell>
        </row>
        <row r="434">
          <cell r="D434">
            <v>1</v>
          </cell>
          <cell r="F434" t="str">
            <v>Excavación estructural en terreno duro          Galerias correas  022A Y 022B</v>
          </cell>
          <cell r="G434" t="str">
            <v>m3</v>
          </cell>
          <cell r="H434">
            <v>76.8</v>
          </cell>
          <cell r="N434">
            <v>53</v>
          </cell>
          <cell r="P434">
            <v>0</v>
          </cell>
          <cell r="Q434">
            <v>0</v>
          </cell>
          <cell r="T434">
            <v>4.0703999999999994</v>
          </cell>
          <cell r="V434">
            <v>4.0703999999999994</v>
          </cell>
        </row>
        <row r="435">
          <cell r="D435" t="str">
            <v>HORMIGONES</v>
          </cell>
        </row>
        <row r="436">
          <cell r="D436">
            <v>2</v>
          </cell>
          <cell r="F436" t="str">
            <v>Hormigon armado           Galerias correas</v>
          </cell>
          <cell r="G436" t="str">
            <v>m3</v>
          </cell>
          <cell r="H436">
            <v>36.799999999999997</v>
          </cell>
          <cell r="N436">
            <v>503</v>
          </cell>
          <cell r="P436">
            <v>0</v>
          </cell>
          <cell r="Q436">
            <v>0</v>
          </cell>
          <cell r="T436">
            <v>18.510399999999997</v>
          </cell>
          <cell r="V436">
            <v>18.510399999999997</v>
          </cell>
        </row>
        <row r="437">
          <cell r="D437" t="str">
            <v>ESTRUCTURAS METALICAS</v>
          </cell>
        </row>
        <row r="438">
          <cell r="D438">
            <v>3</v>
          </cell>
          <cell r="F438" t="str">
            <v>Estructuras metálicas     Galerias correas</v>
          </cell>
          <cell r="G438" t="str">
            <v>ton</v>
          </cell>
          <cell r="H438">
            <v>18.399999999999999</v>
          </cell>
          <cell r="M438">
            <v>1900</v>
          </cell>
          <cell r="N438">
            <v>870</v>
          </cell>
          <cell r="P438">
            <v>0</v>
          </cell>
          <cell r="Q438">
            <v>0</v>
          </cell>
          <cell r="R438">
            <v>34.96</v>
          </cell>
          <cell r="T438">
            <v>16.007999999999999</v>
          </cell>
          <cell r="V438">
            <v>50.968000000000004</v>
          </cell>
        </row>
        <row r="439">
          <cell r="D439" t="str">
            <v>MECANICA</v>
          </cell>
        </row>
        <row r="440">
          <cell r="D440">
            <v>5</v>
          </cell>
          <cell r="F440" t="str">
            <v xml:space="preserve">Cambio m, 215 HP alimen.correa(CV-020/CV-021) cap=4.800 tph,A </v>
          </cell>
          <cell r="G440" t="str">
            <v>un</v>
          </cell>
          <cell r="H440">
            <v>2</v>
          </cell>
          <cell r="L440">
            <v>36000</v>
          </cell>
          <cell r="N440">
            <v>3600</v>
          </cell>
          <cell r="P440">
            <v>0</v>
          </cell>
          <cell r="Q440">
            <v>72</v>
          </cell>
          <cell r="R440">
            <v>0</v>
          </cell>
          <cell r="T440">
            <v>7.2</v>
          </cell>
          <cell r="V440">
            <v>79.2</v>
          </cell>
        </row>
        <row r="441">
          <cell r="D441">
            <v>5</v>
          </cell>
          <cell r="F441" t="str">
            <v>Alimentador de correa A=72" L=171m V= 3.3 ms 215 HP</v>
          </cell>
          <cell r="G441" t="str">
            <v>un</v>
          </cell>
          <cell r="H441">
            <v>4</v>
          </cell>
          <cell r="L441">
            <v>106000</v>
          </cell>
          <cell r="N441">
            <v>10600</v>
          </cell>
          <cell r="P441">
            <v>0</v>
          </cell>
          <cell r="Q441">
            <v>424</v>
          </cell>
          <cell r="R441">
            <v>0</v>
          </cell>
          <cell r="T441">
            <v>42.4</v>
          </cell>
          <cell r="V441">
            <v>466.4</v>
          </cell>
        </row>
        <row r="442">
          <cell r="D442">
            <v>5</v>
          </cell>
          <cell r="F442" t="str">
            <v>Correa alimentación 3ºSAG CV-022 A=60" L= 171m v=3.3 m/s 215 HP</v>
          </cell>
          <cell r="G442" t="str">
            <v>m</v>
          </cell>
          <cell r="H442">
            <v>171</v>
          </cell>
          <cell r="L442">
            <v>4135</v>
          </cell>
          <cell r="N442">
            <v>600</v>
          </cell>
          <cell r="P442">
            <v>707.08500000000004</v>
          </cell>
          <cell r="Q442">
            <v>0</v>
          </cell>
          <cell r="R442">
            <v>0</v>
          </cell>
          <cell r="T442">
            <v>102.6</v>
          </cell>
          <cell r="V442">
            <v>809.68500000000006</v>
          </cell>
        </row>
        <row r="443">
          <cell r="D443" t="str">
            <v>CAÑERIAS</v>
          </cell>
        </row>
        <row r="444">
          <cell r="D444">
            <v>6</v>
          </cell>
          <cell r="F444" t="str">
            <v>Global tuberías válvulas y fittings (se aplica 3% equipos mecànicos)</v>
          </cell>
          <cell r="G444" t="str">
            <v>gl</v>
          </cell>
          <cell r="H444">
            <v>1</v>
          </cell>
          <cell r="N444">
            <v>40659</v>
          </cell>
          <cell r="P444">
            <v>0</v>
          </cell>
          <cell r="Q444">
            <v>0</v>
          </cell>
          <cell r="R444">
            <v>0</v>
          </cell>
          <cell r="T444">
            <v>40.658999999999999</v>
          </cell>
          <cell r="V444">
            <v>40.658999999999999</v>
          </cell>
        </row>
        <row r="445">
          <cell r="D445" t="str">
            <v>ELECTRICIDAD</v>
          </cell>
        </row>
        <row r="446">
          <cell r="D446">
            <v>7</v>
          </cell>
          <cell r="F446" t="str">
            <v>Global equipos eléctricos (se aplica 14.8% equipos mecánicos)</v>
          </cell>
          <cell r="G446" t="str">
            <v>gl</v>
          </cell>
          <cell r="H446">
            <v>1</v>
          </cell>
          <cell r="N446">
            <v>200585</v>
          </cell>
          <cell r="P446">
            <v>0</v>
          </cell>
          <cell r="Q446">
            <v>0</v>
          </cell>
          <cell r="R446">
            <v>0</v>
          </cell>
          <cell r="T446">
            <v>200.58500000000001</v>
          </cell>
          <cell r="V446">
            <v>200.58500000000001</v>
          </cell>
        </row>
        <row r="447">
          <cell r="E447" t="str">
            <v>SISTEMA DE RECUPERACION DE MINERAL GRUESO</v>
          </cell>
          <cell r="P447">
            <v>707.08500000000004</v>
          </cell>
          <cell r="Q447">
            <v>496</v>
          </cell>
          <cell r="R447">
            <v>34.96</v>
          </cell>
          <cell r="S447">
            <v>0</v>
          </cell>
          <cell r="T447">
            <v>432.03279999999995</v>
          </cell>
          <cell r="V447">
            <v>1670.0778</v>
          </cell>
        </row>
        <row r="452">
          <cell r="D452" t="str">
            <v>EXCAVACIONES Y RELLENOS</v>
          </cell>
        </row>
        <row r="453">
          <cell r="D453">
            <v>1</v>
          </cell>
          <cell r="F453" t="str">
            <v>Excavación estructural en terreno duro    edificios</v>
          </cell>
          <cell r="G453" t="str">
            <v>m3</v>
          </cell>
          <cell r="H453">
            <v>259.2</v>
          </cell>
          <cell r="N453">
            <v>53</v>
          </cell>
          <cell r="P453">
            <v>0</v>
          </cell>
          <cell r="Q453">
            <v>0</v>
          </cell>
          <cell r="R453">
            <v>0</v>
          </cell>
          <cell r="S453">
            <v>0</v>
          </cell>
          <cell r="T453">
            <v>14</v>
          </cell>
          <cell r="V453">
            <v>14</v>
          </cell>
        </row>
        <row r="454">
          <cell r="D454">
            <v>1</v>
          </cell>
          <cell r="F454" t="str">
            <v>Excavación estructural en terreno duro    harneros</v>
          </cell>
          <cell r="G454" t="str">
            <v>m3</v>
          </cell>
          <cell r="H454">
            <v>230.39999999999998</v>
          </cell>
          <cell r="N454">
            <v>53</v>
          </cell>
          <cell r="P454">
            <v>0</v>
          </cell>
          <cell r="Q454">
            <v>0</v>
          </cell>
          <cell r="R454">
            <v>0</v>
          </cell>
          <cell r="S454">
            <v>0</v>
          </cell>
          <cell r="T454">
            <v>12</v>
          </cell>
          <cell r="V454">
            <v>12</v>
          </cell>
        </row>
        <row r="455">
          <cell r="D455">
            <v>1</v>
          </cell>
          <cell r="F455" t="str">
            <v>Excavación estructural en terreno duro    ciclones</v>
          </cell>
          <cell r="G455" t="str">
            <v>m3</v>
          </cell>
          <cell r="H455">
            <v>114</v>
          </cell>
          <cell r="N455">
            <v>53</v>
          </cell>
          <cell r="P455">
            <v>0</v>
          </cell>
          <cell r="Q455">
            <v>0</v>
          </cell>
          <cell r="R455">
            <v>0</v>
          </cell>
          <cell r="S455">
            <v>0</v>
          </cell>
          <cell r="T455">
            <v>6</v>
          </cell>
          <cell r="V455">
            <v>6</v>
          </cell>
        </row>
        <row r="456">
          <cell r="D456">
            <v>1</v>
          </cell>
          <cell r="F456" t="str">
            <v>Excavación estructural en terreno duro    molinos bolas y obras anexas</v>
          </cell>
          <cell r="G456" t="str">
            <v>m3</v>
          </cell>
          <cell r="H456">
            <v>636</v>
          </cell>
          <cell r="N456">
            <v>53</v>
          </cell>
          <cell r="P456">
            <v>0</v>
          </cell>
          <cell r="Q456">
            <v>0</v>
          </cell>
          <cell r="R456">
            <v>0</v>
          </cell>
          <cell r="S456">
            <v>0</v>
          </cell>
          <cell r="T456">
            <v>34</v>
          </cell>
          <cell r="V456">
            <v>34</v>
          </cell>
        </row>
        <row r="457">
          <cell r="D457" t="str">
            <v>HORMIGONES</v>
          </cell>
        </row>
        <row r="458">
          <cell r="D458">
            <v>2</v>
          </cell>
          <cell r="F458" t="str">
            <v>Hormigon armado           molino bolas y edificio</v>
          </cell>
          <cell r="G458" t="str">
            <v>m3</v>
          </cell>
          <cell r="H458">
            <v>1092.5</v>
          </cell>
          <cell r="N458">
            <v>503</v>
          </cell>
          <cell r="P458">
            <v>0</v>
          </cell>
          <cell r="Q458">
            <v>0</v>
          </cell>
          <cell r="R458">
            <v>0</v>
          </cell>
          <cell r="S458">
            <v>0</v>
          </cell>
          <cell r="T458">
            <v>550</v>
          </cell>
          <cell r="V458">
            <v>550</v>
          </cell>
        </row>
        <row r="459">
          <cell r="D459">
            <v>2</v>
          </cell>
          <cell r="F459" t="str">
            <v>Hormigón armado           base harneros</v>
          </cell>
          <cell r="G459" t="str">
            <v>m3</v>
          </cell>
          <cell r="H459">
            <v>413.99999999999994</v>
          </cell>
          <cell r="N459">
            <v>503</v>
          </cell>
          <cell r="P459">
            <v>0</v>
          </cell>
          <cell r="Q459">
            <v>0</v>
          </cell>
          <cell r="R459">
            <v>0</v>
          </cell>
          <cell r="S459">
            <v>0</v>
          </cell>
          <cell r="T459">
            <v>208</v>
          </cell>
          <cell r="V459">
            <v>208</v>
          </cell>
        </row>
        <row r="460">
          <cell r="D460" t="str">
            <v>ESTRUCTURAS METALICAS</v>
          </cell>
        </row>
        <row r="461">
          <cell r="D461">
            <v>3</v>
          </cell>
          <cell r="F461" t="str">
            <v>Estructuras metálicas     soporte harneros</v>
          </cell>
          <cell r="G461" t="str">
            <v>ton</v>
          </cell>
          <cell r="H461">
            <v>86.25</v>
          </cell>
          <cell r="M461">
            <v>1900</v>
          </cell>
          <cell r="N461">
            <v>870</v>
          </cell>
          <cell r="P461">
            <v>0</v>
          </cell>
          <cell r="Q461">
            <v>0</v>
          </cell>
          <cell r="R461">
            <v>164</v>
          </cell>
          <cell r="S461">
            <v>0</v>
          </cell>
          <cell r="T461">
            <v>75</v>
          </cell>
          <cell r="V461">
            <v>239</v>
          </cell>
        </row>
        <row r="462">
          <cell r="D462">
            <v>3</v>
          </cell>
          <cell r="F462" t="str">
            <v>Estructuras metálicas     plataforma molinos</v>
          </cell>
          <cell r="G462" t="str">
            <v>ton</v>
          </cell>
          <cell r="H462">
            <v>486.45</v>
          </cell>
          <cell r="M462">
            <v>1900</v>
          </cell>
          <cell r="N462">
            <v>870</v>
          </cell>
          <cell r="P462">
            <v>0</v>
          </cell>
          <cell r="Q462">
            <v>0</v>
          </cell>
          <cell r="R462">
            <v>924</v>
          </cell>
          <cell r="S462">
            <v>0</v>
          </cell>
          <cell r="T462">
            <v>423</v>
          </cell>
          <cell r="V462">
            <v>1347</v>
          </cell>
        </row>
        <row r="463">
          <cell r="D463">
            <v>3</v>
          </cell>
          <cell r="F463" t="str">
            <v>Estructuras metálicas     edificio molino bolas</v>
          </cell>
          <cell r="G463" t="str">
            <v>ton</v>
          </cell>
          <cell r="H463">
            <v>1288</v>
          </cell>
          <cell r="M463">
            <v>1900</v>
          </cell>
          <cell r="N463">
            <v>870</v>
          </cell>
          <cell r="P463">
            <v>0</v>
          </cell>
          <cell r="Q463">
            <v>0</v>
          </cell>
          <cell r="R463">
            <v>2447</v>
          </cell>
          <cell r="S463">
            <v>0</v>
          </cell>
          <cell r="T463">
            <v>1121</v>
          </cell>
          <cell r="V463">
            <v>3568</v>
          </cell>
        </row>
        <row r="464">
          <cell r="D464">
            <v>3</v>
          </cell>
          <cell r="F464" t="str">
            <v>Estructuras metálicas     plataforma ciclones</v>
          </cell>
          <cell r="G464" t="str">
            <v>ton</v>
          </cell>
          <cell r="H464">
            <v>379.49999999999994</v>
          </cell>
          <cell r="I464">
            <v>2240.1999999999998</v>
          </cell>
          <cell r="M464">
            <v>1900</v>
          </cell>
          <cell r="N464">
            <v>870</v>
          </cell>
          <cell r="P464">
            <v>0</v>
          </cell>
          <cell r="Q464">
            <v>0</v>
          </cell>
          <cell r="R464">
            <v>721</v>
          </cell>
          <cell r="S464">
            <v>0</v>
          </cell>
          <cell r="T464">
            <v>330</v>
          </cell>
          <cell r="V464">
            <v>1051</v>
          </cell>
        </row>
        <row r="465">
          <cell r="D465" t="str">
            <v>CONSTRUCCIONES VARIAS</v>
          </cell>
        </row>
        <row r="466">
          <cell r="D466">
            <v>4</v>
          </cell>
          <cell r="F466" t="str">
            <v>Construccion salas electricas</v>
          </cell>
          <cell r="G466" t="str">
            <v>m2</v>
          </cell>
          <cell r="H466">
            <v>1440</v>
          </cell>
          <cell r="N466">
            <v>400</v>
          </cell>
          <cell r="P466">
            <v>0</v>
          </cell>
          <cell r="Q466">
            <v>0</v>
          </cell>
          <cell r="R466">
            <v>0</v>
          </cell>
          <cell r="S466">
            <v>0</v>
          </cell>
          <cell r="T466">
            <v>576</v>
          </cell>
          <cell r="V466">
            <v>576</v>
          </cell>
        </row>
        <row r="467">
          <cell r="D467" t="str">
            <v>MECANICA</v>
          </cell>
        </row>
        <row r="468">
          <cell r="D468">
            <v>5</v>
          </cell>
          <cell r="F468" t="str">
            <v>Sistema de lavado de trommel con monitoreo</v>
          </cell>
          <cell r="G468" t="str">
            <v>un</v>
          </cell>
          <cell r="H468">
            <v>1</v>
          </cell>
          <cell r="L468">
            <v>20000</v>
          </cell>
          <cell r="N468">
            <v>10000</v>
          </cell>
          <cell r="P468">
            <v>0</v>
          </cell>
          <cell r="Q468">
            <v>20</v>
          </cell>
          <cell r="R468">
            <v>0</v>
          </cell>
          <cell r="T468">
            <v>10</v>
          </cell>
          <cell r="V468">
            <v>30</v>
          </cell>
        </row>
        <row r="469">
          <cell r="D469">
            <v>5</v>
          </cell>
          <cell r="F469" t="str">
            <v>molino semiautogeno tipo gearles tamaño 36"x17"(largo efectivo=17") 17.000 HP SAG</v>
          </cell>
          <cell r="G469" t="str">
            <v>un</v>
          </cell>
          <cell r="H469">
            <v>1</v>
          </cell>
          <cell r="L469">
            <v>9252100</v>
          </cell>
          <cell r="N469">
            <v>925210</v>
          </cell>
          <cell r="P469">
            <v>0</v>
          </cell>
          <cell r="Q469">
            <v>9252</v>
          </cell>
          <cell r="R469">
            <v>0</v>
          </cell>
          <cell r="T469">
            <v>925</v>
          </cell>
          <cell r="V469">
            <v>10177</v>
          </cell>
        </row>
        <row r="470">
          <cell r="D470">
            <v>5</v>
          </cell>
          <cell r="F470" t="str">
            <v>Bateria de 32 ciclones conicos tipo DS-26</v>
          </cell>
          <cell r="G470" t="str">
            <v>un</v>
          </cell>
          <cell r="H470">
            <v>3</v>
          </cell>
          <cell r="L470">
            <v>635189</v>
          </cell>
          <cell r="N470">
            <v>63519</v>
          </cell>
          <cell r="P470">
            <v>1906</v>
          </cell>
          <cell r="Q470">
            <v>0</v>
          </cell>
          <cell r="R470">
            <v>0</v>
          </cell>
          <cell r="T470">
            <v>191</v>
          </cell>
          <cell r="V470">
            <v>2097</v>
          </cell>
        </row>
        <row r="471">
          <cell r="D471">
            <v>5</v>
          </cell>
          <cell r="F471" t="str">
            <v>Bomba alimentacion ciclones 33"x30" 3000 HP, baja velocodad (Bba, motor, variador)</v>
          </cell>
          <cell r="G471" t="str">
            <v>un</v>
          </cell>
          <cell r="H471">
            <v>3</v>
          </cell>
          <cell r="L471">
            <v>893884</v>
          </cell>
          <cell r="N471">
            <v>89388</v>
          </cell>
          <cell r="P471">
            <v>0</v>
          </cell>
          <cell r="Q471">
            <v>2682</v>
          </cell>
          <cell r="R471">
            <v>0</v>
          </cell>
          <cell r="T471">
            <v>268</v>
          </cell>
          <cell r="V471">
            <v>2950</v>
          </cell>
        </row>
        <row r="472">
          <cell r="D472">
            <v>5</v>
          </cell>
          <cell r="F472" t="str">
            <v>Bomba de piso vertical 3ªcircuito de molienda tamaño 6" 50 HP</v>
          </cell>
          <cell r="G472" t="str">
            <v>un</v>
          </cell>
          <cell r="H472">
            <v>2</v>
          </cell>
          <cell r="L472">
            <v>30588</v>
          </cell>
          <cell r="N472">
            <v>3059</v>
          </cell>
          <cell r="P472">
            <v>0</v>
          </cell>
          <cell r="Q472">
            <v>61</v>
          </cell>
          <cell r="R472">
            <v>0</v>
          </cell>
          <cell r="T472">
            <v>6</v>
          </cell>
          <cell r="V472">
            <v>67</v>
          </cell>
        </row>
        <row r="473">
          <cell r="D473">
            <v>5</v>
          </cell>
          <cell r="F473" t="str">
            <v>Cajon alimentador ciclones capacidad util=485 m3</v>
          </cell>
          <cell r="G473" t="str">
            <v>ton</v>
          </cell>
          <cell r="H473">
            <v>60</v>
          </cell>
          <cell r="M473">
            <v>4300</v>
          </cell>
          <cell r="N473">
            <v>1450</v>
          </cell>
          <cell r="P473">
            <v>0</v>
          </cell>
          <cell r="Q473">
            <v>0</v>
          </cell>
          <cell r="R473">
            <v>258</v>
          </cell>
          <cell r="T473">
            <v>87</v>
          </cell>
          <cell r="V473">
            <v>345</v>
          </cell>
        </row>
        <row r="474">
          <cell r="D474">
            <v>5</v>
          </cell>
          <cell r="F474" t="str">
            <v>Harnero descarga molino SAG tamaño 12'x24' 60HP</v>
          </cell>
          <cell r="G474" t="str">
            <v>un</v>
          </cell>
          <cell r="H474">
            <v>2</v>
          </cell>
          <cell r="L474">
            <v>232426</v>
          </cell>
          <cell r="N474">
            <v>23243</v>
          </cell>
          <cell r="P474">
            <v>0</v>
          </cell>
          <cell r="Q474">
            <v>465</v>
          </cell>
          <cell r="R474">
            <v>0</v>
          </cell>
          <cell r="T474">
            <v>46</v>
          </cell>
          <cell r="V474">
            <v>511</v>
          </cell>
        </row>
        <row r="475">
          <cell r="D475">
            <v>5</v>
          </cell>
          <cell r="F475" t="str">
            <v>Molino bolas Gearless 25' x 40' 20.000 HP</v>
          </cell>
          <cell r="G475" t="str">
            <v>un</v>
          </cell>
          <cell r="H475">
            <v>2</v>
          </cell>
          <cell r="L475">
            <v>9144273</v>
          </cell>
          <cell r="N475">
            <v>914427</v>
          </cell>
          <cell r="P475">
            <v>0</v>
          </cell>
          <cell r="Q475">
            <v>18289</v>
          </cell>
          <cell r="R475">
            <v>0</v>
          </cell>
          <cell r="T475">
            <v>1829</v>
          </cell>
          <cell r="V475">
            <v>20118</v>
          </cell>
        </row>
        <row r="476">
          <cell r="D476">
            <v>5</v>
          </cell>
          <cell r="F476" t="str">
            <v>Puente grua mantencion molino SAG cap 30/8 ton LUZ=36m</v>
          </cell>
          <cell r="G476" t="str">
            <v>un</v>
          </cell>
          <cell r="H476">
            <v>1</v>
          </cell>
          <cell r="L476">
            <v>186310</v>
          </cell>
          <cell r="N476">
            <v>18631</v>
          </cell>
          <cell r="P476">
            <v>93</v>
          </cell>
          <cell r="Q476">
            <v>93</v>
          </cell>
          <cell r="R476">
            <v>0</v>
          </cell>
          <cell r="T476">
            <v>19</v>
          </cell>
          <cell r="V476">
            <v>205</v>
          </cell>
        </row>
        <row r="477">
          <cell r="D477">
            <v>5</v>
          </cell>
          <cell r="F477" t="str">
            <v>Puente grua mantencion baterias cap=10ton luz=15.6 m</v>
          </cell>
          <cell r="G477" t="str">
            <v>un</v>
          </cell>
          <cell r="H477">
            <v>1</v>
          </cell>
          <cell r="L477">
            <v>151160</v>
          </cell>
          <cell r="N477">
            <v>19058</v>
          </cell>
          <cell r="P477">
            <v>75.5</v>
          </cell>
          <cell r="Q477">
            <v>75.5</v>
          </cell>
          <cell r="R477">
            <v>0</v>
          </cell>
          <cell r="T477">
            <v>19</v>
          </cell>
          <cell r="V477">
            <v>170</v>
          </cell>
        </row>
        <row r="478">
          <cell r="D478">
            <v>5</v>
          </cell>
          <cell r="F478" t="str">
            <v>Puente grua mantencion molino de bolas cap:30/8 ton luz=31.3 m</v>
          </cell>
          <cell r="G478" t="str">
            <v>un</v>
          </cell>
          <cell r="H478">
            <v>1</v>
          </cell>
          <cell r="L478">
            <v>186310</v>
          </cell>
          <cell r="N478">
            <v>18631</v>
          </cell>
          <cell r="P478">
            <v>93</v>
          </cell>
          <cell r="Q478">
            <v>93</v>
          </cell>
          <cell r="R478">
            <v>0</v>
          </cell>
          <cell r="T478">
            <v>19</v>
          </cell>
          <cell r="V478">
            <v>205</v>
          </cell>
        </row>
        <row r="479">
          <cell r="D479">
            <v>5</v>
          </cell>
          <cell r="F479" t="str">
            <v>Maquina enlainadora (a definir 1 o 2)</v>
          </cell>
          <cell r="G479" t="str">
            <v>gl</v>
          </cell>
          <cell r="H479">
            <v>1</v>
          </cell>
          <cell r="M479">
            <v>622000</v>
          </cell>
          <cell r="R479">
            <v>622</v>
          </cell>
          <cell r="S479">
            <v>0</v>
          </cell>
          <cell r="V479">
            <v>622</v>
          </cell>
        </row>
        <row r="480">
          <cell r="D480" t="str">
            <v>CAÑERIAS</v>
          </cell>
        </row>
        <row r="481">
          <cell r="D481">
            <v>6</v>
          </cell>
          <cell r="F481" t="str">
            <v>Global tuberías válvulas y fittings (se aplica 7.7% equipos mecànicos)</v>
          </cell>
          <cell r="G481" t="str">
            <v>gl</v>
          </cell>
          <cell r="H481">
            <v>1</v>
          </cell>
          <cell r="N481">
            <v>2839230</v>
          </cell>
          <cell r="P481">
            <v>0</v>
          </cell>
          <cell r="Q481">
            <v>0</v>
          </cell>
          <cell r="R481">
            <v>0</v>
          </cell>
          <cell r="T481">
            <v>2839</v>
          </cell>
          <cell r="V481">
            <v>2839</v>
          </cell>
        </row>
        <row r="482">
          <cell r="D482" t="str">
            <v>ELECTRICIDAD</v>
          </cell>
        </row>
        <row r="483">
          <cell r="D483">
            <v>7</v>
          </cell>
          <cell r="F483" t="str">
            <v>Global equipos eléctricos (se aplica 8.9% equipos mecánicos)</v>
          </cell>
          <cell r="G483" t="str">
            <v>gl</v>
          </cell>
          <cell r="H483">
            <v>1</v>
          </cell>
          <cell r="N483">
            <v>3281707</v>
          </cell>
          <cell r="P483">
            <v>0</v>
          </cell>
          <cell r="Q483">
            <v>0</v>
          </cell>
          <cell r="R483">
            <v>0</v>
          </cell>
          <cell r="T483">
            <v>3282</v>
          </cell>
          <cell r="V483">
            <v>3282</v>
          </cell>
        </row>
        <row r="484">
          <cell r="E484" t="str">
            <v>MOLIENDA</v>
          </cell>
          <cell r="P484">
            <v>2167.5</v>
          </cell>
          <cell r="Q484">
            <v>31030.5</v>
          </cell>
          <cell r="R484">
            <v>5136</v>
          </cell>
          <cell r="S484">
            <v>0</v>
          </cell>
          <cell r="T484">
            <v>12889</v>
          </cell>
          <cell r="V484">
            <v>51223</v>
          </cell>
        </row>
        <row r="488">
          <cell r="D488" t="str">
            <v>EXCAVACIONES Y RELLENOS</v>
          </cell>
        </row>
        <row r="489">
          <cell r="D489">
            <v>1</v>
          </cell>
          <cell r="F489" t="str">
            <v>Excavaciones</v>
          </cell>
          <cell r="G489" t="str">
            <v>m3</v>
          </cell>
          <cell r="H489">
            <v>1200</v>
          </cell>
          <cell r="N489">
            <v>11</v>
          </cell>
          <cell r="P489">
            <v>0</v>
          </cell>
          <cell r="Q489">
            <v>0</v>
          </cell>
          <cell r="R489">
            <v>0</v>
          </cell>
          <cell r="T489">
            <v>13</v>
          </cell>
          <cell r="V489">
            <v>13</v>
          </cell>
        </row>
        <row r="490">
          <cell r="D490">
            <v>1</v>
          </cell>
          <cell r="F490" t="str">
            <v>Excavación estructurales</v>
          </cell>
          <cell r="G490" t="str">
            <v>m3</v>
          </cell>
          <cell r="H490">
            <v>240</v>
          </cell>
          <cell r="N490">
            <v>17</v>
          </cell>
          <cell r="P490">
            <v>0</v>
          </cell>
          <cell r="Q490">
            <v>0</v>
          </cell>
          <cell r="R490">
            <v>0</v>
          </cell>
          <cell r="T490">
            <v>4</v>
          </cell>
          <cell r="V490">
            <v>4</v>
          </cell>
        </row>
        <row r="491">
          <cell r="D491">
            <v>4</v>
          </cell>
          <cell r="F491" t="str">
            <v>Relleno compactado</v>
          </cell>
          <cell r="G491" t="str">
            <v>m3</v>
          </cell>
          <cell r="H491">
            <v>525</v>
          </cell>
          <cell r="N491">
            <v>14</v>
          </cell>
          <cell r="P491">
            <v>0</v>
          </cell>
          <cell r="Q491">
            <v>0</v>
          </cell>
          <cell r="R491">
            <v>0</v>
          </cell>
          <cell r="T491">
            <v>7</v>
          </cell>
          <cell r="V491">
            <v>7</v>
          </cell>
        </row>
        <row r="492">
          <cell r="D492">
            <v>1</v>
          </cell>
          <cell r="F492" t="str">
            <v>Construccion salas electricas</v>
          </cell>
          <cell r="G492" t="str">
            <v>m2</v>
          </cell>
          <cell r="H492">
            <v>180</v>
          </cell>
          <cell r="N492">
            <v>400</v>
          </cell>
          <cell r="P492">
            <v>0</v>
          </cell>
          <cell r="Q492">
            <v>0</v>
          </cell>
          <cell r="R492">
            <v>0</v>
          </cell>
          <cell r="T492">
            <v>72</v>
          </cell>
          <cell r="V492">
            <v>72</v>
          </cell>
        </row>
        <row r="493">
          <cell r="D493" t="str">
            <v>HORMIGONES</v>
          </cell>
        </row>
        <row r="494">
          <cell r="D494">
            <v>2</v>
          </cell>
          <cell r="F494" t="str">
            <v xml:space="preserve">Hormigon armado        </v>
          </cell>
          <cell r="G494" t="str">
            <v>m3</v>
          </cell>
          <cell r="H494">
            <v>1380</v>
          </cell>
          <cell r="N494">
            <v>503</v>
          </cell>
          <cell r="P494">
            <v>0</v>
          </cell>
          <cell r="Q494">
            <v>0</v>
          </cell>
          <cell r="R494">
            <v>0</v>
          </cell>
          <cell r="T494">
            <v>694</v>
          </cell>
          <cell r="V494">
            <v>694</v>
          </cell>
        </row>
        <row r="495">
          <cell r="D495" t="str">
            <v>ESTRUCTURAS METALICAS</v>
          </cell>
        </row>
        <row r="496">
          <cell r="D496">
            <v>3</v>
          </cell>
          <cell r="F496" t="str">
            <v xml:space="preserve">Estructuras metálicas  </v>
          </cell>
          <cell r="G496" t="str">
            <v>ton</v>
          </cell>
          <cell r="H496">
            <v>172.5</v>
          </cell>
          <cell r="M496">
            <v>1900</v>
          </cell>
          <cell r="N496">
            <v>870</v>
          </cell>
          <cell r="P496">
            <v>0</v>
          </cell>
          <cell r="Q496">
            <v>0</v>
          </cell>
          <cell r="R496">
            <v>328</v>
          </cell>
          <cell r="T496">
            <v>150</v>
          </cell>
          <cell r="V496">
            <v>478</v>
          </cell>
        </row>
        <row r="497">
          <cell r="D497">
            <v>3</v>
          </cell>
          <cell r="F497" t="str">
            <v>Caldererìa</v>
          </cell>
          <cell r="G497" t="str">
            <v>ton</v>
          </cell>
          <cell r="H497">
            <v>34.5</v>
          </cell>
          <cell r="M497">
            <v>4300</v>
          </cell>
          <cell r="N497">
            <v>1450</v>
          </cell>
          <cell r="P497">
            <v>0</v>
          </cell>
          <cell r="Q497">
            <v>0</v>
          </cell>
          <cell r="R497">
            <v>148</v>
          </cell>
          <cell r="T497">
            <v>50</v>
          </cell>
          <cell r="V497">
            <v>198</v>
          </cell>
        </row>
        <row r="498">
          <cell r="D498" t="str">
            <v>CONSTRUCCIONES VARIAS</v>
          </cell>
        </row>
        <row r="499">
          <cell r="D499" t="str">
            <v>MECANICA</v>
          </cell>
        </row>
        <row r="500">
          <cell r="D500">
            <v>5</v>
          </cell>
          <cell r="F500" t="str">
            <v>Alimentadores chancadores A=60", L=9, 75HP</v>
          </cell>
          <cell r="G500" t="str">
            <v>un</v>
          </cell>
          <cell r="H500">
            <v>3</v>
          </cell>
          <cell r="L500">
            <v>37216</v>
          </cell>
          <cell r="N500">
            <v>5400</v>
          </cell>
          <cell r="P500">
            <v>0</v>
          </cell>
          <cell r="Q500">
            <v>112</v>
          </cell>
          <cell r="R500">
            <v>0</v>
          </cell>
          <cell r="T500">
            <v>16</v>
          </cell>
          <cell r="V500">
            <v>128</v>
          </cell>
        </row>
        <row r="501">
          <cell r="D501">
            <v>5</v>
          </cell>
          <cell r="F501" t="str">
            <v>Correa alta pendiente de Pebbles SAG1, 2 y 3 (CV-02/CV-02A) A=60", L=65m  42HP</v>
          </cell>
          <cell r="G501" t="str">
            <v>un</v>
          </cell>
          <cell r="H501">
            <v>1</v>
          </cell>
          <cell r="L501">
            <v>983935</v>
          </cell>
          <cell r="N501">
            <v>147590</v>
          </cell>
          <cell r="P501">
            <v>0</v>
          </cell>
          <cell r="Q501">
            <v>984</v>
          </cell>
          <cell r="R501">
            <v>0</v>
          </cell>
          <cell r="T501">
            <v>148</v>
          </cell>
          <cell r="V501">
            <v>1132</v>
          </cell>
        </row>
        <row r="502">
          <cell r="D502">
            <v>5</v>
          </cell>
          <cell r="F502" t="str">
            <v>Correa alimentacion tolva pebbles CV-06 A=60"; L=91m, 335HP</v>
          </cell>
          <cell r="G502" t="str">
            <v>mt</v>
          </cell>
          <cell r="H502">
            <v>91</v>
          </cell>
          <cell r="L502">
            <v>4135</v>
          </cell>
          <cell r="N502">
            <v>600</v>
          </cell>
          <cell r="P502">
            <v>376</v>
          </cell>
          <cell r="Q502">
            <v>0</v>
          </cell>
          <cell r="R502">
            <v>0</v>
          </cell>
          <cell r="T502">
            <v>55</v>
          </cell>
          <cell r="V502">
            <v>431</v>
          </cell>
        </row>
        <row r="503">
          <cell r="D503">
            <v>5</v>
          </cell>
          <cell r="F503" t="str">
            <v>Repotenciamiento Motor 335HP Correa Pebbles CV-06</v>
          </cell>
          <cell r="G503" t="str">
            <v>un</v>
          </cell>
          <cell r="H503">
            <v>1</v>
          </cell>
          <cell r="L503">
            <v>20100</v>
          </cell>
          <cell r="N503">
            <v>2010</v>
          </cell>
          <cell r="Q503">
            <v>20</v>
          </cell>
          <cell r="R503">
            <v>0</v>
          </cell>
          <cell r="T503">
            <v>2</v>
          </cell>
          <cell r="V503">
            <v>22</v>
          </cell>
        </row>
        <row r="504">
          <cell r="D504">
            <v>5</v>
          </cell>
          <cell r="F504" t="str">
            <v>Correa retorno Pebbles CV-07 A=60", L=80m, 335HP</v>
          </cell>
          <cell r="G504" t="str">
            <v>mt</v>
          </cell>
          <cell r="H504">
            <v>80</v>
          </cell>
          <cell r="L504">
            <v>4135</v>
          </cell>
          <cell r="N504">
            <v>600</v>
          </cell>
          <cell r="P504">
            <v>331</v>
          </cell>
          <cell r="Q504">
            <v>0</v>
          </cell>
          <cell r="R504">
            <v>0</v>
          </cell>
          <cell r="T504">
            <v>48</v>
          </cell>
          <cell r="V504">
            <v>379</v>
          </cell>
        </row>
        <row r="505">
          <cell r="D505">
            <v>5</v>
          </cell>
          <cell r="F505" t="str">
            <v>Repotenciamiento Motor 335HP Correa Pebbles CV-07</v>
          </cell>
          <cell r="G505" t="str">
            <v>un</v>
          </cell>
          <cell r="H505">
            <v>1</v>
          </cell>
          <cell r="L505">
            <v>20100</v>
          </cell>
          <cell r="N505">
            <v>2010</v>
          </cell>
          <cell r="P505">
            <v>0</v>
          </cell>
          <cell r="Q505">
            <v>20</v>
          </cell>
          <cell r="R505">
            <v>0</v>
          </cell>
          <cell r="T505">
            <v>2</v>
          </cell>
          <cell r="V505">
            <v>22</v>
          </cell>
        </row>
        <row r="506">
          <cell r="D506">
            <v>5</v>
          </cell>
          <cell r="F506" t="str">
            <v>Repotenciamiento Motor 50HP Correa Pebbles CV-08</v>
          </cell>
          <cell r="G506" t="str">
            <v>un</v>
          </cell>
          <cell r="H506">
            <v>1</v>
          </cell>
          <cell r="L506">
            <v>5000</v>
          </cell>
          <cell r="N506">
            <v>500</v>
          </cell>
          <cell r="P506">
            <v>0</v>
          </cell>
          <cell r="Q506">
            <v>5</v>
          </cell>
          <cell r="R506">
            <v>0</v>
          </cell>
          <cell r="T506">
            <v>1</v>
          </cell>
          <cell r="V506">
            <v>6</v>
          </cell>
        </row>
        <row r="507">
          <cell r="D507">
            <v>5</v>
          </cell>
          <cell r="F507" t="str">
            <v>Correa recolectora de Pebbles CV-013 A=48", L=27; 20HP</v>
          </cell>
          <cell r="G507" t="str">
            <v>mt</v>
          </cell>
          <cell r="H507">
            <v>27</v>
          </cell>
          <cell r="L507">
            <v>4135</v>
          </cell>
          <cell r="N507">
            <v>600</v>
          </cell>
          <cell r="P507">
            <v>112</v>
          </cell>
          <cell r="Q507">
            <v>0</v>
          </cell>
          <cell r="R507">
            <v>0</v>
          </cell>
          <cell r="T507">
            <v>16</v>
          </cell>
          <cell r="V507">
            <v>128</v>
          </cell>
        </row>
        <row r="508">
          <cell r="D508">
            <v>5</v>
          </cell>
          <cell r="F508" t="str">
            <v>Correa retorno Pebbles CV-22 A=48", L=21m, v=1.5m/s, 40HP</v>
          </cell>
          <cell r="G508" t="str">
            <v>mt</v>
          </cell>
          <cell r="H508">
            <v>21</v>
          </cell>
          <cell r="L508">
            <v>4135</v>
          </cell>
          <cell r="N508">
            <v>600</v>
          </cell>
          <cell r="P508">
            <v>87</v>
          </cell>
          <cell r="Q508">
            <v>0</v>
          </cell>
          <cell r="R508">
            <v>0</v>
          </cell>
          <cell r="T508">
            <v>13</v>
          </cell>
          <cell r="V508">
            <v>100</v>
          </cell>
        </row>
        <row r="509">
          <cell r="D509">
            <v>5</v>
          </cell>
          <cell r="F509" t="str">
            <v>Chancador cono tipo MP c.s.s. 10@ 13mm.1000HP</v>
          </cell>
          <cell r="G509" t="str">
            <v>un</v>
          </cell>
          <cell r="H509">
            <v>2</v>
          </cell>
          <cell r="L509">
            <v>1713158</v>
          </cell>
          <cell r="N509">
            <v>171316</v>
          </cell>
          <cell r="P509">
            <v>0</v>
          </cell>
          <cell r="Q509">
            <v>3426</v>
          </cell>
          <cell r="R509">
            <v>0</v>
          </cell>
          <cell r="T509">
            <v>343</v>
          </cell>
          <cell r="V509">
            <v>3769</v>
          </cell>
        </row>
        <row r="510">
          <cell r="D510">
            <v>5</v>
          </cell>
          <cell r="F510" t="str">
            <v>Electroiman permanente</v>
          </cell>
          <cell r="G510" t="str">
            <v>un</v>
          </cell>
          <cell r="H510">
            <v>1</v>
          </cell>
          <cell r="L510">
            <v>83969</v>
          </cell>
          <cell r="N510">
            <v>8397</v>
          </cell>
          <cell r="P510">
            <v>0</v>
          </cell>
          <cell r="Q510">
            <v>84</v>
          </cell>
          <cell r="R510">
            <v>0</v>
          </cell>
          <cell r="T510">
            <v>8</v>
          </cell>
          <cell r="V510">
            <v>92</v>
          </cell>
        </row>
        <row r="511">
          <cell r="D511">
            <v>5</v>
          </cell>
          <cell r="F511" t="str">
            <v>Tolva de Pebbles cap: 750 ton</v>
          </cell>
          <cell r="G511" t="str">
            <v>un</v>
          </cell>
          <cell r="H511">
            <v>2</v>
          </cell>
          <cell r="M511">
            <v>353500</v>
          </cell>
          <cell r="N511">
            <v>108860</v>
          </cell>
          <cell r="P511">
            <v>0</v>
          </cell>
          <cell r="Q511">
            <v>0</v>
          </cell>
          <cell r="R511">
            <v>707</v>
          </cell>
          <cell r="T511">
            <v>218</v>
          </cell>
          <cell r="V511">
            <v>925</v>
          </cell>
        </row>
        <row r="512">
          <cell r="D512">
            <v>5</v>
          </cell>
          <cell r="F512" t="str">
            <v>Sistema supresor de polvo</v>
          </cell>
          <cell r="G512" t="str">
            <v>gl</v>
          </cell>
          <cell r="H512">
            <v>1</v>
          </cell>
          <cell r="M512">
            <v>24000</v>
          </cell>
          <cell r="N512">
            <v>5400</v>
          </cell>
          <cell r="P512">
            <v>0</v>
          </cell>
          <cell r="Q512">
            <v>0</v>
          </cell>
          <cell r="R512">
            <v>12</v>
          </cell>
          <cell r="S512">
            <v>12</v>
          </cell>
          <cell r="T512">
            <v>5</v>
          </cell>
          <cell r="V512">
            <v>29</v>
          </cell>
        </row>
        <row r="513">
          <cell r="D513" t="str">
            <v>CAÑERIAS</v>
          </cell>
        </row>
        <row r="514">
          <cell r="D514">
            <v>6</v>
          </cell>
          <cell r="F514" t="str">
            <v>Global tuberías válvulas y fittings (se aplica 7.7% equipos mecànicos)</v>
          </cell>
          <cell r="G514" t="str">
            <v>gl</v>
          </cell>
          <cell r="H514">
            <v>1</v>
          </cell>
          <cell r="N514">
            <v>540694</v>
          </cell>
          <cell r="P514">
            <v>0</v>
          </cell>
          <cell r="Q514">
            <v>0</v>
          </cell>
          <cell r="R514">
            <v>0</v>
          </cell>
          <cell r="T514">
            <v>541</v>
          </cell>
          <cell r="V514">
            <v>541</v>
          </cell>
        </row>
        <row r="515">
          <cell r="D515" t="str">
            <v>ELECTRICIDAD</v>
          </cell>
        </row>
        <row r="516">
          <cell r="D516">
            <v>7</v>
          </cell>
          <cell r="F516" t="str">
            <v>Global equipos eléctricos (se aplica 8.9% equipos mecánicos)</v>
          </cell>
          <cell r="G516" t="str">
            <v>gl</v>
          </cell>
          <cell r="H516">
            <v>1</v>
          </cell>
          <cell r="N516">
            <v>624958</v>
          </cell>
          <cell r="P516">
            <v>0</v>
          </cell>
          <cell r="Q516">
            <v>0</v>
          </cell>
          <cell r="R516">
            <v>0</v>
          </cell>
          <cell r="T516">
            <v>625</v>
          </cell>
          <cell r="V516">
            <v>625</v>
          </cell>
        </row>
        <row r="517">
          <cell r="E517" t="str">
            <v>CHANCADO DE PEBBLES</v>
          </cell>
          <cell r="P517">
            <v>906</v>
          </cell>
          <cell r="Q517">
            <v>4651</v>
          </cell>
          <cell r="R517">
            <v>1195</v>
          </cell>
          <cell r="S517">
            <v>12</v>
          </cell>
          <cell r="T517">
            <v>3031</v>
          </cell>
          <cell r="V517">
            <v>9795</v>
          </cell>
        </row>
        <row r="518">
          <cell r="E518" t="str">
            <v>MOLIENDA</v>
          </cell>
          <cell r="P518">
            <v>3073.5</v>
          </cell>
          <cell r="Q518">
            <v>35681.5</v>
          </cell>
          <cell r="R518">
            <v>6331</v>
          </cell>
          <cell r="S518">
            <v>12</v>
          </cell>
          <cell r="T518">
            <v>15920</v>
          </cell>
          <cell r="V518">
            <v>61018</v>
          </cell>
        </row>
        <row r="523">
          <cell r="D523" t="str">
            <v>EXCAVACIONES Y RELLENOS</v>
          </cell>
        </row>
        <row r="524">
          <cell r="D524">
            <v>1</v>
          </cell>
          <cell r="F524" t="str">
            <v>Excavación estructural en terreno duro</v>
          </cell>
          <cell r="G524" t="str">
            <v>m3</v>
          </cell>
          <cell r="H524">
            <v>3517.2</v>
          </cell>
          <cell r="N524">
            <v>53</v>
          </cell>
          <cell r="P524">
            <v>0</v>
          </cell>
          <cell r="Q524">
            <v>0</v>
          </cell>
          <cell r="R524">
            <v>0</v>
          </cell>
          <cell r="S524">
            <v>0</v>
          </cell>
          <cell r="T524">
            <v>186.41159999999996</v>
          </cell>
          <cell r="V524">
            <v>186.41159999999996</v>
          </cell>
        </row>
        <row r="525">
          <cell r="D525">
            <v>1</v>
          </cell>
          <cell r="F525" t="str">
            <v>Excavación  riel grúa portal</v>
          </cell>
          <cell r="G525" t="str">
            <v>m3</v>
          </cell>
          <cell r="H525">
            <v>94.8</v>
          </cell>
          <cell r="N525">
            <v>11</v>
          </cell>
          <cell r="P525">
            <v>0</v>
          </cell>
          <cell r="Q525">
            <v>0</v>
          </cell>
          <cell r="R525">
            <v>0</v>
          </cell>
          <cell r="S525">
            <v>0</v>
          </cell>
          <cell r="T525">
            <v>1.0427999999999999</v>
          </cell>
          <cell r="V525">
            <v>1.0427999999999999</v>
          </cell>
        </row>
        <row r="526">
          <cell r="D526" t="str">
            <v>HORMIGONES</v>
          </cell>
        </row>
        <row r="527">
          <cell r="D527">
            <v>2</v>
          </cell>
          <cell r="F527" t="str">
            <v>Hormigon armado           celdas y obras anexas</v>
          </cell>
          <cell r="G527" t="str">
            <v>m3</v>
          </cell>
          <cell r="H527">
            <v>1120.0999999999999</v>
          </cell>
          <cell r="N527">
            <v>503</v>
          </cell>
          <cell r="P527">
            <v>0</v>
          </cell>
          <cell r="Q527">
            <v>0</v>
          </cell>
          <cell r="R527">
            <v>0</v>
          </cell>
          <cell r="S527">
            <v>0</v>
          </cell>
          <cell r="T527">
            <v>563.41029999999989</v>
          </cell>
          <cell r="V527">
            <v>563.41029999999989</v>
          </cell>
        </row>
        <row r="528">
          <cell r="D528">
            <v>2</v>
          </cell>
          <cell r="F528" t="str">
            <v>Hormigón armado           riel grúa portal</v>
          </cell>
          <cell r="G528" t="str">
            <v>m3</v>
          </cell>
          <cell r="H528">
            <v>650.9</v>
          </cell>
          <cell r="N528">
            <v>503</v>
          </cell>
          <cell r="P528">
            <v>0</v>
          </cell>
          <cell r="Q528">
            <v>0</v>
          </cell>
          <cell r="R528">
            <v>0</v>
          </cell>
          <cell r="S528">
            <v>0</v>
          </cell>
          <cell r="T528">
            <v>327.40270000000004</v>
          </cell>
          <cell r="V528">
            <v>327.40270000000004</v>
          </cell>
        </row>
        <row r="529">
          <cell r="D529">
            <v>4</v>
          </cell>
          <cell r="F529" t="str">
            <v>Modificación canal de relaves</v>
          </cell>
          <cell r="G529" t="str">
            <v>gl</v>
          </cell>
          <cell r="H529">
            <v>1</v>
          </cell>
          <cell r="N529">
            <v>200000</v>
          </cell>
          <cell r="P529">
            <v>0</v>
          </cell>
          <cell r="Q529">
            <v>0</v>
          </cell>
          <cell r="R529">
            <v>0</v>
          </cell>
          <cell r="S529">
            <v>0</v>
          </cell>
          <cell r="T529">
            <v>200</v>
          </cell>
          <cell r="V529">
            <v>200</v>
          </cell>
        </row>
        <row r="530">
          <cell r="D530" t="str">
            <v>ESTRUCTURAS METALICAS</v>
          </cell>
        </row>
        <row r="531">
          <cell r="D531">
            <v>3</v>
          </cell>
          <cell r="F531" t="str">
            <v>Estructuras metálicas     plataformas</v>
          </cell>
          <cell r="G531" t="str">
            <v>ton</v>
          </cell>
          <cell r="H531">
            <v>63.249999999999993</v>
          </cell>
          <cell r="M531">
            <v>1900</v>
          </cell>
          <cell r="N531">
            <v>870</v>
          </cell>
          <cell r="P531">
            <v>0</v>
          </cell>
          <cell r="Q531">
            <v>0</v>
          </cell>
          <cell r="R531">
            <v>120.17499999999998</v>
          </cell>
          <cell r="S531">
            <v>0</v>
          </cell>
          <cell r="T531">
            <v>55.027499999999989</v>
          </cell>
          <cell r="V531">
            <v>175.20249999999999</v>
          </cell>
        </row>
        <row r="532">
          <cell r="D532" t="str">
            <v>CONSTRUCCIONES VARIAS</v>
          </cell>
        </row>
        <row r="533">
          <cell r="D533">
            <v>4</v>
          </cell>
          <cell r="F533" t="str">
            <v>Construcción salas eléctricas</v>
          </cell>
          <cell r="G533" t="str">
            <v>m2</v>
          </cell>
          <cell r="H533">
            <v>302.39999999999998</v>
          </cell>
          <cell r="N533">
            <v>400</v>
          </cell>
          <cell r="P533">
            <v>0</v>
          </cell>
          <cell r="Q533">
            <v>0</v>
          </cell>
          <cell r="R533">
            <v>0</v>
          </cell>
          <cell r="S533">
            <v>0</v>
          </cell>
          <cell r="T533">
            <v>120.95999999999998</v>
          </cell>
          <cell r="V533">
            <v>120.95999999999998</v>
          </cell>
        </row>
        <row r="534">
          <cell r="D534" t="str">
            <v>MECANICA</v>
          </cell>
        </row>
        <row r="535">
          <cell r="D535">
            <v>5</v>
          </cell>
          <cell r="F535" t="str">
            <v>Bomba de piso vertical tamaño 6" 60HP</v>
          </cell>
          <cell r="G535" t="str">
            <v>un</v>
          </cell>
          <cell r="H535">
            <v>1</v>
          </cell>
          <cell r="L535">
            <v>40614</v>
          </cell>
          <cell r="N535">
            <v>4061</v>
          </cell>
          <cell r="P535">
            <v>0</v>
          </cell>
          <cell r="Q535">
            <v>40.613999999999997</v>
          </cell>
          <cell r="R535">
            <v>0</v>
          </cell>
          <cell r="T535">
            <v>4.0609999999999999</v>
          </cell>
          <cell r="V535">
            <v>44.674999999999997</v>
          </cell>
        </row>
        <row r="536">
          <cell r="D536">
            <v>5</v>
          </cell>
          <cell r="F536" t="str">
            <v>Bomba de piso vertical tamaño 8" 100HP</v>
          </cell>
          <cell r="G536" t="str">
            <v>un</v>
          </cell>
          <cell r="H536">
            <v>1</v>
          </cell>
          <cell r="L536">
            <v>50994</v>
          </cell>
          <cell r="N536">
            <v>5099</v>
          </cell>
          <cell r="P536">
            <v>0</v>
          </cell>
          <cell r="Q536">
            <v>50.994</v>
          </cell>
          <cell r="R536">
            <v>0</v>
          </cell>
          <cell r="T536">
            <v>5.0990000000000002</v>
          </cell>
          <cell r="V536">
            <v>56.093000000000004</v>
          </cell>
        </row>
        <row r="537">
          <cell r="D537">
            <v>5</v>
          </cell>
          <cell r="F537" t="str">
            <v>Cajon muestreador y distribuidor flotacion primaria con dos tapones 200m3</v>
          </cell>
          <cell r="G537" t="str">
            <v>ton</v>
          </cell>
          <cell r="H537">
            <v>30</v>
          </cell>
          <cell r="L537">
            <v>0</v>
          </cell>
          <cell r="M537">
            <v>4300</v>
          </cell>
          <cell r="N537">
            <v>1450</v>
          </cell>
          <cell r="P537">
            <v>0</v>
          </cell>
          <cell r="Q537">
            <v>0</v>
          </cell>
          <cell r="R537">
            <v>129</v>
          </cell>
          <cell r="T537">
            <v>43.5</v>
          </cell>
          <cell r="V537">
            <v>172.5</v>
          </cell>
        </row>
        <row r="538">
          <cell r="D538">
            <v>5</v>
          </cell>
          <cell r="F538" t="str">
            <v>Celda de flotación primaria cap=5650 pie3 250 HP</v>
          </cell>
          <cell r="G538" t="str">
            <v>un</v>
          </cell>
          <cell r="H538">
            <v>27</v>
          </cell>
          <cell r="L538">
            <v>240921</v>
          </cell>
          <cell r="N538">
            <v>24092</v>
          </cell>
          <cell r="P538">
            <v>3252.4335000000001</v>
          </cell>
          <cell r="Q538">
            <v>3252.4335000000001</v>
          </cell>
          <cell r="R538">
            <v>0</v>
          </cell>
          <cell r="T538">
            <v>650.48400000000004</v>
          </cell>
          <cell r="V538">
            <v>7155.3510000000006</v>
          </cell>
        </row>
        <row r="539">
          <cell r="D539">
            <v>5</v>
          </cell>
          <cell r="F539" t="str">
            <v>Grúa portal Biviga 20/8 ton</v>
          </cell>
          <cell r="G539" t="str">
            <v>un</v>
          </cell>
          <cell r="H539">
            <v>1</v>
          </cell>
          <cell r="L539">
            <v>166416</v>
          </cell>
          <cell r="N539">
            <v>16642</v>
          </cell>
          <cell r="P539">
            <v>83.207999999999998</v>
          </cell>
          <cell r="Q539">
            <v>83.207999999999998</v>
          </cell>
          <cell r="R539">
            <v>0</v>
          </cell>
          <cell r="T539">
            <v>16.641999999999999</v>
          </cell>
          <cell r="V539">
            <v>183.05799999999999</v>
          </cell>
        </row>
        <row r="540">
          <cell r="D540" t="str">
            <v>CAÑERIAS</v>
          </cell>
        </row>
        <row r="541">
          <cell r="D541">
            <v>6</v>
          </cell>
          <cell r="F541" t="str">
            <v>Global tuberías válvulas y fittings (se aplica 23% equipos mecànicos)</v>
          </cell>
          <cell r="G541" t="str">
            <v>gl</v>
          </cell>
          <cell r="H541">
            <v>1</v>
          </cell>
          <cell r="N541">
            <v>1750683</v>
          </cell>
          <cell r="P541">
            <v>0</v>
          </cell>
          <cell r="Q541">
            <v>0</v>
          </cell>
          <cell r="R541">
            <v>0</v>
          </cell>
          <cell r="T541">
            <v>1750.683</v>
          </cell>
          <cell r="V541">
            <v>1750.683</v>
          </cell>
        </row>
        <row r="542">
          <cell r="D542" t="str">
            <v>ELECTRICIDAD</v>
          </cell>
        </row>
        <row r="543">
          <cell r="D543">
            <v>7</v>
          </cell>
          <cell r="F543" t="str">
            <v>Global equipos eléctricos (se aplica 14% equipos mecánicos)</v>
          </cell>
          <cell r="G543" t="str">
            <v>gl</v>
          </cell>
          <cell r="H543">
            <v>1</v>
          </cell>
          <cell r="N543">
            <v>1065633</v>
          </cell>
          <cell r="P543">
            <v>0</v>
          </cell>
          <cell r="Q543">
            <v>0</v>
          </cell>
          <cell r="R543">
            <v>0</v>
          </cell>
          <cell r="T543">
            <v>1065.633</v>
          </cell>
          <cell r="V543">
            <v>1065.633</v>
          </cell>
        </row>
        <row r="544">
          <cell r="E544" t="str">
            <v>FLOTACION PRIMARIA</v>
          </cell>
          <cell r="P544">
            <v>3335.6415000000002</v>
          </cell>
          <cell r="Q544">
            <v>3427.2495000000004</v>
          </cell>
          <cell r="R544">
            <v>249.17499999999998</v>
          </cell>
          <cell r="S544">
            <v>0</v>
          </cell>
          <cell r="T544">
            <v>4990.3568999999998</v>
          </cell>
          <cell r="V544">
            <v>12002.422900000003</v>
          </cell>
        </row>
        <row r="548">
          <cell r="D548" t="str">
            <v>EXCAVACIONES Y RELLENOS</v>
          </cell>
        </row>
        <row r="549">
          <cell r="D549">
            <v>1</v>
          </cell>
          <cell r="F549" t="str">
            <v>Excavaciones</v>
          </cell>
          <cell r="G549" t="str">
            <v>m3</v>
          </cell>
          <cell r="H549">
            <v>94.8</v>
          </cell>
          <cell r="N549">
            <v>11</v>
          </cell>
          <cell r="P549">
            <v>0</v>
          </cell>
          <cell r="Q549">
            <v>0</v>
          </cell>
          <cell r="T549">
            <v>1.0427999999999999</v>
          </cell>
          <cell r="V549">
            <v>1.0427999999999999</v>
          </cell>
        </row>
        <row r="550">
          <cell r="D550">
            <v>1</v>
          </cell>
          <cell r="F550" t="str">
            <v>Excavación estructural en terreno duro</v>
          </cell>
          <cell r="G550" t="str">
            <v>m3</v>
          </cell>
          <cell r="H550">
            <v>909.6</v>
          </cell>
          <cell r="N550">
            <v>53</v>
          </cell>
          <cell r="P550">
            <v>0</v>
          </cell>
          <cell r="Q550">
            <v>0</v>
          </cell>
          <cell r="T550">
            <v>48.208800000000004</v>
          </cell>
          <cell r="V550">
            <v>48.208800000000004</v>
          </cell>
        </row>
        <row r="551">
          <cell r="D551" t="str">
            <v>HORMIGONES</v>
          </cell>
        </row>
        <row r="552">
          <cell r="D552">
            <v>2</v>
          </cell>
          <cell r="F552" t="str">
            <v xml:space="preserve">Hormigon armado         </v>
          </cell>
          <cell r="G552" t="str">
            <v>m3</v>
          </cell>
          <cell r="H552">
            <v>2472.5</v>
          </cell>
          <cell r="N552">
            <v>503</v>
          </cell>
          <cell r="P552">
            <v>0</v>
          </cell>
          <cell r="Q552">
            <v>0</v>
          </cell>
          <cell r="T552">
            <v>1243.6675</v>
          </cell>
          <cell r="V552">
            <v>1243.6675</v>
          </cell>
        </row>
        <row r="553">
          <cell r="D553" t="str">
            <v>ESTRUCTURAS METALICAS</v>
          </cell>
        </row>
        <row r="554">
          <cell r="D554">
            <v>3</v>
          </cell>
          <cell r="F554" t="str">
            <v xml:space="preserve">Estructuras metálicas </v>
          </cell>
          <cell r="G554" t="str">
            <v>ton</v>
          </cell>
          <cell r="H554">
            <v>570.4</v>
          </cell>
          <cell r="M554">
            <v>1900</v>
          </cell>
          <cell r="N554">
            <v>870</v>
          </cell>
          <cell r="P554">
            <v>0</v>
          </cell>
          <cell r="Q554">
            <v>0</v>
          </cell>
          <cell r="R554">
            <v>1083.76</v>
          </cell>
          <cell r="T554">
            <v>496.24799999999999</v>
          </cell>
          <cell r="V554">
            <v>1580.008</v>
          </cell>
        </row>
        <row r="555">
          <cell r="D555" t="str">
            <v>MECANICA</v>
          </cell>
        </row>
        <row r="556">
          <cell r="D556">
            <v>5</v>
          </cell>
          <cell r="F556" t="str">
            <v>Celda de flotación de barrido cap=4.500 pie 3 200 HP</v>
          </cell>
          <cell r="G556" t="str">
            <v>un</v>
          </cell>
          <cell r="H556">
            <v>4</v>
          </cell>
          <cell r="L556">
            <v>209376</v>
          </cell>
          <cell r="N556">
            <v>20938</v>
          </cell>
          <cell r="P556">
            <v>418.75200000000001</v>
          </cell>
          <cell r="Q556">
            <v>418.75200000000001</v>
          </cell>
          <cell r="R556">
            <v>0</v>
          </cell>
          <cell r="T556">
            <v>83.751999999999995</v>
          </cell>
          <cell r="V556">
            <v>921.25599999999997</v>
          </cell>
        </row>
        <row r="557">
          <cell r="D557" t="str">
            <v>CAÑERIAS</v>
          </cell>
        </row>
        <row r="558">
          <cell r="D558">
            <v>6</v>
          </cell>
          <cell r="F558" t="str">
            <v>Global tuberías válvulas y fittings (se aplica 23% equipos mecànicos)</v>
          </cell>
          <cell r="G558" t="str">
            <v>gl</v>
          </cell>
          <cell r="H558">
            <v>1</v>
          </cell>
          <cell r="N558">
            <v>211892</v>
          </cell>
          <cell r="P558">
            <v>0</v>
          </cell>
          <cell r="Q558">
            <v>0</v>
          </cell>
          <cell r="R558">
            <v>0</v>
          </cell>
          <cell r="T558">
            <v>211.892</v>
          </cell>
          <cell r="V558">
            <v>211.892</v>
          </cell>
        </row>
        <row r="559">
          <cell r="D559" t="str">
            <v>ELECTRICIDAD</v>
          </cell>
        </row>
        <row r="560">
          <cell r="D560">
            <v>7</v>
          </cell>
          <cell r="F560" t="str">
            <v>Global equipos eléctricos (se aplica 14% equipos mecánicos)</v>
          </cell>
          <cell r="G560" t="str">
            <v>gl</v>
          </cell>
          <cell r="H560">
            <v>1</v>
          </cell>
          <cell r="N560">
            <v>128978</v>
          </cell>
          <cell r="P560">
            <v>0</v>
          </cell>
          <cell r="Q560">
            <v>0</v>
          </cell>
          <cell r="R560">
            <v>0</v>
          </cell>
          <cell r="T560">
            <v>128.97800000000001</v>
          </cell>
          <cell r="V560">
            <v>128.97800000000001</v>
          </cell>
        </row>
        <row r="561">
          <cell r="E561" t="str">
            <v>FLOTACION DE BARRIDO</v>
          </cell>
          <cell r="P561">
            <v>418.75200000000001</v>
          </cell>
          <cell r="Q561">
            <v>418.75200000000001</v>
          </cell>
          <cell r="R561">
            <v>1083.76</v>
          </cell>
          <cell r="S561">
            <v>0</v>
          </cell>
          <cell r="T561">
            <v>2213.7891</v>
          </cell>
          <cell r="V561">
            <v>4135.0530999999992</v>
          </cell>
        </row>
        <row r="565">
          <cell r="D565" t="str">
            <v>EXCAVACIONES Y RELLENOS</v>
          </cell>
        </row>
        <row r="566">
          <cell r="D566">
            <v>1</v>
          </cell>
          <cell r="F566" t="str">
            <v>Excavaciones</v>
          </cell>
          <cell r="G566" t="str">
            <v>m3</v>
          </cell>
          <cell r="H566">
            <v>278.39999999999998</v>
          </cell>
          <cell r="N566">
            <v>11</v>
          </cell>
          <cell r="P566">
            <v>0</v>
          </cell>
          <cell r="Q566">
            <v>0</v>
          </cell>
          <cell r="T566">
            <v>3.0623999999999998</v>
          </cell>
          <cell r="V566">
            <v>3.0623999999999998</v>
          </cell>
        </row>
        <row r="567">
          <cell r="D567" t="str">
            <v>HORMIGONES</v>
          </cell>
        </row>
        <row r="568">
          <cell r="D568">
            <v>2</v>
          </cell>
          <cell r="F568" t="str">
            <v xml:space="preserve">Hormigon armado   </v>
          </cell>
          <cell r="G568" t="str">
            <v>m3</v>
          </cell>
          <cell r="H568">
            <v>212.74999999999997</v>
          </cell>
          <cell r="N568">
            <v>503</v>
          </cell>
          <cell r="P568">
            <v>0</v>
          </cell>
          <cell r="Q568">
            <v>0</v>
          </cell>
          <cell r="T568">
            <v>107.01324999999999</v>
          </cell>
          <cell r="V568">
            <v>107.01324999999999</v>
          </cell>
        </row>
        <row r="569">
          <cell r="D569" t="str">
            <v>ESTRUCTURAS METALICAS</v>
          </cell>
        </row>
        <row r="570">
          <cell r="D570">
            <v>3</v>
          </cell>
          <cell r="F570" t="str">
            <v xml:space="preserve">Estructuras metálicas  </v>
          </cell>
          <cell r="G570" t="str">
            <v>ton</v>
          </cell>
          <cell r="H570">
            <v>98.899999999999991</v>
          </cell>
          <cell r="M570">
            <v>1900</v>
          </cell>
          <cell r="N570">
            <v>870</v>
          </cell>
          <cell r="P570">
            <v>0</v>
          </cell>
          <cell r="Q570">
            <v>0</v>
          </cell>
          <cell r="R570">
            <v>187.90999999999997</v>
          </cell>
          <cell r="T570">
            <v>86.042999999999992</v>
          </cell>
          <cell r="V570">
            <v>273.95299999999997</v>
          </cell>
        </row>
        <row r="571">
          <cell r="D571" t="str">
            <v>MECANICA</v>
          </cell>
        </row>
        <row r="572">
          <cell r="D572">
            <v>5</v>
          </cell>
          <cell r="F572" t="str">
            <v>Batería de 30 ciclones cónicos tipo D20-LB</v>
          </cell>
          <cell r="G572" t="str">
            <v>un</v>
          </cell>
          <cell r="H572">
            <v>1</v>
          </cell>
          <cell r="L572">
            <v>379936</v>
          </cell>
          <cell r="N572">
            <v>37994</v>
          </cell>
          <cell r="P572">
            <v>379.93599999999998</v>
          </cell>
          <cell r="Q572">
            <v>0</v>
          </cell>
          <cell r="R572">
            <v>0</v>
          </cell>
          <cell r="T572">
            <v>37.994</v>
          </cell>
          <cell r="V572">
            <v>417.92999999999995</v>
          </cell>
        </row>
        <row r="573">
          <cell r="D573">
            <v>5</v>
          </cell>
          <cell r="F573" t="str">
            <v>Bomba alimentacion molino remol. Tipo centrof.horiz.12"x10" 100HP</v>
          </cell>
          <cell r="G573" t="str">
            <v>un</v>
          </cell>
          <cell r="H573">
            <v>1</v>
          </cell>
          <cell r="L573">
            <v>20621</v>
          </cell>
          <cell r="N573">
            <v>2062</v>
          </cell>
          <cell r="P573">
            <v>0</v>
          </cell>
          <cell r="Q573">
            <v>20.620999999999999</v>
          </cell>
          <cell r="R573">
            <v>0</v>
          </cell>
          <cell r="T573">
            <v>2.0619999999999998</v>
          </cell>
          <cell r="V573">
            <v>22.683</v>
          </cell>
        </row>
        <row r="574">
          <cell r="D574">
            <v>5</v>
          </cell>
          <cell r="F574" t="str">
            <v>Bomba alimentacion molino remol. Primaria Tipo centrof.horiz.12"x10" 100HP</v>
          </cell>
          <cell r="G574" t="str">
            <v>un</v>
          </cell>
          <cell r="H574">
            <v>2</v>
          </cell>
          <cell r="L574">
            <v>20621</v>
          </cell>
          <cell r="N574">
            <v>2062</v>
          </cell>
          <cell r="P574">
            <v>0</v>
          </cell>
          <cell r="Q574">
            <v>41.241999999999997</v>
          </cell>
          <cell r="R574">
            <v>0</v>
          </cell>
          <cell r="T574">
            <v>4.1239999999999997</v>
          </cell>
          <cell r="V574">
            <v>45.366</v>
          </cell>
        </row>
        <row r="575">
          <cell r="D575">
            <v>5</v>
          </cell>
          <cell r="F575" t="str">
            <v>Molino de remolienda primaria tipo vertical 1.250 HP</v>
          </cell>
          <cell r="G575" t="str">
            <v>un</v>
          </cell>
          <cell r="H575">
            <v>1</v>
          </cell>
          <cell r="L575">
            <v>1690941</v>
          </cell>
          <cell r="N575">
            <v>169094</v>
          </cell>
          <cell r="P575">
            <v>0</v>
          </cell>
          <cell r="Q575">
            <v>1690.941</v>
          </cell>
          <cell r="R575">
            <v>0</v>
          </cell>
          <cell r="T575">
            <v>169.09399999999999</v>
          </cell>
          <cell r="V575">
            <v>1860.0350000000001</v>
          </cell>
        </row>
        <row r="576">
          <cell r="D576">
            <v>5</v>
          </cell>
          <cell r="F576" t="str">
            <v>Cajón alimentación molino remolienda primaria vol.útil=15 m3</v>
          </cell>
          <cell r="G576" t="str">
            <v>ton</v>
          </cell>
          <cell r="H576">
            <v>5</v>
          </cell>
          <cell r="M576">
            <v>4300</v>
          </cell>
          <cell r="N576">
            <v>1450</v>
          </cell>
          <cell r="P576">
            <v>0</v>
          </cell>
          <cell r="Q576">
            <v>0</v>
          </cell>
          <cell r="R576">
            <v>21.5</v>
          </cell>
          <cell r="T576">
            <v>7.25</v>
          </cell>
          <cell r="V576">
            <v>28.75</v>
          </cell>
        </row>
        <row r="577">
          <cell r="D577">
            <v>5</v>
          </cell>
          <cell r="F577" t="str">
            <v>Cajón distribuidor con dos tapones cap 45m3</v>
          </cell>
          <cell r="G577" t="str">
            <v>ton</v>
          </cell>
          <cell r="H577">
            <v>1</v>
          </cell>
          <cell r="M577">
            <v>4300</v>
          </cell>
          <cell r="N577">
            <v>1450</v>
          </cell>
          <cell r="P577">
            <v>0</v>
          </cell>
          <cell r="Q577">
            <v>0</v>
          </cell>
          <cell r="R577">
            <v>4.3</v>
          </cell>
          <cell r="T577">
            <v>1.45</v>
          </cell>
          <cell r="V577">
            <v>5.75</v>
          </cell>
        </row>
        <row r="578">
          <cell r="D578" t="str">
            <v>CAÑERIAS</v>
          </cell>
        </row>
        <row r="579">
          <cell r="D579">
            <v>6</v>
          </cell>
          <cell r="F579" t="str">
            <v>Global tuberías válvulas y fittings (se aplica 23% equipos mecànicos)</v>
          </cell>
          <cell r="G579" t="str">
            <v>gl</v>
          </cell>
          <cell r="H579">
            <v>1</v>
          </cell>
          <cell r="N579">
            <v>547518</v>
          </cell>
          <cell r="P579">
            <v>0</v>
          </cell>
          <cell r="Q579">
            <v>0</v>
          </cell>
          <cell r="R579">
            <v>0</v>
          </cell>
          <cell r="T579">
            <v>547.51800000000003</v>
          </cell>
          <cell r="V579">
            <v>547.51800000000003</v>
          </cell>
        </row>
        <row r="580">
          <cell r="D580" t="str">
            <v>ELECTRICIDAD</v>
          </cell>
        </row>
        <row r="581">
          <cell r="D581">
            <v>7</v>
          </cell>
          <cell r="F581" t="str">
            <v>Global equipos eléctricos (se aplica 14% equipos mecánicos)</v>
          </cell>
          <cell r="G581" t="str">
            <v>gl</v>
          </cell>
          <cell r="H581">
            <v>1</v>
          </cell>
          <cell r="N581">
            <v>333272</v>
          </cell>
          <cell r="P581">
            <v>0</v>
          </cell>
          <cell r="Q581">
            <v>0</v>
          </cell>
          <cell r="R581">
            <v>0</v>
          </cell>
          <cell r="T581">
            <v>333.27199999999999</v>
          </cell>
          <cell r="V581">
            <v>333.27199999999999</v>
          </cell>
        </row>
        <row r="582">
          <cell r="E582" t="str">
            <v>REMOLIENDA PRIMARIA</v>
          </cell>
          <cell r="P582">
            <v>379.93599999999998</v>
          </cell>
          <cell r="Q582">
            <v>1752.8040000000001</v>
          </cell>
          <cell r="R582">
            <v>213.70999999999998</v>
          </cell>
          <cell r="S582">
            <v>0</v>
          </cell>
          <cell r="T582">
            <v>1298.88265</v>
          </cell>
          <cell r="V582">
            <v>3645.3326499999998</v>
          </cell>
        </row>
        <row r="586">
          <cell r="D586" t="str">
            <v>EXCAVACIONES Y RELLENOS</v>
          </cell>
        </row>
        <row r="587">
          <cell r="D587">
            <v>1</v>
          </cell>
          <cell r="F587" t="str">
            <v>Excavación estructural en terreno duro</v>
          </cell>
          <cell r="G587" t="str">
            <v>m3</v>
          </cell>
          <cell r="H587">
            <v>134.4</v>
          </cell>
          <cell r="N587">
            <v>53</v>
          </cell>
          <cell r="P587">
            <v>0</v>
          </cell>
          <cell r="Q587">
            <v>0</v>
          </cell>
          <cell r="T587">
            <v>7.1232000000000006</v>
          </cell>
          <cell r="V587">
            <v>7.1232000000000006</v>
          </cell>
        </row>
        <row r="588">
          <cell r="D588" t="str">
            <v>HORMIGONES</v>
          </cell>
        </row>
        <row r="589">
          <cell r="D589">
            <v>2</v>
          </cell>
          <cell r="F589" t="str">
            <v xml:space="preserve">Hormigon armado   </v>
          </cell>
          <cell r="G589" t="str">
            <v>m3</v>
          </cell>
          <cell r="H589">
            <v>261.04999999999995</v>
          </cell>
          <cell r="N589">
            <v>503</v>
          </cell>
          <cell r="P589">
            <v>0</v>
          </cell>
          <cell r="Q589">
            <v>0</v>
          </cell>
          <cell r="T589">
            <v>131.30814999999996</v>
          </cell>
          <cell r="V589">
            <v>131.30814999999996</v>
          </cell>
        </row>
        <row r="590">
          <cell r="D590" t="str">
            <v>ESTRUCTURAS METALICAS</v>
          </cell>
        </row>
        <row r="591">
          <cell r="D591">
            <v>3</v>
          </cell>
          <cell r="F591" t="str">
            <v xml:space="preserve">Estructuras metálicas  </v>
          </cell>
          <cell r="G591" t="str">
            <v>ton</v>
          </cell>
          <cell r="H591">
            <v>78.199999999999989</v>
          </cell>
          <cell r="M591">
            <v>1900</v>
          </cell>
          <cell r="N591">
            <v>870</v>
          </cell>
          <cell r="P591">
            <v>0</v>
          </cell>
          <cell r="Q591">
            <v>0</v>
          </cell>
          <cell r="R591">
            <v>148.57999999999998</v>
          </cell>
          <cell r="T591">
            <v>68.033999999999992</v>
          </cell>
          <cell r="V591">
            <v>216.61399999999998</v>
          </cell>
        </row>
        <row r="592">
          <cell r="D592" t="str">
            <v>MECANICA</v>
          </cell>
        </row>
        <row r="593">
          <cell r="D593">
            <v>5</v>
          </cell>
          <cell r="F593" t="str">
            <v>Cajón distrib.flotación 1ra. limpieza de 12 salidas con tapones</v>
          </cell>
          <cell r="G593" t="str">
            <v>ton</v>
          </cell>
          <cell r="H593">
            <v>1</v>
          </cell>
          <cell r="M593">
            <v>4300</v>
          </cell>
          <cell r="N593">
            <v>1450</v>
          </cell>
          <cell r="P593">
            <v>0</v>
          </cell>
          <cell r="Q593">
            <v>0</v>
          </cell>
          <cell r="R593">
            <v>4.3</v>
          </cell>
          <cell r="T593">
            <v>1.45</v>
          </cell>
          <cell r="V593">
            <v>5.75</v>
          </cell>
        </row>
        <row r="594">
          <cell r="D594">
            <v>5</v>
          </cell>
          <cell r="F594" t="str">
            <v>celda columna de flotación 1ra limpieza 4m diámetro x 14 m alto</v>
          </cell>
          <cell r="G594" t="str">
            <v>un</v>
          </cell>
          <cell r="H594">
            <v>3</v>
          </cell>
          <cell r="L594">
            <v>188850</v>
          </cell>
          <cell r="N594">
            <v>18885</v>
          </cell>
          <cell r="P594">
            <v>283.27499999999998</v>
          </cell>
          <cell r="Q594">
            <v>283.27499999999998</v>
          </cell>
          <cell r="R594">
            <v>0</v>
          </cell>
          <cell r="T594">
            <v>56.655000000000001</v>
          </cell>
          <cell r="V594">
            <v>623.20499999999993</v>
          </cell>
        </row>
        <row r="595">
          <cell r="D595">
            <v>5</v>
          </cell>
          <cell r="F595" t="str">
            <v>Compresor de aire celdas de columna</v>
          </cell>
          <cell r="G595" t="str">
            <v>un</v>
          </cell>
          <cell r="H595">
            <v>1</v>
          </cell>
          <cell r="L595">
            <v>212289</v>
          </cell>
          <cell r="N595">
            <v>21229</v>
          </cell>
          <cell r="P595">
            <v>0</v>
          </cell>
          <cell r="Q595">
            <v>212.28899999999999</v>
          </cell>
          <cell r="R595">
            <v>0</v>
          </cell>
          <cell r="T595">
            <v>21.228999999999999</v>
          </cell>
          <cell r="V595">
            <v>233.51799999999997</v>
          </cell>
        </row>
        <row r="596">
          <cell r="D596" t="str">
            <v>CAÑERIAS</v>
          </cell>
        </row>
        <row r="597">
          <cell r="D597">
            <v>6</v>
          </cell>
          <cell r="F597" t="str">
            <v>Global tuberías válvulas y fittings (se aplica 23% equipos mecànicos)</v>
          </cell>
          <cell r="G597" t="str">
            <v>gl</v>
          </cell>
          <cell r="H597">
            <v>1</v>
          </cell>
          <cell r="N597">
            <v>198369</v>
          </cell>
          <cell r="P597">
            <v>0</v>
          </cell>
          <cell r="Q597">
            <v>0</v>
          </cell>
          <cell r="R597">
            <v>0</v>
          </cell>
          <cell r="T597">
            <v>198.369</v>
          </cell>
          <cell r="V597">
            <v>198.369</v>
          </cell>
        </row>
        <row r="598">
          <cell r="D598" t="str">
            <v>ELECTRICIDAD</v>
          </cell>
        </row>
        <row r="599">
          <cell r="D599">
            <v>7</v>
          </cell>
          <cell r="F599" t="str">
            <v>Global equipos eléctricos (se aplica 14% equipos mecánicos)</v>
          </cell>
          <cell r="G599" t="str">
            <v>gl</v>
          </cell>
          <cell r="H599">
            <v>1</v>
          </cell>
          <cell r="N599">
            <v>120746</v>
          </cell>
          <cell r="P599">
            <v>0</v>
          </cell>
          <cell r="Q599">
            <v>0</v>
          </cell>
          <cell r="R599">
            <v>0</v>
          </cell>
          <cell r="T599">
            <v>120.746</v>
          </cell>
          <cell r="V599">
            <v>120.746</v>
          </cell>
        </row>
        <row r="600">
          <cell r="E600" t="str">
            <v>FLOTACION PRIMERA LIMPIEZA</v>
          </cell>
          <cell r="P600">
            <v>283.27499999999998</v>
          </cell>
          <cell r="Q600">
            <v>495.56399999999996</v>
          </cell>
          <cell r="R600">
            <v>152.88</v>
          </cell>
          <cell r="S600">
            <v>0</v>
          </cell>
          <cell r="T600">
            <v>604.9143499999999</v>
          </cell>
          <cell r="V600">
            <v>1536.6333499999998</v>
          </cell>
        </row>
        <row r="604">
          <cell r="D604" t="str">
            <v>EXCAVACIONES Y RELLENOS</v>
          </cell>
        </row>
        <row r="605">
          <cell r="D605">
            <v>1</v>
          </cell>
          <cell r="F605" t="str">
            <v>Excavación estructural en terreno duro</v>
          </cell>
          <cell r="G605" t="str">
            <v>m3</v>
          </cell>
          <cell r="H605">
            <v>104.39999999999999</v>
          </cell>
          <cell r="N605">
            <v>53</v>
          </cell>
          <cell r="P605">
            <v>0</v>
          </cell>
          <cell r="Q605">
            <v>0</v>
          </cell>
          <cell r="T605">
            <v>5.5331999999999999</v>
          </cell>
          <cell r="V605">
            <v>5.5331999999999999</v>
          </cell>
        </row>
        <row r="606">
          <cell r="D606" t="str">
            <v>HORMIGONES</v>
          </cell>
          <cell r="R606">
            <v>51.6</v>
          </cell>
        </row>
        <row r="607">
          <cell r="D607">
            <v>2</v>
          </cell>
          <cell r="F607" t="str">
            <v xml:space="preserve">Hormigon armado   </v>
          </cell>
          <cell r="G607" t="str">
            <v>m3</v>
          </cell>
          <cell r="H607">
            <v>186.29999999999998</v>
          </cell>
          <cell r="N607">
            <v>503</v>
          </cell>
          <cell r="P607">
            <v>0</v>
          </cell>
          <cell r="Q607">
            <v>0</v>
          </cell>
          <cell r="T607">
            <v>93.7089</v>
          </cell>
          <cell r="V607">
            <v>93.7089</v>
          </cell>
        </row>
        <row r="608">
          <cell r="D608" t="str">
            <v>ESTRUCTURAS METALICAS</v>
          </cell>
        </row>
        <row r="609">
          <cell r="D609">
            <v>3</v>
          </cell>
          <cell r="F609" t="str">
            <v xml:space="preserve">Estructuras metálicas  </v>
          </cell>
          <cell r="G609" t="str">
            <v>ton</v>
          </cell>
          <cell r="H609">
            <v>51.749999999999993</v>
          </cell>
          <cell r="M609">
            <v>1900</v>
          </cell>
          <cell r="N609">
            <v>870</v>
          </cell>
          <cell r="P609">
            <v>0</v>
          </cell>
          <cell r="Q609">
            <v>0</v>
          </cell>
          <cell r="R609">
            <v>98.324999999999989</v>
          </cell>
          <cell r="T609">
            <v>45.022499999999994</v>
          </cell>
          <cell r="V609">
            <v>143.34749999999997</v>
          </cell>
        </row>
        <row r="610">
          <cell r="D610" t="str">
            <v>MECANICA</v>
          </cell>
        </row>
        <row r="611">
          <cell r="D611">
            <v>5</v>
          </cell>
          <cell r="F611" t="str">
            <v>Repotenciamiento Bba alimentación flotación 2da limpieza a motor 450HP</v>
          </cell>
          <cell r="G611" t="str">
            <v>un</v>
          </cell>
          <cell r="H611">
            <v>1</v>
          </cell>
          <cell r="L611">
            <v>27659</v>
          </cell>
          <cell r="N611">
            <v>2766</v>
          </cell>
          <cell r="P611">
            <v>0</v>
          </cell>
          <cell r="Q611">
            <v>27.658999999999999</v>
          </cell>
          <cell r="R611">
            <v>0</v>
          </cell>
          <cell r="T611">
            <v>2.766</v>
          </cell>
          <cell r="V611">
            <v>30.424999999999997</v>
          </cell>
        </row>
        <row r="612">
          <cell r="D612" t="str">
            <v>CAÑERIAS</v>
          </cell>
        </row>
        <row r="613">
          <cell r="D613">
            <v>6</v>
          </cell>
          <cell r="F613" t="str">
            <v>Global tuberías válvulas y fittings (se aplica 23% equipos mecànicos)</v>
          </cell>
          <cell r="G613" t="str">
            <v>gl</v>
          </cell>
          <cell r="H613">
            <v>1</v>
          </cell>
          <cell r="N613">
            <v>6998</v>
          </cell>
          <cell r="P613">
            <v>0</v>
          </cell>
          <cell r="Q613">
            <v>0</v>
          </cell>
          <cell r="R613">
            <v>0</v>
          </cell>
          <cell r="T613">
            <v>6.9980000000000002</v>
          </cell>
          <cell r="V613">
            <v>6.9980000000000002</v>
          </cell>
        </row>
        <row r="614">
          <cell r="D614" t="str">
            <v>ELECTRICIDAD</v>
          </cell>
        </row>
        <row r="615">
          <cell r="D615">
            <v>7</v>
          </cell>
          <cell r="F615" t="str">
            <v>Global equipos eléctricos (se aplica 14% equipos mecánicos)</v>
          </cell>
          <cell r="G615" t="str">
            <v>gl</v>
          </cell>
          <cell r="H615">
            <v>1</v>
          </cell>
          <cell r="N615">
            <v>980</v>
          </cell>
          <cell r="P615">
            <v>0</v>
          </cell>
          <cell r="Q615">
            <v>0</v>
          </cell>
          <cell r="R615">
            <v>0</v>
          </cell>
          <cell r="T615">
            <v>0.98</v>
          </cell>
          <cell r="V615">
            <v>0.98</v>
          </cell>
        </row>
        <row r="616">
          <cell r="E616" t="str">
            <v>REMOLIENDA SECUNDARIA</v>
          </cell>
          <cell r="P616">
            <v>0</v>
          </cell>
          <cell r="Q616">
            <v>27.658999999999999</v>
          </cell>
          <cell r="R616">
            <v>98.324999999999989</v>
          </cell>
          <cell r="S616">
            <v>0</v>
          </cell>
          <cell r="T616">
            <v>155.00859999999994</v>
          </cell>
          <cell r="V616">
            <v>280.99259999999998</v>
          </cell>
        </row>
        <row r="620">
          <cell r="D620" t="str">
            <v>EXCAVACIONES Y RELLENOS</v>
          </cell>
        </row>
        <row r="621">
          <cell r="D621">
            <v>1</v>
          </cell>
          <cell r="F621" t="str">
            <v>Excavaciónes</v>
          </cell>
          <cell r="G621" t="str">
            <v>m3</v>
          </cell>
          <cell r="H621">
            <v>259.2</v>
          </cell>
          <cell r="N621">
            <v>11</v>
          </cell>
          <cell r="P621">
            <v>0</v>
          </cell>
          <cell r="Q621">
            <v>0</v>
          </cell>
          <cell r="T621">
            <v>2.8512</v>
          </cell>
          <cell r="V621">
            <v>2.8512</v>
          </cell>
        </row>
        <row r="622">
          <cell r="D622" t="str">
            <v>HORMIGONES</v>
          </cell>
        </row>
        <row r="623">
          <cell r="D623">
            <v>2</v>
          </cell>
          <cell r="F623" t="str">
            <v xml:space="preserve">Hormigon armado   </v>
          </cell>
          <cell r="G623" t="str">
            <v>m3</v>
          </cell>
          <cell r="H623">
            <v>217.35</v>
          </cell>
          <cell r="N623">
            <v>503</v>
          </cell>
          <cell r="P623">
            <v>0</v>
          </cell>
          <cell r="Q623">
            <v>0</v>
          </cell>
          <cell r="T623">
            <v>109.32705</v>
          </cell>
          <cell r="V623">
            <v>109.32705</v>
          </cell>
        </row>
        <row r="624">
          <cell r="D624" t="str">
            <v>ESTRUCTURAS METALICAS</v>
          </cell>
        </row>
        <row r="625">
          <cell r="D625">
            <v>3</v>
          </cell>
          <cell r="F625" t="str">
            <v xml:space="preserve">Estructuras metálicas  </v>
          </cell>
          <cell r="G625" t="str">
            <v>ton</v>
          </cell>
          <cell r="H625">
            <v>25.299999999999997</v>
          </cell>
          <cell r="M625">
            <v>1900</v>
          </cell>
          <cell r="N625">
            <v>870</v>
          </cell>
          <cell r="P625">
            <v>0</v>
          </cell>
          <cell r="Q625">
            <v>0</v>
          </cell>
          <cell r="R625">
            <v>48.069999999999993</v>
          </cell>
          <cell r="T625">
            <v>22.010999999999996</v>
          </cell>
          <cell r="V625">
            <v>70.080999999999989</v>
          </cell>
        </row>
        <row r="626">
          <cell r="D626" t="str">
            <v>MECANICA</v>
          </cell>
        </row>
        <row r="627">
          <cell r="D627">
            <v>5</v>
          </cell>
          <cell r="F627" t="str">
            <v>Celda columna de flotacion 2da limpieza 4m diámetro x 14 de alto</v>
          </cell>
          <cell r="G627" t="str">
            <v>un</v>
          </cell>
          <cell r="H627">
            <v>1</v>
          </cell>
          <cell r="L627">
            <v>188850</v>
          </cell>
          <cell r="N627">
            <v>18885</v>
          </cell>
          <cell r="P627">
            <v>94.424999999999997</v>
          </cell>
          <cell r="Q627">
            <v>94.424999999999997</v>
          </cell>
          <cell r="R627">
            <v>0</v>
          </cell>
          <cell r="T627">
            <v>18.885000000000002</v>
          </cell>
          <cell r="V627">
            <v>207.73499999999999</v>
          </cell>
        </row>
        <row r="628">
          <cell r="D628" t="str">
            <v>CAÑERIAS</v>
          </cell>
        </row>
        <row r="629">
          <cell r="D629">
            <v>6</v>
          </cell>
          <cell r="F629" t="str">
            <v>Global tuberías válvulas y fittings (se aplica 23% equipos mecànicos)</v>
          </cell>
          <cell r="G629" t="str">
            <v>gl</v>
          </cell>
          <cell r="H629">
            <v>1</v>
          </cell>
          <cell r="N629">
            <v>47779</v>
          </cell>
          <cell r="P629">
            <v>0</v>
          </cell>
          <cell r="Q629">
            <v>0</v>
          </cell>
          <cell r="R629">
            <v>0</v>
          </cell>
          <cell r="T629">
            <v>47.779000000000003</v>
          </cell>
          <cell r="V629">
            <v>47.779000000000003</v>
          </cell>
        </row>
        <row r="630">
          <cell r="D630" t="str">
            <v>ELECTRICIDAD</v>
          </cell>
        </row>
        <row r="631">
          <cell r="D631">
            <v>7</v>
          </cell>
          <cell r="F631" t="str">
            <v>Global equipos eléctricos (se aplica 14% equipos mecánicos)</v>
          </cell>
          <cell r="G631" t="str">
            <v>gl</v>
          </cell>
          <cell r="H631">
            <v>1</v>
          </cell>
          <cell r="N631">
            <v>29083</v>
          </cell>
          <cell r="P631">
            <v>0</v>
          </cell>
          <cell r="Q631">
            <v>0</v>
          </cell>
          <cell r="R631">
            <v>0</v>
          </cell>
          <cell r="T631">
            <v>29.082999999999998</v>
          </cell>
          <cell r="V631">
            <v>29.082999999999998</v>
          </cell>
        </row>
        <row r="632">
          <cell r="E632" t="str">
            <v>FLOTACION SEGUNDA LIMPIEZA</v>
          </cell>
          <cell r="P632">
            <v>94.424999999999997</v>
          </cell>
          <cell r="Q632">
            <v>94.424999999999997</v>
          </cell>
          <cell r="R632">
            <v>48.069999999999993</v>
          </cell>
          <cell r="S632">
            <v>0</v>
          </cell>
          <cell r="T632">
            <v>229.93625</v>
          </cell>
          <cell r="V632">
            <v>466.85624999999993</v>
          </cell>
        </row>
        <row r="633">
          <cell r="E633" t="str">
            <v>FLOTACION</v>
          </cell>
          <cell r="P633">
            <v>4512.0294999999996</v>
          </cell>
          <cell r="Q633">
            <v>6216.4535000000005</v>
          </cell>
          <cell r="R633">
            <v>1845.92</v>
          </cell>
          <cell r="S633">
            <v>0</v>
          </cell>
          <cell r="T633">
            <v>9492.8878499999992</v>
          </cell>
          <cell r="V633">
            <v>22067.290850000005</v>
          </cell>
        </row>
        <row r="638">
          <cell r="D638" t="str">
            <v>EXCAVACIONES Y RELLENOS</v>
          </cell>
        </row>
        <row r="639">
          <cell r="D639">
            <v>1</v>
          </cell>
          <cell r="F639" t="str">
            <v>Excavaciones</v>
          </cell>
          <cell r="G639" t="str">
            <v>m3</v>
          </cell>
          <cell r="H639">
            <v>302.39999999999998</v>
          </cell>
          <cell r="N639">
            <v>11</v>
          </cell>
          <cell r="P639">
            <v>0</v>
          </cell>
          <cell r="Q639">
            <v>0</v>
          </cell>
          <cell r="T639">
            <v>3.3263999999999996</v>
          </cell>
          <cell r="V639">
            <v>3.3263999999999996</v>
          </cell>
        </row>
        <row r="640">
          <cell r="D640" t="str">
            <v>HORMIGONES</v>
          </cell>
        </row>
        <row r="641">
          <cell r="D641">
            <v>2</v>
          </cell>
          <cell r="F641" t="str">
            <v xml:space="preserve">Hormigon armado   </v>
          </cell>
          <cell r="G641" t="str">
            <v>m3</v>
          </cell>
          <cell r="H641">
            <v>151.79999999999998</v>
          </cell>
          <cell r="N641">
            <v>503</v>
          </cell>
          <cell r="P641">
            <v>0</v>
          </cell>
          <cell r="Q641">
            <v>0</v>
          </cell>
          <cell r="T641">
            <v>76.355399999999989</v>
          </cell>
          <cell r="V641">
            <v>76.355399999999989</v>
          </cell>
        </row>
        <row r="642">
          <cell r="D642" t="str">
            <v>CONSTRUCCIONES VARIAS</v>
          </cell>
        </row>
        <row r="643">
          <cell r="D643">
            <v>4</v>
          </cell>
          <cell r="F643" t="str">
            <v>Ampliación salas eléctricas</v>
          </cell>
          <cell r="G643" t="str">
            <v>m2</v>
          </cell>
          <cell r="H643">
            <v>58.8</v>
          </cell>
          <cell r="N643">
            <v>400</v>
          </cell>
          <cell r="T643">
            <v>23.52</v>
          </cell>
          <cell r="V643">
            <v>23.52</v>
          </cell>
        </row>
        <row r="644">
          <cell r="D644" t="str">
            <v>MECANICA</v>
          </cell>
        </row>
        <row r="645">
          <cell r="D645">
            <v>5</v>
          </cell>
          <cell r="F645" t="str">
            <v>Estanque almacenamiento concebtrado Cu-Mo con meca,agitador Vol útil=1.045m3 75HP</v>
          </cell>
          <cell r="G645" t="str">
            <v>ton</v>
          </cell>
          <cell r="H645">
            <v>45</v>
          </cell>
          <cell r="M645">
            <v>4300</v>
          </cell>
          <cell r="N645">
            <v>1450</v>
          </cell>
          <cell r="P645">
            <v>0</v>
          </cell>
          <cell r="Q645">
            <v>0</v>
          </cell>
          <cell r="R645">
            <v>193.5</v>
          </cell>
          <cell r="T645">
            <v>65.25</v>
          </cell>
          <cell r="V645">
            <v>258.75</v>
          </cell>
        </row>
        <row r="646">
          <cell r="D646">
            <v>5</v>
          </cell>
          <cell r="F646" t="str">
            <v>Agitador 75HP estanque concentrado Cu-Mo 1050 m3</v>
          </cell>
          <cell r="G646" t="str">
            <v>un</v>
          </cell>
          <cell r="H646">
            <v>1</v>
          </cell>
          <cell r="L646">
            <v>63200</v>
          </cell>
          <cell r="N646">
            <v>6320</v>
          </cell>
          <cell r="P646">
            <v>0</v>
          </cell>
          <cell r="Q646">
            <v>63.2</v>
          </cell>
          <cell r="R646">
            <v>0</v>
          </cell>
          <cell r="T646">
            <v>6.32</v>
          </cell>
          <cell r="V646">
            <v>69.52000000000001</v>
          </cell>
        </row>
        <row r="647">
          <cell r="D647">
            <v>5</v>
          </cell>
          <cell r="F647" t="str">
            <v>Motor bomba alimentación planta de moly tipo centrífuga horiz.12"x10" 60HP</v>
          </cell>
          <cell r="G647" t="str">
            <v>un</v>
          </cell>
          <cell r="H647">
            <v>2</v>
          </cell>
          <cell r="L647">
            <v>5378</v>
          </cell>
          <cell r="N647">
            <v>538</v>
          </cell>
          <cell r="P647">
            <v>0</v>
          </cell>
          <cell r="Q647">
            <v>10.756</v>
          </cell>
          <cell r="R647">
            <v>0</v>
          </cell>
          <cell r="T647">
            <v>1.0760000000000001</v>
          </cell>
          <cell r="V647">
            <v>11.832000000000001</v>
          </cell>
        </row>
        <row r="648">
          <cell r="D648" t="str">
            <v>CAÑERIAS</v>
          </cell>
        </row>
        <row r="649">
          <cell r="D649">
            <v>6</v>
          </cell>
          <cell r="F649" t="str">
            <v>Global tuberías válvulas y fittings (se aplica 37.6% equipos mecànicos)</v>
          </cell>
          <cell r="G649" t="str">
            <v>gl</v>
          </cell>
          <cell r="H649">
            <v>1</v>
          </cell>
          <cell r="N649">
            <v>127878</v>
          </cell>
          <cell r="P649">
            <v>0</v>
          </cell>
          <cell r="Q649">
            <v>0</v>
          </cell>
          <cell r="R649">
            <v>0</v>
          </cell>
          <cell r="T649">
            <v>127.878</v>
          </cell>
          <cell r="V649">
            <v>127.878</v>
          </cell>
        </row>
        <row r="650">
          <cell r="D650" t="str">
            <v>ELECTRICIDAD</v>
          </cell>
        </row>
        <row r="651">
          <cell r="D651">
            <v>7</v>
          </cell>
          <cell r="F651" t="str">
            <v>Global equipos eléctricos (se aplica 16.2% equipos mecánicos)</v>
          </cell>
          <cell r="G651" t="str">
            <v>gl</v>
          </cell>
          <cell r="H651">
            <v>1</v>
          </cell>
          <cell r="N651">
            <v>55096</v>
          </cell>
          <cell r="P651">
            <v>0</v>
          </cell>
          <cell r="Q651">
            <v>0</v>
          </cell>
          <cell r="R651">
            <v>0</v>
          </cell>
          <cell r="T651">
            <v>55.095999999999997</v>
          </cell>
          <cell r="V651">
            <v>55.095999999999997</v>
          </cell>
        </row>
        <row r="652">
          <cell r="E652" t="str">
            <v>ESPESAJE Y ALMACENAMIENTO DE CONCENTRADO Cu-Mo</v>
          </cell>
          <cell r="P652">
            <v>0</v>
          </cell>
          <cell r="Q652">
            <v>73.956000000000003</v>
          </cell>
          <cell r="R652">
            <v>193.5</v>
          </cell>
          <cell r="S652">
            <v>0</v>
          </cell>
          <cell r="T652">
            <v>358.8218</v>
          </cell>
          <cell r="V652">
            <v>626.27780000000007</v>
          </cell>
        </row>
        <row r="656">
          <cell r="D656" t="str">
            <v>OBRAS CIVILES GENERALES incluidas en área 351</v>
          </cell>
        </row>
        <row r="657">
          <cell r="D657" t="str">
            <v>MECANICA</v>
          </cell>
        </row>
        <row r="658">
          <cell r="D658">
            <v>5</v>
          </cell>
          <cell r="F658" t="str">
            <v>Estanque almacenamiento concebtrado Cu-Mo con meca,agitador V=20m3</v>
          </cell>
          <cell r="G658" t="str">
            <v>ton</v>
          </cell>
          <cell r="H658">
            <v>45</v>
          </cell>
          <cell r="M658">
            <v>4300</v>
          </cell>
          <cell r="N658">
            <v>1450</v>
          </cell>
          <cell r="P658">
            <v>0</v>
          </cell>
          <cell r="Q658">
            <v>0</v>
          </cell>
          <cell r="R658">
            <v>193.5</v>
          </cell>
          <cell r="T658">
            <v>65.25</v>
          </cell>
          <cell r="V658">
            <v>258.75</v>
          </cell>
        </row>
        <row r="659">
          <cell r="D659" t="str">
            <v>CAÑERIAS</v>
          </cell>
        </row>
        <row r="660">
          <cell r="D660">
            <v>6</v>
          </cell>
          <cell r="F660" t="str">
            <v>Global tuberías válvulas y fittings (se aplica 37,6% equipos mecànicos)</v>
          </cell>
          <cell r="G660" t="str">
            <v>gl</v>
          </cell>
          <cell r="H660">
            <v>1</v>
          </cell>
          <cell r="N660">
            <v>97290</v>
          </cell>
          <cell r="P660">
            <v>0</v>
          </cell>
          <cell r="Q660">
            <v>0</v>
          </cell>
          <cell r="R660">
            <v>0</v>
          </cell>
          <cell r="T660">
            <v>97.29</v>
          </cell>
          <cell r="V660">
            <v>97.29</v>
          </cell>
        </row>
        <row r="661">
          <cell r="D661" t="str">
            <v>ELECTRICIDAD</v>
          </cell>
        </row>
        <row r="662">
          <cell r="D662">
            <v>7</v>
          </cell>
          <cell r="F662" t="str">
            <v>Global equipos eléctricos (se aplica 16.2% equipos mecánicos)</v>
          </cell>
          <cell r="G662" t="str">
            <v>gl</v>
          </cell>
          <cell r="H662">
            <v>1</v>
          </cell>
          <cell r="N662">
            <v>41918</v>
          </cell>
          <cell r="P662">
            <v>0</v>
          </cell>
          <cell r="Q662">
            <v>0</v>
          </cell>
          <cell r="R662">
            <v>0</v>
          </cell>
          <cell r="T662">
            <v>41.917999999999999</v>
          </cell>
          <cell r="V662">
            <v>41.917999999999999</v>
          </cell>
        </row>
        <row r="663">
          <cell r="E663" t="str">
            <v>ACONDICIONAMIENTO DE CONCENTRADO Cu-Mo</v>
          </cell>
          <cell r="P663">
            <v>0</v>
          </cell>
          <cell r="Q663">
            <v>0</v>
          </cell>
          <cell r="R663">
            <v>193.5</v>
          </cell>
          <cell r="S663">
            <v>0</v>
          </cell>
          <cell r="T663">
            <v>204.45800000000003</v>
          </cell>
          <cell r="V663">
            <v>397.95800000000003</v>
          </cell>
        </row>
        <row r="667">
          <cell r="D667" t="str">
            <v>OBRAS CIVILES GENERALES incluidas en área 351</v>
          </cell>
        </row>
        <row r="668">
          <cell r="D668" t="str">
            <v>MECANICA</v>
          </cell>
        </row>
        <row r="669">
          <cell r="D669">
            <v>5</v>
          </cell>
          <cell r="F669" t="str">
            <v>Celda de flotación primaria cap=300 pie3 30Hp encapsuladas</v>
          </cell>
          <cell r="G669" t="str">
            <v>un</v>
          </cell>
          <cell r="H669">
            <v>9</v>
          </cell>
          <cell r="L669">
            <v>39185</v>
          </cell>
          <cell r="N669">
            <v>3918</v>
          </cell>
          <cell r="P669">
            <v>176.33250000000001</v>
          </cell>
          <cell r="Q669">
            <v>176.33250000000001</v>
          </cell>
          <cell r="R669">
            <v>0</v>
          </cell>
          <cell r="T669">
            <v>35.262</v>
          </cell>
          <cell r="V669">
            <v>387.92700000000002</v>
          </cell>
        </row>
        <row r="670">
          <cell r="D670">
            <v>5</v>
          </cell>
          <cell r="F670" t="str">
            <v>Repotenciamiento bomba 12"x10" espesador concentrado Cu a motor de 125 HP</v>
          </cell>
          <cell r="G670" t="str">
            <v>un</v>
          </cell>
          <cell r="H670">
            <v>2</v>
          </cell>
          <cell r="L670">
            <v>11272</v>
          </cell>
          <cell r="N670">
            <v>1127</v>
          </cell>
          <cell r="P670">
            <v>0</v>
          </cell>
          <cell r="Q670">
            <v>22.544</v>
          </cell>
          <cell r="R670">
            <v>0</v>
          </cell>
          <cell r="T670">
            <v>2.254</v>
          </cell>
          <cell r="V670">
            <v>24.798000000000002</v>
          </cell>
        </row>
        <row r="671">
          <cell r="D671" t="str">
            <v>CAÑERIAS</v>
          </cell>
        </row>
        <row r="672">
          <cell r="D672">
            <v>6</v>
          </cell>
          <cell r="F672" t="str">
            <v>Global tuberías válvulas y fittings (se aplica 37,6% equipos mecànicos)</v>
          </cell>
          <cell r="G672" t="str">
            <v>gl</v>
          </cell>
          <cell r="H672">
            <v>1</v>
          </cell>
          <cell r="N672">
            <v>155186</v>
          </cell>
          <cell r="P672">
            <v>0</v>
          </cell>
          <cell r="Q672">
            <v>0</v>
          </cell>
          <cell r="R672">
            <v>0</v>
          </cell>
          <cell r="T672">
            <v>155.18600000000001</v>
          </cell>
          <cell r="V672">
            <v>155.18600000000001</v>
          </cell>
        </row>
        <row r="673">
          <cell r="D673" t="str">
            <v>ELECTRICIDAD</v>
          </cell>
        </row>
        <row r="674">
          <cell r="D674">
            <v>7</v>
          </cell>
          <cell r="F674" t="str">
            <v>Global equipos eléctricos (se aplica 16.2% equipos mecánicos)</v>
          </cell>
          <cell r="G674" t="str">
            <v>gl</v>
          </cell>
          <cell r="H674">
            <v>1</v>
          </cell>
          <cell r="N674">
            <v>66862</v>
          </cell>
          <cell r="P674">
            <v>0</v>
          </cell>
          <cell r="Q674">
            <v>0</v>
          </cell>
          <cell r="R674">
            <v>0</v>
          </cell>
          <cell r="T674">
            <v>66.861999999999995</v>
          </cell>
          <cell r="V674">
            <v>66.861999999999995</v>
          </cell>
        </row>
        <row r="675">
          <cell r="E675" t="str">
            <v>FLOTACION PRIMARIA</v>
          </cell>
          <cell r="P675">
            <v>176.33250000000001</v>
          </cell>
          <cell r="Q675">
            <v>198.87650000000002</v>
          </cell>
          <cell r="R675">
            <v>0</v>
          </cell>
          <cell r="S675">
            <v>0</v>
          </cell>
          <cell r="T675">
            <v>259.56399999999996</v>
          </cell>
          <cell r="V675">
            <v>634.77300000000002</v>
          </cell>
        </row>
        <row r="679">
          <cell r="D679" t="str">
            <v>OBRAS CIVILES GENERALES incluidas en área 351</v>
          </cell>
        </row>
        <row r="680">
          <cell r="D680" t="str">
            <v>MECANICA</v>
          </cell>
        </row>
        <row r="681">
          <cell r="D681">
            <v>5</v>
          </cell>
          <cell r="F681" t="str">
            <v>Bomba alimentacion flotación primera limpieza tipo vertical tamaño 10"50HP</v>
          </cell>
          <cell r="G681" t="str">
            <v>un</v>
          </cell>
          <cell r="H681">
            <v>2</v>
          </cell>
          <cell r="L681">
            <v>47770</v>
          </cell>
          <cell r="N681">
            <v>4777</v>
          </cell>
          <cell r="P681">
            <v>0</v>
          </cell>
          <cell r="Q681">
            <v>95.54</v>
          </cell>
          <cell r="R681">
            <v>0</v>
          </cell>
          <cell r="T681">
            <v>9.5540000000000003</v>
          </cell>
          <cell r="V681">
            <v>105.09400000000001</v>
          </cell>
        </row>
        <row r="682">
          <cell r="D682">
            <v>5</v>
          </cell>
          <cell r="F682" t="str">
            <v>Celda flotación 1ra limpieza cap=500 pie3 40Hp</v>
          </cell>
          <cell r="G682" t="str">
            <v>un</v>
          </cell>
          <cell r="H682">
            <v>14</v>
          </cell>
          <cell r="L682">
            <v>44366</v>
          </cell>
          <cell r="N682">
            <v>4437</v>
          </cell>
          <cell r="P682">
            <v>310.56200000000001</v>
          </cell>
          <cell r="Q682">
            <v>310.56200000000001</v>
          </cell>
          <cell r="R682">
            <v>0</v>
          </cell>
          <cell r="T682">
            <v>62.118000000000002</v>
          </cell>
          <cell r="V682">
            <v>683.24200000000008</v>
          </cell>
        </row>
        <row r="683">
          <cell r="D683">
            <v>5</v>
          </cell>
          <cell r="F683" t="str">
            <v>Motor Bba cola 1ra limpieza oa espesador conc.Cu-Mo tipo vertical 6" 50HP</v>
          </cell>
          <cell r="G683" t="str">
            <v>un</v>
          </cell>
          <cell r="H683">
            <v>2</v>
          </cell>
          <cell r="L683">
            <v>14369</v>
          </cell>
          <cell r="N683">
            <v>1437</v>
          </cell>
          <cell r="P683">
            <v>0</v>
          </cell>
          <cell r="Q683">
            <v>28.738</v>
          </cell>
          <cell r="T683">
            <v>2.8740000000000001</v>
          </cell>
          <cell r="V683">
            <v>31.611999999999998</v>
          </cell>
        </row>
        <row r="684">
          <cell r="D684" t="str">
            <v>CAÑERIAS</v>
          </cell>
        </row>
        <row r="685">
          <cell r="D685">
            <v>6</v>
          </cell>
          <cell r="F685" t="str">
            <v>Global tuberías válvulas y fittings (se aplica 37,6% equipos mecànicos)</v>
          </cell>
          <cell r="G685" t="str">
            <v>gl</v>
          </cell>
          <cell r="H685">
            <v>1</v>
          </cell>
          <cell r="N685">
            <v>308298</v>
          </cell>
          <cell r="P685">
            <v>0</v>
          </cell>
          <cell r="Q685">
            <v>0</v>
          </cell>
          <cell r="R685">
            <v>0</v>
          </cell>
          <cell r="T685">
            <v>308.298</v>
          </cell>
          <cell r="V685">
            <v>308.298</v>
          </cell>
        </row>
        <row r="686">
          <cell r="D686" t="str">
            <v>ELECTRICIDAD</v>
          </cell>
        </row>
        <row r="687">
          <cell r="D687">
            <v>7</v>
          </cell>
          <cell r="F687" t="str">
            <v>Global equipos eléctricos (se aplica 16.2% equipos mecánicos)</v>
          </cell>
          <cell r="G687" t="str">
            <v>gl</v>
          </cell>
          <cell r="H687">
            <v>1</v>
          </cell>
          <cell r="N687">
            <v>132831</v>
          </cell>
          <cell r="P687">
            <v>0</v>
          </cell>
          <cell r="Q687">
            <v>0</v>
          </cell>
          <cell r="R687">
            <v>0</v>
          </cell>
          <cell r="T687">
            <v>132.83099999999999</v>
          </cell>
          <cell r="V687">
            <v>132.83099999999999</v>
          </cell>
        </row>
        <row r="688">
          <cell r="E688" t="str">
            <v>FLOTACION PRIMERA LIMPIEZA</v>
          </cell>
          <cell r="P688">
            <v>310.56200000000001</v>
          </cell>
          <cell r="Q688">
            <v>434.84000000000003</v>
          </cell>
          <cell r="R688">
            <v>0</v>
          </cell>
          <cell r="S688">
            <v>0</v>
          </cell>
          <cell r="T688">
            <v>515.67499999999995</v>
          </cell>
          <cell r="V688">
            <v>1261.077</v>
          </cell>
        </row>
        <row r="692">
          <cell r="D692" t="str">
            <v>OBRAS CIVILES GENERALES incluidas en área 351</v>
          </cell>
        </row>
        <row r="693">
          <cell r="D693" t="str">
            <v>MECANICA</v>
          </cell>
        </row>
        <row r="694">
          <cell r="D694">
            <v>5</v>
          </cell>
          <cell r="F694" t="str">
            <v>Cajon alimentación espesador cap=5m3</v>
          </cell>
          <cell r="G694" t="str">
            <v>ton</v>
          </cell>
          <cell r="H694">
            <v>4</v>
          </cell>
          <cell r="M694">
            <v>4300</v>
          </cell>
          <cell r="N694">
            <v>1450</v>
          </cell>
          <cell r="P694">
            <v>0</v>
          </cell>
          <cell r="Q694">
            <v>0</v>
          </cell>
          <cell r="R694">
            <v>17.2</v>
          </cell>
          <cell r="T694">
            <v>5.8</v>
          </cell>
          <cell r="V694">
            <v>23</v>
          </cell>
        </row>
        <row r="695">
          <cell r="D695">
            <v>5</v>
          </cell>
          <cell r="F695" t="str">
            <v>Cajón colector rebase espesador limpieza final cap=6 m3</v>
          </cell>
          <cell r="G695" t="str">
            <v>ton</v>
          </cell>
          <cell r="H695">
            <v>4</v>
          </cell>
          <cell r="M695">
            <v>4300</v>
          </cell>
          <cell r="N695">
            <v>1450</v>
          </cell>
          <cell r="P695">
            <v>0</v>
          </cell>
          <cell r="R695">
            <v>17.2</v>
          </cell>
          <cell r="T695">
            <v>5.8</v>
          </cell>
          <cell r="V695">
            <v>23</v>
          </cell>
        </row>
        <row r="696">
          <cell r="D696">
            <v>5</v>
          </cell>
          <cell r="F696" t="str">
            <v>Motor Bba cola descarga espesador tipo centrífuga horizontal 3"x2" 20HP</v>
          </cell>
          <cell r="G696" t="str">
            <v>un</v>
          </cell>
          <cell r="H696">
            <v>2</v>
          </cell>
          <cell r="L696">
            <v>2885</v>
          </cell>
          <cell r="N696">
            <v>289</v>
          </cell>
          <cell r="P696">
            <v>0</v>
          </cell>
          <cell r="Q696">
            <v>5.77</v>
          </cell>
          <cell r="R696">
            <v>0</v>
          </cell>
          <cell r="T696">
            <v>0.57799999999999996</v>
          </cell>
          <cell r="V696">
            <v>6.3479999999999999</v>
          </cell>
        </row>
        <row r="697">
          <cell r="D697" t="str">
            <v>CAÑERIAS</v>
          </cell>
        </row>
        <row r="698">
          <cell r="D698">
            <v>6</v>
          </cell>
          <cell r="F698" t="str">
            <v>Global tuberías válvulas y fittings (se aplica 37,6% equipos mecànicos)</v>
          </cell>
          <cell r="G698" t="str">
            <v>gl</v>
          </cell>
          <cell r="H698">
            <v>1</v>
          </cell>
          <cell r="N698">
            <v>20691</v>
          </cell>
          <cell r="P698">
            <v>0</v>
          </cell>
          <cell r="Q698">
            <v>0</v>
          </cell>
          <cell r="R698">
            <v>0</v>
          </cell>
          <cell r="T698">
            <v>20.690999999999999</v>
          </cell>
          <cell r="V698">
            <v>20.690999999999999</v>
          </cell>
        </row>
        <row r="699">
          <cell r="D699" t="str">
            <v>ELECTRICIDAD</v>
          </cell>
        </row>
        <row r="700">
          <cell r="D700">
            <v>7</v>
          </cell>
          <cell r="F700" t="str">
            <v>Global equipos eléctricos (se aplica 16.2% equipos mecánicos)</v>
          </cell>
          <cell r="G700" t="str">
            <v>gl</v>
          </cell>
          <cell r="H700">
            <v>1</v>
          </cell>
          <cell r="N700">
            <v>8915</v>
          </cell>
          <cell r="P700">
            <v>0</v>
          </cell>
          <cell r="Q700">
            <v>0</v>
          </cell>
          <cell r="R700">
            <v>0</v>
          </cell>
          <cell r="T700">
            <v>8.9149999999999991</v>
          </cell>
          <cell r="V700">
            <v>8.9149999999999991</v>
          </cell>
        </row>
        <row r="701">
          <cell r="E701" t="str">
            <v>ESPESAJE REMOLIENDA</v>
          </cell>
          <cell r="P701">
            <v>0</v>
          </cell>
          <cell r="Q701">
            <v>5.77</v>
          </cell>
          <cell r="R701">
            <v>34.4</v>
          </cell>
          <cell r="S701">
            <v>0</v>
          </cell>
          <cell r="T701">
            <v>41.783999999999999</v>
          </cell>
          <cell r="V701">
            <v>81.954000000000008</v>
          </cell>
        </row>
        <row r="705">
          <cell r="D705" t="str">
            <v>OBRAS CIVILES GENERALES incluidas en área 351</v>
          </cell>
        </row>
        <row r="706">
          <cell r="D706" t="str">
            <v>MECANICA</v>
          </cell>
        </row>
        <row r="707">
          <cell r="D707">
            <v>5</v>
          </cell>
          <cell r="F707" t="str">
            <v>Bomba desc.espes.concentr.Moly tipo centrif.horizontal:1.5"x1" 5HP</v>
          </cell>
          <cell r="G707" t="str">
            <v>un</v>
          </cell>
          <cell r="H707">
            <v>2</v>
          </cell>
          <cell r="L707">
            <v>3713</v>
          </cell>
          <cell r="N707">
            <v>371</v>
          </cell>
          <cell r="P707">
            <v>0</v>
          </cell>
          <cell r="Q707">
            <v>7.4260000000000002</v>
          </cell>
          <cell r="R707">
            <v>0</v>
          </cell>
          <cell r="T707">
            <v>0.74199999999999999</v>
          </cell>
          <cell r="V707">
            <v>8.1679999999999993</v>
          </cell>
        </row>
        <row r="708">
          <cell r="D708">
            <v>5</v>
          </cell>
          <cell r="F708" t="str">
            <v>Motor bomba alimentación 3ra limpieza tipo vertical tamaño 2 1/2" 25HP</v>
          </cell>
          <cell r="G708" t="str">
            <v>un</v>
          </cell>
          <cell r="H708">
            <v>2</v>
          </cell>
          <cell r="L708">
            <v>24018</v>
          </cell>
          <cell r="N708">
            <v>2402</v>
          </cell>
          <cell r="P708">
            <v>0</v>
          </cell>
          <cell r="Q708">
            <v>48.036000000000001</v>
          </cell>
          <cell r="R708">
            <v>0</v>
          </cell>
          <cell r="T708">
            <v>4.8040000000000003</v>
          </cell>
          <cell r="V708">
            <v>52.84</v>
          </cell>
        </row>
        <row r="709">
          <cell r="D709">
            <v>5</v>
          </cell>
          <cell r="F709" t="str">
            <v>Motor Bba cola 3ra y 4a limpieza oa espesador limp.final tipo centrif.horiz 4"x3" 15HP</v>
          </cell>
          <cell r="G709" t="str">
            <v>un</v>
          </cell>
          <cell r="H709">
            <v>2</v>
          </cell>
          <cell r="L709">
            <v>2428</v>
          </cell>
          <cell r="N709">
            <v>243</v>
          </cell>
          <cell r="P709">
            <v>0</v>
          </cell>
          <cell r="Q709">
            <v>4.8559999999999999</v>
          </cell>
          <cell r="T709">
            <v>0.48599999999999999</v>
          </cell>
          <cell r="V709">
            <v>5.3419999999999996</v>
          </cell>
        </row>
        <row r="710">
          <cell r="D710">
            <v>5</v>
          </cell>
          <cell r="F710" t="str">
            <v>Motor Bba cola 2da limpieza oa tipo centrif.horiz 6"x4" 40HP</v>
          </cell>
          <cell r="G710" t="str">
            <v>un</v>
          </cell>
          <cell r="H710">
            <v>2</v>
          </cell>
          <cell r="L710">
            <v>4373</v>
          </cell>
          <cell r="N710">
            <v>437</v>
          </cell>
          <cell r="P710">
            <v>0</v>
          </cell>
          <cell r="Q710">
            <v>8.7460000000000004</v>
          </cell>
          <cell r="T710">
            <v>0.874</v>
          </cell>
          <cell r="V710">
            <v>9.620000000000001</v>
          </cell>
        </row>
        <row r="711">
          <cell r="D711">
            <v>5</v>
          </cell>
          <cell r="F711" t="str">
            <v>Celda de flotación 2da limpieza cap=300 pie3 30HP</v>
          </cell>
          <cell r="G711" t="str">
            <v>un</v>
          </cell>
          <cell r="H711">
            <v>7</v>
          </cell>
          <cell r="L711">
            <v>32654</v>
          </cell>
          <cell r="N711">
            <v>3265</v>
          </cell>
          <cell r="P711">
            <v>114.289</v>
          </cell>
          <cell r="Q711">
            <v>114.289</v>
          </cell>
          <cell r="T711">
            <v>22.855</v>
          </cell>
          <cell r="V711">
            <v>251.43299999999999</v>
          </cell>
        </row>
        <row r="712">
          <cell r="D712">
            <v>5</v>
          </cell>
          <cell r="F712" t="str">
            <v>Espesador de concentrado Moly 75 pie diámetro 6.5 HP</v>
          </cell>
          <cell r="G712" t="str">
            <v>un</v>
          </cell>
          <cell r="H712">
            <v>1</v>
          </cell>
          <cell r="L712">
            <v>146410</v>
          </cell>
          <cell r="N712">
            <v>14641</v>
          </cell>
          <cell r="P712">
            <v>73.204999999999998</v>
          </cell>
          <cell r="Q712">
            <v>73.204999999999998</v>
          </cell>
          <cell r="T712">
            <v>14.641</v>
          </cell>
          <cell r="V712">
            <v>161.05099999999999</v>
          </cell>
        </row>
        <row r="713">
          <cell r="D713" t="str">
            <v>CAÑERIAS</v>
          </cell>
        </row>
        <row r="714">
          <cell r="D714">
            <v>6</v>
          </cell>
          <cell r="F714" t="str">
            <v>Global tuberías válvulas y fittings (se aplica 37,6% equipos mecànicos)</v>
          </cell>
          <cell r="G714" t="str">
            <v>gl</v>
          </cell>
          <cell r="H714">
            <v>1</v>
          </cell>
          <cell r="N714">
            <v>183662</v>
          </cell>
          <cell r="P714">
            <v>0</v>
          </cell>
          <cell r="Q714">
            <v>0</v>
          </cell>
          <cell r="R714">
            <v>0</v>
          </cell>
          <cell r="T714">
            <v>183.66200000000001</v>
          </cell>
          <cell r="V714">
            <v>183.66200000000001</v>
          </cell>
        </row>
        <row r="715">
          <cell r="D715" t="str">
            <v>ELECTRICIDAD</v>
          </cell>
        </row>
        <row r="716">
          <cell r="D716">
            <v>7</v>
          </cell>
          <cell r="F716" t="str">
            <v>Global equipos eléctricos (se aplica 16.2% equipos mecánicos)</v>
          </cell>
          <cell r="G716" t="str">
            <v>gl</v>
          </cell>
          <cell r="H716">
            <v>1</v>
          </cell>
          <cell r="N716">
            <v>79131</v>
          </cell>
          <cell r="P716">
            <v>0</v>
          </cell>
          <cell r="Q716">
            <v>0</v>
          </cell>
          <cell r="R716">
            <v>0</v>
          </cell>
          <cell r="T716">
            <v>79.131</v>
          </cell>
          <cell r="V716">
            <v>79.131</v>
          </cell>
        </row>
        <row r="717">
          <cell r="E717" t="str">
            <v>FLOTACION LIMPIEZA FINAL</v>
          </cell>
          <cell r="P717">
            <v>187.494</v>
          </cell>
          <cell r="Q717">
            <v>256.55799999999999</v>
          </cell>
          <cell r="R717">
            <v>0</v>
          </cell>
          <cell r="S717">
            <v>0</v>
          </cell>
          <cell r="T717">
            <v>307.19500000000005</v>
          </cell>
          <cell r="V717">
            <v>751.24699999999996</v>
          </cell>
        </row>
        <row r="721">
          <cell r="D721" t="str">
            <v>EXCAVACIONES Y RELLENOS</v>
          </cell>
        </row>
        <row r="722">
          <cell r="D722">
            <v>1</v>
          </cell>
          <cell r="F722" t="str">
            <v>Excavaciones</v>
          </cell>
          <cell r="G722" t="str">
            <v>m3</v>
          </cell>
          <cell r="H722">
            <v>76.8</v>
          </cell>
          <cell r="N722">
            <v>11</v>
          </cell>
          <cell r="P722">
            <v>0</v>
          </cell>
          <cell r="Q722">
            <v>0</v>
          </cell>
          <cell r="T722">
            <v>0.8448</v>
          </cell>
          <cell r="V722">
            <v>0.8448</v>
          </cell>
        </row>
        <row r="723">
          <cell r="D723" t="str">
            <v>HORMIGONES</v>
          </cell>
        </row>
        <row r="724">
          <cell r="D724">
            <v>2</v>
          </cell>
          <cell r="F724" t="str">
            <v xml:space="preserve">Hormigon armado   </v>
          </cell>
          <cell r="G724" t="str">
            <v>m3</v>
          </cell>
          <cell r="H724">
            <v>143.75</v>
          </cell>
          <cell r="N724">
            <v>503</v>
          </cell>
          <cell r="P724">
            <v>0</v>
          </cell>
          <cell r="Q724">
            <v>0</v>
          </cell>
          <cell r="T724">
            <v>72.306250000000006</v>
          </cell>
          <cell r="V724">
            <v>72.306250000000006</v>
          </cell>
        </row>
        <row r="725">
          <cell r="D725" t="str">
            <v>ESTRUCTURAS METALICAS</v>
          </cell>
        </row>
        <row r="726">
          <cell r="D726">
            <v>3</v>
          </cell>
          <cell r="F726" t="str">
            <v xml:space="preserve">Estructuras metálicas  </v>
          </cell>
          <cell r="G726" t="str">
            <v>ton</v>
          </cell>
          <cell r="H726">
            <v>36.799999999999997</v>
          </cell>
          <cell r="M726">
            <v>1900</v>
          </cell>
          <cell r="N726">
            <v>870</v>
          </cell>
          <cell r="P726">
            <v>0</v>
          </cell>
          <cell r="Q726">
            <v>0</v>
          </cell>
          <cell r="R726">
            <v>69.92</v>
          </cell>
          <cell r="T726">
            <v>32.015999999999998</v>
          </cell>
          <cell r="V726">
            <v>101.93600000000001</v>
          </cell>
        </row>
        <row r="727">
          <cell r="D727" t="str">
            <v>MECANICA</v>
          </cell>
        </row>
        <row r="728">
          <cell r="D728">
            <v>5</v>
          </cell>
          <cell r="F728" t="str">
            <v>Se elimina estanque almacenamiento concentrado 30m3</v>
          </cell>
          <cell r="G728" t="str">
            <v>ton</v>
          </cell>
          <cell r="H728">
            <v>7</v>
          </cell>
          <cell r="N728">
            <v>700</v>
          </cell>
          <cell r="P728">
            <v>0</v>
          </cell>
          <cell r="Q728">
            <v>0</v>
          </cell>
          <cell r="R728">
            <v>0</v>
          </cell>
          <cell r="T728">
            <v>4.9000000000000004</v>
          </cell>
          <cell r="V728">
            <v>4.9000000000000004</v>
          </cell>
        </row>
        <row r="729">
          <cell r="D729">
            <v>5</v>
          </cell>
          <cell r="F729" t="str">
            <v>Se incorpora estanque almacenamiento de concentrado 60 m3</v>
          </cell>
          <cell r="G729" t="str">
            <v>ton</v>
          </cell>
          <cell r="H729">
            <v>10</v>
          </cell>
          <cell r="M729">
            <v>4300</v>
          </cell>
          <cell r="N729">
            <v>1450</v>
          </cell>
          <cell r="P729">
            <v>0</v>
          </cell>
          <cell r="Q729">
            <v>0</v>
          </cell>
          <cell r="R729">
            <v>43</v>
          </cell>
          <cell r="T729">
            <v>14.5</v>
          </cell>
          <cell r="V729">
            <v>57.5</v>
          </cell>
        </row>
        <row r="730">
          <cell r="D730">
            <v>5</v>
          </cell>
          <cell r="F730" t="str">
            <v>Se elimina estanque de preparación 30m3</v>
          </cell>
          <cell r="G730" t="str">
            <v>ton</v>
          </cell>
          <cell r="H730">
            <v>7</v>
          </cell>
          <cell r="N730">
            <v>700</v>
          </cell>
          <cell r="P730">
            <v>0</v>
          </cell>
          <cell r="Q730">
            <v>0</v>
          </cell>
          <cell r="R730">
            <v>0</v>
          </cell>
          <cell r="T730">
            <v>4.9000000000000004</v>
          </cell>
          <cell r="V730">
            <v>4.9000000000000004</v>
          </cell>
        </row>
        <row r="731">
          <cell r="D731">
            <v>5</v>
          </cell>
          <cell r="F731" t="str">
            <v>Se incorpora estanque de preparación nuevo de 77 m3</v>
          </cell>
          <cell r="G731" t="str">
            <v>ton</v>
          </cell>
          <cell r="H731">
            <v>12</v>
          </cell>
          <cell r="M731">
            <v>4300</v>
          </cell>
          <cell r="N731">
            <v>1450</v>
          </cell>
          <cell r="R731">
            <v>51.6</v>
          </cell>
          <cell r="T731">
            <v>17.399999999999999</v>
          </cell>
          <cell r="V731">
            <v>69</v>
          </cell>
        </row>
        <row r="732">
          <cell r="D732">
            <v>5</v>
          </cell>
          <cell r="F732" t="str">
            <v>Se elimina estanque almacenamiento  30m3</v>
          </cell>
          <cell r="G732" t="str">
            <v>ton</v>
          </cell>
          <cell r="H732">
            <v>7</v>
          </cell>
          <cell r="N732">
            <v>700</v>
          </cell>
          <cell r="R732">
            <v>0</v>
          </cell>
          <cell r="T732">
            <v>4.9000000000000004</v>
          </cell>
          <cell r="V732">
            <v>4.9000000000000004</v>
          </cell>
        </row>
        <row r="733">
          <cell r="D733">
            <v>5</v>
          </cell>
          <cell r="F733" t="str">
            <v>Se incorpora estanque de almacenamiento nuevo de 77 m3</v>
          </cell>
          <cell r="G733" t="str">
            <v>ton</v>
          </cell>
          <cell r="H733">
            <v>12</v>
          </cell>
          <cell r="M733">
            <v>4300</v>
          </cell>
          <cell r="N733">
            <v>1450</v>
          </cell>
          <cell r="R733">
            <v>51.6</v>
          </cell>
          <cell r="T733">
            <v>17.399999999999999</v>
          </cell>
          <cell r="V733">
            <v>69</v>
          </cell>
        </row>
        <row r="734">
          <cell r="D734">
            <v>5</v>
          </cell>
          <cell r="F734" t="str">
            <v>Se incorpora estanque de pulmón de 77 m3</v>
          </cell>
          <cell r="G734" t="str">
            <v>ton</v>
          </cell>
          <cell r="H734">
            <v>12</v>
          </cell>
          <cell r="M734">
            <v>4300</v>
          </cell>
          <cell r="N734">
            <v>1450</v>
          </cell>
          <cell r="R734">
            <v>51.6</v>
          </cell>
          <cell r="T734">
            <v>17.399999999999999</v>
          </cell>
          <cell r="V734">
            <v>69</v>
          </cell>
        </row>
        <row r="735">
          <cell r="D735">
            <v>5</v>
          </cell>
          <cell r="F735" t="str">
            <v>Se elimina estanque alimentación filtro de presión 30m3</v>
          </cell>
          <cell r="G735" t="str">
            <v>ton</v>
          </cell>
          <cell r="H735">
            <v>7</v>
          </cell>
          <cell r="N735">
            <v>700</v>
          </cell>
          <cell r="R735">
            <v>0</v>
          </cell>
          <cell r="T735">
            <v>4.9000000000000004</v>
          </cell>
          <cell r="V735">
            <v>4.9000000000000004</v>
          </cell>
        </row>
        <row r="736">
          <cell r="D736">
            <v>5</v>
          </cell>
          <cell r="F736" t="str">
            <v>Se incorpora estanque alimentación filtro de presión 77m3</v>
          </cell>
          <cell r="G736" t="str">
            <v>ton</v>
          </cell>
          <cell r="H736">
            <v>12</v>
          </cell>
          <cell r="M736">
            <v>4300</v>
          </cell>
          <cell r="N736">
            <v>1450</v>
          </cell>
          <cell r="R736">
            <v>51.6</v>
          </cell>
          <cell r="T736">
            <v>17.399999999999999</v>
          </cell>
          <cell r="V736">
            <v>69</v>
          </cell>
        </row>
        <row r="737">
          <cell r="D737">
            <v>5</v>
          </cell>
          <cell r="F737" t="str">
            <v>Se elimina estanque alimentación a cementación 7m3</v>
          </cell>
          <cell r="G737" t="str">
            <v>ton</v>
          </cell>
          <cell r="H737">
            <v>4</v>
          </cell>
          <cell r="N737">
            <v>700</v>
          </cell>
          <cell r="R737">
            <v>0</v>
          </cell>
          <cell r="T737">
            <v>2.8</v>
          </cell>
          <cell r="V737">
            <v>2.8</v>
          </cell>
        </row>
        <row r="738">
          <cell r="D738">
            <v>5</v>
          </cell>
          <cell r="F738" t="str">
            <v>Se incorpora estanque alimentación a cementación 18m3</v>
          </cell>
          <cell r="G738" t="str">
            <v>ton</v>
          </cell>
          <cell r="H738">
            <v>6</v>
          </cell>
          <cell r="M738">
            <v>4300</v>
          </cell>
          <cell r="N738">
            <v>1450</v>
          </cell>
          <cell r="R738">
            <v>25.8</v>
          </cell>
          <cell r="T738">
            <v>8.6999999999999993</v>
          </cell>
          <cell r="V738">
            <v>34.5</v>
          </cell>
        </row>
        <row r="739">
          <cell r="D739">
            <v>5</v>
          </cell>
          <cell r="F739" t="str">
            <v>Se incorpora estanque recepción solución férrica de 1.6 m3</v>
          </cell>
          <cell r="G739" t="str">
            <v>ton</v>
          </cell>
          <cell r="H739">
            <v>4</v>
          </cell>
          <cell r="M739">
            <v>4300</v>
          </cell>
          <cell r="N739">
            <v>1450</v>
          </cell>
          <cell r="R739">
            <v>17.2</v>
          </cell>
          <cell r="T739">
            <v>5.8</v>
          </cell>
          <cell r="V739">
            <v>23</v>
          </cell>
        </row>
        <row r="740">
          <cell r="D740">
            <v>5</v>
          </cell>
          <cell r="F740" t="str">
            <v>Se incorpora un segundo estanque  almacenamiento cloración de 25m3</v>
          </cell>
          <cell r="G740" t="str">
            <v>ton</v>
          </cell>
          <cell r="H740">
            <v>6</v>
          </cell>
          <cell r="M740">
            <v>4300</v>
          </cell>
          <cell r="N740">
            <v>1450</v>
          </cell>
          <cell r="R740">
            <v>25.8</v>
          </cell>
          <cell r="T740">
            <v>8.6999999999999993</v>
          </cell>
          <cell r="V740">
            <v>34.5</v>
          </cell>
        </row>
        <row r="741">
          <cell r="D741">
            <v>5</v>
          </cell>
          <cell r="F741" t="str">
            <v>Se incorpora un 3er reactor de lixiviación de 6.1 m3</v>
          </cell>
          <cell r="G741" t="str">
            <v>un</v>
          </cell>
          <cell r="H741">
            <v>1</v>
          </cell>
          <cell r="L741">
            <v>20000</v>
          </cell>
          <cell r="N741">
            <v>2000</v>
          </cell>
          <cell r="P741">
            <v>0</v>
          </cell>
          <cell r="Q741">
            <v>20</v>
          </cell>
          <cell r="R741">
            <v>0</v>
          </cell>
          <cell r="T741">
            <v>2</v>
          </cell>
          <cell r="V741">
            <v>22</v>
          </cell>
        </row>
        <row r="742">
          <cell r="D742">
            <v>5</v>
          </cell>
          <cell r="F742" t="str">
            <v>Se reemplaza filtro de prensa por uno de 4.5 tph</v>
          </cell>
          <cell r="G742" t="str">
            <v>un</v>
          </cell>
          <cell r="H742">
            <v>1</v>
          </cell>
          <cell r="L742">
            <v>20034</v>
          </cell>
          <cell r="N742">
            <v>2003</v>
          </cell>
          <cell r="P742">
            <v>0</v>
          </cell>
          <cell r="Q742">
            <v>20.033999999999999</v>
          </cell>
          <cell r="R742">
            <v>0</v>
          </cell>
          <cell r="T742">
            <v>2.0030000000000001</v>
          </cell>
          <cell r="V742">
            <v>22.036999999999999</v>
          </cell>
        </row>
        <row r="743">
          <cell r="D743">
            <v>5</v>
          </cell>
          <cell r="F743" t="str">
            <v>Aumento de capacidad de 5 a 10 tmph sist.secado transporte y envasado de conc.Mo</v>
          </cell>
          <cell r="G743" t="str">
            <v>un</v>
          </cell>
          <cell r="H743">
            <v>1</v>
          </cell>
          <cell r="L743">
            <v>30000</v>
          </cell>
          <cell r="N743">
            <v>3000</v>
          </cell>
          <cell r="P743">
            <v>0</v>
          </cell>
          <cell r="Q743">
            <v>30</v>
          </cell>
          <cell r="R743">
            <v>0</v>
          </cell>
          <cell r="T743">
            <v>3</v>
          </cell>
          <cell r="V743">
            <v>33</v>
          </cell>
        </row>
        <row r="744">
          <cell r="D744">
            <v>5</v>
          </cell>
          <cell r="F744" t="str">
            <v>Se reemplaza filtro actual de 3.6 tph por uno nuevo de 5.7 tph</v>
          </cell>
          <cell r="G744" t="str">
            <v>un</v>
          </cell>
          <cell r="H744">
            <v>1</v>
          </cell>
          <cell r="L744">
            <v>20000</v>
          </cell>
          <cell r="N744">
            <v>2000</v>
          </cell>
          <cell r="P744">
            <v>0</v>
          </cell>
          <cell r="Q744">
            <v>20</v>
          </cell>
          <cell r="R744">
            <v>0</v>
          </cell>
          <cell r="T744">
            <v>2</v>
          </cell>
          <cell r="V744">
            <v>22</v>
          </cell>
        </row>
        <row r="745">
          <cell r="D745">
            <v>5</v>
          </cell>
          <cell r="F745" t="str">
            <v>se incorpora 2° filtro de arena para solución tipo vessel de 1.0m de diámetro</v>
          </cell>
          <cell r="G745" t="str">
            <v>un</v>
          </cell>
          <cell r="H745">
            <v>1</v>
          </cell>
          <cell r="L745">
            <v>30079</v>
          </cell>
          <cell r="N745">
            <v>3008</v>
          </cell>
          <cell r="P745">
            <v>0</v>
          </cell>
          <cell r="Q745">
            <v>30.079000000000001</v>
          </cell>
          <cell r="R745">
            <v>0</v>
          </cell>
          <cell r="T745">
            <v>3.008</v>
          </cell>
          <cell r="V745">
            <v>33.087000000000003</v>
          </cell>
        </row>
        <row r="746">
          <cell r="E746" t="str">
            <v>PLANTA PLF</v>
          </cell>
          <cell r="P746">
            <v>0</v>
          </cell>
          <cell r="Q746">
            <v>120.113</v>
          </cell>
          <cell r="R746">
            <v>388.12000000000006</v>
          </cell>
          <cell r="S746">
            <v>0</v>
          </cell>
          <cell r="T746">
            <v>246.87805000000006</v>
          </cell>
          <cell r="V746">
            <v>755.11104999999998</v>
          </cell>
        </row>
        <row r="747">
          <cell r="E747" t="str">
            <v>PLANTA MOLIBDENO</v>
          </cell>
          <cell r="P747">
            <v>674.38850000000002</v>
          </cell>
          <cell r="Q747">
            <v>1090.1135000000002</v>
          </cell>
          <cell r="R747">
            <v>809.52</v>
          </cell>
          <cell r="S747">
            <v>0</v>
          </cell>
          <cell r="T747">
            <v>1934.3758500000001</v>
          </cell>
          <cell r="V747">
            <v>4508.3978499999994</v>
          </cell>
        </row>
        <row r="750">
          <cell r="E750" t="str">
            <v>Total: CONCENTRADOR</v>
          </cell>
          <cell r="P750">
            <v>8967.0030000000006</v>
          </cell>
          <cell r="Q750">
            <v>43484.066999999988</v>
          </cell>
          <cell r="R750">
            <v>10004.65</v>
          </cell>
          <cell r="S750">
            <v>12</v>
          </cell>
          <cell r="T750">
            <v>31359.419499999996</v>
          </cell>
          <cell r="V750">
            <v>93827.139500000005</v>
          </cell>
          <cell r="AA750" t="str">
            <v xml:space="preserve"> </v>
          </cell>
        </row>
        <row r="754">
          <cell r="E754" t="str">
            <v>MANEJO DE CONCENTRADOS</v>
          </cell>
        </row>
        <row r="758">
          <cell r="D758" t="str">
            <v>EXCAVACIONES Y RELLENOS</v>
          </cell>
        </row>
        <row r="759">
          <cell r="D759">
            <v>1</v>
          </cell>
          <cell r="F759" t="str">
            <v>Excavaciones</v>
          </cell>
          <cell r="G759" t="str">
            <v>m3</v>
          </cell>
          <cell r="H759">
            <v>300</v>
          </cell>
          <cell r="N759">
            <v>11</v>
          </cell>
          <cell r="P759">
            <v>0</v>
          </cell>
          <cell r="Q759">
            <v>0</v>
          </cell>
          <cell r="T759">
            <v>3.3</v>
          </cell>
          <cell r="V759">
            <v>3.3</v>
          </cell>
        </row>
        <row r="760">
          <cell r="D760" t="str">
            <v>HORMIGONES</v>
          </cell>
        </row>
        <row r="761">
          <cell r="D761">
            <v>2</v>
          </cell>
          <cell r="F761" t="str">
            <v xml:space="preserve">Hormigon armado   </v>
          </cell>
          <cell r="G761" t="str">
            <v>m3</v>
          </cell>
          <cell r="H761">
            <v>114.99999999999999</v>
          </cell>
          <cell r="N761">
            <v>503</v>
          </cell>
          <cell r="P761">
            <v>0</v>
          </cell>
          <cell r="Q761">
            <v>0</v>
          </cell>
          <cell r="T761">
            <v>57.844999999999992</v>
          </cell>
          <cell r="V761">
            <v>57.844999999999992</v>
          </cell>
        </row>
        <row r="762">
          <cell r="D762" t="str">
            <v>MECANICA</v>
          </cell>
        </row>
        <row r="763">
          <cell r="D763">
            <v>5</v>
          </cell>
          <cell r="F763" t="str">
            <v>Bomba descarga espes.concentr.de cobre tipo centrífuga horizontal 6"x4" 40HP</v>
          </cell>
          <cell r="G763" t="str">
            <v>un</v>
          </cell>
          <cell r="H763">
            <v>2</v>
          </cell>
          <cell r="L763">
            <v>12930</v>
          </cell>
          <cell r="N763">
            <v>1293</v>
          </cell>
          <cell r="P763">
            <v>0</v>
          </cell>
          <cell r="Q763">
            <v>25.86</v>
          </cell>
          <cell r="R763">
            <v>0</v>
          </cell>
          <cell r="T763">
            <v>2.5859999999999999</v>
          </cell>
          <cell r="V763">
            <v>28.445999999999998</v>
          </cell>
        </row>
        <row r="764">
          <cell r="D764">
            <v>5</v>
          </cell>
          <cell r="F764" t="str">
            <v>Espesador de concentrado de cobre 175 pies 25 HP</v>
          </cell>
          <cell r="G764" t="str">
            <v>un</v>
          </cell>
          <cell r="H764">
            <v>1</v>
          </cell>
          <cell r="L764">
            <v>477083</v>
          </cell>
          <cell r="N764">
            <v>47708</v>
          </cell>
          <cell r="P764">
            <v>238.54150000000001</v>
          </cell>
          <cell r="Q764">
            <v>238.54150000000001</v>
          </cell>
          <cell r="R764">
            <v>0</v>
          </cell>
          <cell r="T764">
            <v>47.707999999999998</v>
          </cell>
          <cell r="V764">
            <v>524.79100000000005</v>
          </cell>
        </row>
        <row r="765">
          <cell r="D765" t="str">
            <v>CAÑERIAS</v>
          </cell>
        </row>
        <row r="766">
          <cell r="D766">
            <v>6</v>
          </cell>
          <cell r="F766" t="str">
            <v>Global tuberías válvulas y fittings (se aplica 10% equipos mecànicos)</v>
          </cell>
          <cell r="G766" t="str">
            <v>gl</v>
          </cell>
          <cell r="H766">
            <v>1</v>
          </cell>
          <cell r="N766">
            <v>55324</v>
          </cell>
          <cell r="P766">
            <v>0</v>
          </cell>
          <cell r="Q766">
            <v>0</v>
          </cell>
          <cell r="R766">
            <v>0</v>
          </cell>
          <cell r="T766">
            <v>55.323999999999998</v>
          </cell>
          <cell r="V766">
            <v>55.323999999999998</v>
          </cell>
        </row>
        <row r="767">
          <cell r="D767" t="str">
            <v>ELECTRICIDAD</v>
          </cell>
        </row>
        <row r="768">
          <cell r="D768">
            <v>7</v>
          </cell>
          <cell r="F768" t="str">
            <v>Global equipos eléctricos (se aplica 31.3% equipos mecánicos)</v>
          </cell>
          <cell r="G768" t="str">
            <v>gl</v>
          </cell>
          <cell r="H768">
            <v>1</v>
          </cell>
          <cell r="N768">
            <v>173163</v>
          </cell>
          <cell r="P768">
            <v>0</v>
          </cell>
          <cell r="Q768">
            <v>0</v>
          </cell>
          <cell r="R768">
            <v>0</v>
          </cell>
          <cell r="T768">
            <v>173.16300000000001</v>
          </cell>
          <cell r="V768">
            <v>173.16300000000001</v>
          </cell>
        </row>
        <row r="769">
          <cell r="E769" t="str">
            <v>ESPESAMIENTO DE CONCENTRADO DE COBRE</v>
          </cell>
          <cell r="P769">
            <v>238.54150000000001</v>
          </cell>
          <cell r="Q769">
            <v>264.4015</v>
          </cell>
          <cell r="R769">
            <v>0</v>
          </cell>
          <cell r="S769">
            <v>0</v>
          </cell>
          <cell r="T769">
            <v>339.92599999999999</v>
          </cell>
          <cell r="V769">
            <v>842.86900000000003</v>
          </cell>
        </row>
        <row r="773">
          <cell r="D773" t="str">
            <v>OBRAS CIVILES GENERALES Incluidas en área 371</v>
          </cell>
        </row>
        <row r="774">
          <cell r="D774" t="str">
            <v>MECANICA</v>
          </cell>
        </row>
        <row r="775">
          <cell r="D775">
            <v>5</v>
          </cell>
          <cell r="F775" t="str">
            <v>Cajón distribución alimentación estanques de almacenamiento cap. Útil=9 m3</v>
          </cell>
          <cell r="G775" t="str">
            <v>ton</v>
          </cell>
          <cell r="H775">
            <v>5</v>
          </cell>
          <cell r="M775">
            <v>4300</v>
          </cell>
          <cell r="N775">
            <v>1450</v>
          </cell>
          <cell r="P775">
            <v>0</v>
          </cell>
          <cell r="Q775">
            <v>0</v>
          </cell>
          <cell r="R775">
            <v>21.5</v>
          </cell>
          <cell r="T775">
            <v>7.25</v>
          </cell>
          <cell r="V775">
            <v>28.75</v>
          </cell>
        </row>
        <row r="776">
          <cell r="D776">
            <v>5</v>
          </cell>
          <cell r="F776" t="str">
            <v>Estanque almacen.concentr.Cu-Mo con mecan agitador vol util=1.045 m3 75 HP</v>
          </cell>
          <cell r="G776" t="str">
            <v>ton</v>
          </cell>
          <cell r="H776">
            <v>180</v>
          </cell>
          <cell r="M776">
            <v>4300</v>
          </cell>
          <cell r="N776">
            <v>1450</v>
          </cell>
          <cell r="P776">
            <v>0</v>
          </cell>
          <cell r="Q776">
            <v>0</v>
          </cell>
          <cell r="R776">
            <v>774</v>
          </cell>
          <cell r="T776">
            <v>261</v>
          </cell>
          <cell r="V776">
            <v>1035</v>
          </cell>
        </row>
        <row r="777">
          <cell r="D777">
            <v>5</v>
          </cell>
          <cell r="F777" t="str">
            <v>Agitador 75 HP estanque de concentrado  de Cu-Mo 1050 m3</v>
          </cell>
          <cell r="G777" t="str">
            <v>ton</v>
          </cell>
          <cell r="H777">
            <v>4</v>
          </cell>
          <cell r="L777">
            <v>63200</v>
          </cell>
          <cell r="N777">
            <v>6320</v>
          </cell>
          <cell r="P777">
            <v>0</v>
          </cell>
          <cell r="Q777">
            <v>252.8</v>
          </cell>
          <cell r="R777">
            <v>0</v>
          </cell>
          <cell r="T777">
            <v>25.28</v>
          </cell>
          <cell r="V777">
            <v>278.08000000000004</v>
          </cell>
        </row>
        <row r="778">
          <cell r="D778" t="str">
            <v>CAÑERIAS</v>
          </cell>
        </row>
        <row r="779">
          <cell r="D779">
            <v>6</v>
          </cell>
          <cell r="F779" t="str">
            <v>Global tuberías válvulas y fittings (se aplica 10% equipos mecànicos)</v>
          </cell>
          <cell r="G779" t="str">
            <v>gl</v>
          </cell>
          <cell r="H779">
            <v>1</v>
          </cell>
          <cell r="N779">
            <v>134006</v>
          </cell>
          <cell r="P779">
            <v>0</v>
          </cell>
          <cell r="Q779">
            <v>0</v>
          </cell>
          <cell r="R779">
            <v>0</v>
          </cell>
          <cell r="T779">
            <v>134.006</v>
          </cell>
          <cell r="V779">
            <v>134.006</v>
          </cell>
        </row>
        <row r="780">
          <cell r="D780" t="str">
            <v>ELECTRICIDAD</v>
          </cell>
        </row>
        <row r="781">
          <cell r="D781">
            <v>7</v>
          </cell>
          <cell r="F781" t="str">
            <v>Global equipos eléctricos (se aplica 31.3% equipos mecánicos)</v>
          </cell>
          <cell r="G781" t="str">
            <v>gl</v>
          </cell>
          <cell r="H781">
            <v>1</v>
          </cell>
          <cell r="N781">
            <v>419438</v>
          </cell>
          <cell r="P781">
            <v>0</v>
          </cell>
          <cell r="Q781">
            <v>0</v>
          </cell>
          <cell r="R781">
            <v>0</v>
          </cell>
          <cell r="T781">
            <v>419.43799999999999</v>
          </cell>
          <cell r="V781">
            <v>419.43799999999999</v>
          </cell>
        </row>
        <row r="782">
          <cell r="E782" t="str">
            <v>SISTEMA DE CABEZA STC</v>
          </cell>
          <cell r="P782">
            <v>0</v>
          </cell>
          <cell r="Q782">
            <v>252.8</v>
          </cell>
          <cell r="R782">
            <v>795.5</v>
          </cell>
          <cell r="S782">
            <v>0</v>
          </cell>
          <cell r="T782">
            <v>846.97399999999993</v>
          </cell>
          <cell r="V782">
            <v>1895.2739999999999</v>
          </cell>
        </row>
        <row r="786">
          <cell r="D786" t="str">
            <v>OBRAS CIVILES GENERALES Incluidas en área 371</v>
          </cell>
        </row>
        <row r="787">
          <cell r="D787" t="str">
            <v>MECANICA</v>
          </cell>
        </row>
        <row r="788">
          <cell r="D788">
            <v>5</v>
          </cell>
          <cell r="F788" t="str">
            <v>Válvula de bola Mogas 8" estaciones disipadoras Ansi 1500</v>
          </cell>
          <cell r="G788" t="str">
            <v>un</v>
          </cell>
          <cell r="H788">
            <v>6</v>
          </cell>
          <cell r="L788">
            <v>64209</v>
          </cell>
          <cell r="N788">
            <v>6421</v>
          </cell>
          <cell r="P788">
            <v>0</v>
          </cell>
          <cell r="Q788">
            <v>385.25400000000002</v>
          </cell>
          <cell r="R788">
            <v>0</v>
          </cell>
          <cell r="T788">
            <v>38.526000000000003</v>
          </cell>
          <cell r="V788">
            <v>423.78000000000003</v>
          </cell>
        </row>
        <row r="789">
          <cell r="D789">
            <v>5</v>
          </cell>
          <cell r="F789" t="str">
            <v>Piezas especiales estaciones disipadoras</v>
          </cell>
          <cell r="G789" t="str">
            <v>un</v>
          </cell>
          <cell r="H789">
            <v>12</v>
          </cell>
          <cell r="L789">
            <v>7000</v>
          </cell>
          <cell r="N789">
            <v>3000</v>
          </cell>
          <cell r="P789">
            <v>84</v>
          </cell>
          <cell r="Q789">
            <v>0</v>
          </cell>
          <cell r="R789">
            <v>0</v>
          </cell>
          <cell r="T789">
            <v>36</v>
          </cell>
          <cell r="V789">
            <v>120</v>
          </cell>
        </row>
        <row r="790">
          <cell r="D790">
            <v>5</v>
          </cell>
          <cell r="F790" t="str">
            <v>Anillos cerámicos 8" estaciones disipadoras</v>
          </cell>
          <cell r="G790" t="str">
            <v>un</v>
          </cell>
          <cell r="H790">
            <v>7</v>
          </cell>
          <cell r="L790">
            <v>2500</v>
          </cell>
          <cell r="N790">
            <v>250</v>
          </cell>
          <cell r="P790">
            <v>0</v>
          </cell>
          <cell r="Q790">
            <v>17.5</v>
          </cell>
          <cell r="T790">
            <v>1.75</v>
          </cell>
          <cell r="V790">
            <v>19.25</v>
          </cell>
        </row>
        <row r="791">
          <cell r="D791" t="str">
            <v>CAÑERIAS</v>
          </cell>
        </row>
        <row r="792">
          <cell r="D792">
            <v>6</v>
          </cell>
          <cell r="F792" t="str">
            <v>Global tuberías válvulas y fittings (se aplica 10% equipos mecànicos)</v>
          </cell>
          <cell r="G792" t="str">
            <v>gl</v>
          </cell>
          <cell r="H792">
            <v>1</v>
          </cell>
          <cell r="N792">
            <v>56303</v>
          </cell>
          <cell r="P792">
            <v>0</v>
          </cell>
          <cell r="Q792">
            <v>0</v>
          </cell>
          <cell r="R792">
            <v>0</v>
          </cell>
          <cell r="T792">
            <v>56.302999999999997</v>
          </cell>
          <cell r="V792">
            <v>56.302999999999997</v>
          </cell>
        </row>
        <row r="793">
          <cell r="D793" t="str">
            <v>ELECTRICIDAD</v>
          </cell>
        </row>
        <row r="794">
          <cell r="D794">
            <v>7</v>
          </cell>
          <cell r="F794" t="str">
            <v>Global equipos eléctricos (se aplica 31.3% equipos mecánicos)</v>
          </cell>
          <cell r="G794" t="str">
            <v>gl</v>
          </cell>
          <cell r="H794">
            <v>1</v>
          </cell>
          <cell r="N794">
            <v>176228</v>
          </cell>
          <cell r="P794">
            <v>0</v>
          </cell>
          <cell r="Q794">
            <v>0</v>
          </cell>
          <cell r="R794">
            <v>0</v>
          </cell>
          <cell r="T794">
            <v>176.22800000000001</v>
          </cell>
          <cell r="V794">
            <v>176.22800000000001</v>
          </cell>
        </row>
        <row r="795">
          <cell r="E795" t="str">
            <v>SISTEMA DE TRANSPORTE DE CONCENTRADO</v>
          </cell>
          <cell r="P795">
            <v>84</v>
          </cell>
          <cell r="Q795">
            <v>402.75400000000002</v>
          </cell>
          <cell r="R795">
            <v>0</v>
          </cell>
          <cell r="S795">
            <v>0</v>
          </cell>
          <cell r="T795">
            <v>308.80700000000002</v>
          </cell>
          <cell r="V795">
            <v>795.56099999999992</v>
          </cell>
        </row>
        <row r="799">
          <cell r="D799" t="str">
            <v>EXCAVACIONES Y RELLENOS</v>
          </cell>
        </row>
        <row r="800">
          <cell r="D800">
            <v>1</v>
          </cell>
          <cell r="F800" t="str">
            <v>Excavaciones</v>
          </cell>
          <cell r="G800" t="str">
            <v>m3</v>
          </cell>
          <cell r="H800">
            <v>240</v>
          </cell>
          <cell r="N800">
            <v>11</v>
          </cell>
          <cell r="P800">
            <v>0</v>
          </cell>
          <cell r="Q800">
            <v>0</v>
          </cell>
          <cell r="T800">
            <v>2.64</v>
          </cell>
          <cell r="V800">
            <v>2.64</v>
          </cell>
        </row>
        <row r="801">
          <cell r="D801" t="str">
            <v>HORMIGONES</v>
          </cell>
        </row>
        <row r="802">
          <cell r="D802">
            <v>2</v>
          </cell>
          <cell r="F802" t="str">
            <v xml:space="preserve">Hormigon armado        </v>
          </cell>
          <cell r="G802" t="str">
            <v>m3</v>
          </cell>
          <cell r="H802">
            <v>1035</v>
          </cell>
          <cell r="N802">
            <v>503</v>
          </cell>
          <cell r="P802">
            <v>0</v>
          </cell>
          <cell r="Q802">
            <v>0</v>
          </cell>
          <cell r="T802">
            <v>520.60500000000002</v>
          </cell>
          <cell r="V802">
            <v>520.60500000000002</v>
          </cell>
        </row>
        <row r="803">
          <cell r="D803">
            <v>2</v>
          </cell>
          <cell r="F803" t="str">
            <v>Piscina de agua 1500 m3</v>
          </cell>
          <cell r="G803" t="str">
            <v>m3</v>
          </cell>
          <cell r="H803">
            <v>287.5</v>
          </cell>
          <cell r="N803">
            <v>700</v>
          </cell>
          <cell r="P803">
            <v>0</v>
          </cell>
          <cell r="Q803">
            <v>0</v>
          </cell>
          <cell r="T803">
            <v>201.25</v>
          </cell>
          <cell r="V803">
            <v>201.25</v>
          </cell>
        </row>
        <row r="804">
          <cell r="D804">
            <v>2</v>
          </cell>
          <cell r="F804" t="str">
            <v>Piscina interceptora de derrames 5m3</v>
          </cell>
          <cell r="G804" t="str">
            <v>un</v>
          </cell>
          <cell r="H804">
            <v>1</v>
          </cell>
          <cell r="N804">
            <v>5000</v>
          </cell>
          <cell r="T804">
            <v>5</v>
          </cell>
          <cell r="V804">
            <v>5</v>
          </cell>
        </row>
        <row r="805">
          <cell r="D805" t="str">
            <v>ESTRUCTURAS METALICAS</v>
          </cell>
        </row>
        <row r="806">
          <cell r="D806">
            <v>3</v>
          </cell>
          <cell r="F806" t="str">
            <v>Estructuras metálicas</v>
          </cell>
          <cell r="G806" t="str">
            <v>ton</v>
          </cell>
          <cell r="H806">
            <v>92</v>
          </cell>
          <cell r="M806">
            <v>1900</v>
          </cell>
          <cell r="N806">
            <v>870</v>
          </cell>
          <cell r="P806">
            <v>0</v>
          </cell>
          <cell r="Q806">
            <v>0</v>
          </cell>
          <cell r="R806">
            <v>174.8</v>
          </cell>
          <cell r="T806">
            <v>80.040000000000006</v>
          </cell>
          <cell r="V806">
            <v>254.84000000000003</v>
          </cell>
        </row>
        <row r="807">
          <cell r="D807" t="str">
            <v>CONSTRUCCIONES VARIAS</v>
          </cell>
        </row>
        <row r="808">
          <cell r="D808">
            <v>4</v>
          </cell>
          <cell r="F808" t="str">
            <v>Sala eléctrica</v>
          </cell>
          <cell r="G808" t="str">
            <v>un</v>
          </cell>
          <cell r="H808">
            <v>1</v>
          </cell>
          <cell r="N808">
            <v>100000</v>
          </cell>
          <cell r="P808">
            <v>0</v>
          </cell>
          <cell r="Q808">
            <v>0</v>
          </cell>
          <cell r="T808">
            <v>100</v>
          </cell>
          <cell r="V808">
            <v>100</v>
          </cell>
        </row>
        <row r="809">
          <cell r="D809">
            <v>1</v>
          </cell>
          <cell r="F809" t="str">
            <v>Edificio 36X19m             Bombas estación intermedia</v>
          </cell>
          <cell r="G809" t="str">
            <v>m2</v>
          </cell>
          <cell r="H809">
            <v>820.8</v>
          </cell>
          <cell r="N809">
            <v>400</v>
          </cell>
          <cell r="P809">
            <v>0</v>
          </cell>
          <cell r="Q809">
            <v>0</v>
          </cell>
          <cell r="T809">
            <v>328.32</v>
          </cell>
          <cell r="V809">
            <v>328.32</v>
          </cell>
        </row>
        <row r="810">
          <cell r="D810" t="str">
            <v>MECANICA</v>
          </cell>
        </row>
        <row r="811">
          <cell r="D811">
            <v>5</v>
          </cell>
          <cell r="F811" t="str">
            <v>Estanque alma.concentr.Cu-Mo con mecan.agitador Vol.útil=1.045 m3 75 HP</v>
          </cell>
          <cell r="G811" t="str">
            <v>ton</v>
          </cell>
          <cell r="H811">
            <v>45</v>
          </cell>
          <cell r="M811">
            <v>4300</v>
          </cell>
          <cell r="N811">
            <v>1450</v>
          </cell>
          <cell r="P811">
            <v>0</v>
          </cell>
          <cell r="Q811">
            <v>0</v>
          </cell>
          <cell r="R811">
            <v>193.5</v>
          </cell>
          <cell r="T811">
            <v>65.25</v>
          </cell>
          <cell r="V811">
            <v>258.75</v>
          </cell>
        </row>
        <row r="812">
          <cell r="D812">
            <v>5</v>
          </cell>
          <cell r="F812" t="str">
            <v>Agitador 75 HP estanque de concentrado  de Cu-Mo 1050 m3</v>
          </cell>
          <cell r="G812" t="str">
            <v>un</v>
          </cell>
          <cell r="H812">
            <v>1</v>
          </cell>
          <cell r="L812">
            <v>63200</v>
          </cell>
          <cell r="N812">
            <v>6320</v>
          </cell>
          <cell r="P812">
            <v>0</v>
          </cell>
          <cell r="Q812">
            <v>63.2</v>
          </cell>
          <cell r="R812">
            <v>0</v>
          </cell>
          <cell r="T812">
            <v>6.32</v>
          </cell>
          <cell r="V812">
            <v>69.52000000000001</v>
          </cell>
        </row>
        <row r="813">
          <cell r="D813">
            <v>5</v>
          </cell>
          <cell r="F813" t="str">
            <v>Bomba de carga tipo centrífuga horizontal 4"x3" 120 HP</v>
          </cell>
          <cell r="G813" t="str">
            <v>un</v>
          </cell>
          <cell r="H813">
            <v>1</v>
          </cell>
          <cell r="L813">
            <v>58000</v>
          </cell>
          <cell r="N813">
            <v>5800</v>
          </cell>
          <cell r="P813">
            <v>0</v>
          </cell>
          <cell r="Q813">
            <v>58</v>
          </cell>
          <cell r="R813">
            <v>0</v>
          </cell>
          <cell r="T813">
            <v>5.8</v>
          </cell>
          <cell r="V813">
            <v>63.8</v>
          </cell>
        </row>
        <row r="814">
          <cell r="D814">
            <v>5</v>
          </cell>
          <cell r="F814" t="str">
            <v>Bomba impulsión de concentrado tipo piston diafragma 1100HP</v>
          </cell>
          <cell r="G814" t="str">
            <v>un</v>
          </cell>
          <cell r="H814">
            <v>2</v>
          </cell>
          <cell r="L814">
            <v>1342194</v>
          </cell>
          <cell r="N814">
            <v>46918</v>
          </cell>
          <cell r="P814">
            <v>0</v>
          </cell>
          <cell r="Q814">
            <v>2684.3879999999999</v>
          </cell>
          <cell r="R814">
            <v>0</v>
          </cell>
          <cell r="T814">
            <v>93.835999999999999</v>
          </cell>
          <cell r="V814">
            <v>2778.2239999999997</v>
          </cell>
        </row>
        <row r="815">
          <cell r="D815" t="str">
            <v>CAÑERIAS</v>
          </cell>
        </row>
        <row r="816">
          <cell r="D816">
            <v>6</v>
          </cell>
          <cell r="F816" t="str">
            <v>Global tuberías válvulas y fittings</v>
          </cell>
          <cell r="G816" t="str">
            <v>gl</v>
          </cell>
          <cell r="H816">
            <v>1</v>
          </cell>
          <cell r="N816">
            <v>220000</v>
          </cell>
          <cell r="P816">
            <v>0</v>
          </cell>
          <cell r="Q816">
            <v>0</v>
          </cell>
          <cell r="R816">
            <v>0</v>
          </cell>
          <cell r="T816">
            <v>220</v>
          </cell>
          <cell r="V816">
            <v>220</v>
          </cell>
        </row>
        <row r="817">
          <cell r="D817" t="str">
            <v>ELECTRICIDAD</v>
          </cell>
        </row>
        <row r="818">
          <cell r="D818">
            <v>7</v>
          </cell>
          <cell r="F818" t="str">
            <v>Linea aerea distribución 23 Kv</v>
          </cell>
          <cell r="G818" t="str">
            <v>Km</v>
          </cell>
          <cell r="H818">
            <v>20</v>
          </cell>
          <cell r="M818">
            <v>60000</v>
          </cell>
          <cell r="N818">
            <v>31180</v>
          </cell>
          <cell r="P818">
            <v>0</v>
          </cell>
          <cell r="Q818">
            <v>0</v>
          </cell>
          <cell r="R818">
            <v>1200</v>
          </cell>
          <cell r="T818">
            <v>623.6</v>
          </cell>
          <cell r="V818">
            <v>1823.6</v>
          </cell>
        </row>
        <row r="819">
          <cell r="D819">
            <v>7</v>
          </cell>
          <cell r="F819" t="str">
            <v>Cable de protección a tierra aéreo</v>
          </cell>
          <cell r="G819" t="str">
            <v>un</v>
          </cell>
          <cell r="H819">
            <v>20</v>
          </cell>
          <cell r="L819">
            <v>3750</v>
          </cell>
          <cell r="N819">
            <v>3600</v>
          </cell>
          <cell r="P819">
            <v>75</v>
          </cell>
          <cell r="T819">
            <v>72</v>
          </cell>
          <cell r="V819">
            <v>147</v>
          </cell>
        </row>
        <row r="820">
          <cell r="D820">
            <v>7</v>
          </cell>
          <cell r="F820" t="str">
            <v>Subestación unitaria de 2.0 a 2.3 MVA 23,0 /3,45 Kv</v>
          </cell>
          <cell r="G820" t="str">
            <v>un</v>
          </cell>
          <cell r="H820">
            <v>2</v>
          </cell>
          <cell r="L820">
            <v>347500</v>
          </cell>
          <cell r="N820">
            <v>25000</v>
          </cell>
          <cell r="P820">
            <v>695</v>
          </cell>
          <cell r="T820">
            <v>50</v>
          </cell>
          <cell r="V820">
            <v>745</v>
          </cell>
        </row>
        <row r="821">
          <cell r="D821">
            <v>7</v>
          </cell>
          <cell r="F821" t="str">
            <v>Pararrayos para línea aérea de 23 Kv</v>
          </cell>
          <cell r="G821" t="str">
            <v>un</v>
          </cell>
          <cell r="H821">
            <v>3</v>
          </cell>
          <cell r="L821">
            <v>18600</v>
          </cell>
          <cell r="N821">
            <v>1800</v>
          </cell>
          <cell r="P821">
            <v>0</v>
          </cell>
          <cell r="Q821">
            <v>55.8</v>
          </cell>
          <cell r="T821">
            <v>5.4</v>
          </cell>
          <cell r="V821">
            <v>61.199999999999996</v>
          </cell>
        </row>
        <row r="822">
          <cell r="D822">
            <v>7</v>
          </cell>
          <cell r="F822" t="str">
            <v>Seccionadores montados en poste 33 Kv, 600A, 40 KA</v>
          </cell>
          <cell r="G822" t="str">
            <v>un</v>
          </cell>
          <cell r="H822">
            <v>3</v>
          </cell>
          <cell r="L822">
            <v>1320</v>
          </cell>
          <cell r="N822">
            <v>2700</v>
          </cell>
          <cell r="P822">
            <v>0</v>
          </cell>
          <cell r="Q822">
            <v>3.96</v>
          </cell>
          <cell r="T822">
            <v>8.1</v>
          </cell>
          <cell r="V822">
            <v>12.059999999999999</v>
          </cell>
        </row>
        <row r="823">
          <cell r="D823">
            <v>7</v>
          </cell>
          <cell r="F823" t="str">
            <v>Distribución de electricidad 5% equipos eléctricos</v>
          </cell>
          <cell r="G823" t="str">
            <v>gl</v>
          </cell>
          <cell r="H823">
            <v>1</v>
          </cell>
          <cell r="N823">
            <v>18559</v>
          </cell>
          <cell r="T823">
            <v>18.559000000000001</v>
          </cell>
          <cell r="V823">
            <v>18.559000000000001</v>
          </cell>
        </row>
        <row r="824">
          <cell r="D824" t="str">
            <v>INSTRUMENTACION</v>
          </cell>
        </row>
        <row r="825">
          <cell r="D825">
            <v>8</v>
          </cell>
          <cell r="F825" t="str">
            <v>Global instrumentos (se aplica 5% equipos mecánicos)</v>
          </cell>
          <cell r="G825" t="str">
            <v>gl</v>
          </cell>
          <cell r="H825">
            <v>1</v>
          </cell>
          <cell r="N825">
            <v>158515</v>
          </cell>
          <cell r="P825">
            <v>0</v>
          </cell>
          <cell r="Q825">
            <v>0</v>
          </cell>
          <cell r="R825">
            <v>0</v>
          </cell>
          <cell r="T825">
            <v>158.51499999999999</v>
          </cell>
          <cell r="V825">
            <v>158.51499999999999</v>
          </cell>
        </row>
        <row r="826">
          <cell r="E826" t="str">
            <v>ESTACION DE BOMBEO INTERMEDIA</v>
          </cell>
          <cell r="P826">
            <v>770</v>
          </cell>
          <cell r="Q826">
            <v>2865.348</v>
          </cell>
          <cell r="R826">
            <v>1568.3</v>
          </cell>
          <cell r="S826">
            <v>0</v>
          </cell>
          <cell r="T826">
            <v>2565.2350000000001</v>
          </cell>
          <cell r="V826">
            <v>7768.8829999999998</v>
          </cell>
        </row>
        <row r="827">
          <cell r="E827" t="str">
            <v>BOMBEO CONCENTRADUCTO</v>
          </cell>
          <cell r="P827">
            <v>1092.5415</v>
          </cell>
          <cell r="Q827">
            <v>3785.3035</v>
          </cell>
          <cell r="R827">
            <v>2363.8000000000002</v>
          </cell>
          <cell r="S827">
            <v>0</v>
          </cell>
          <cell r="T827">
            <v>4060.942</v>
          </cell>
          <cell r="V827">
            <v>11302.587</v>
          </cell>
        </row>
        <row r="831">
          <cell r="D831" t="str">
            <v>OBRAS CIVILES GENERALES</v>
          </cell>
        </row>
        <row r="832">
          <cell r="D832">
            <v>4</v>
          </cell>
          <cell r="F832" t="str">
            <v>Gobal 20% equipos mecánicos</v>
          </cell>
          <cell r="G832" t="str">
            <v>gl</v>
          </cell>
          <cell r="H832">
            <v>1</v>
          </cell>
          <cell r="N832">
            <v>329969</v>
          </cell>
          <cell r="P832">
            <v>0</v>
          </cell>
          <cell r="Q832">
            <v>0</v>
          </cell>
          <cell r="T832">
            <v>329.96899999999999</v>
          </cell>
          <cell r="V832">
            <v>329.96899999999999</v>
          </cell>
        </row>
        <row r="833">
          <cell r="D833" t="str">
            <v>MECANICA</v>
          </cell>
        </row>
        <row r="834">
          <cell r="D834">
            <v>5</v>
          </cell>
          <cell r="F834" t="str">
            <v>Silo de cal viva de 1100 m3</v>
          </cell>
          <cell r="G834" t="str">
            <v>ton</v>
          </cell>
          <cell r="H834">
            <v>130</v>
          </cell>
          <cell r="M834">
            <v>4300</v>
          </cell>
          <cell r="N834">
            <v>1450</v>
          </cell>
          <cell r="P834">
            <v>0</v>
          </cell>
          <cell r="Q834">
            <v>0</v>
          </cell>
          <cell r="R834">
            <v>0</v>
          </cell>
          <cell r="S834">
            <v>559</v>
          </cell>
          <cell r="T834">
            <v>188.5</v>
          </cell>
          <cell r="V834">
            <v>747.5</v>
          </cell>
        </row>
        <row r="835">
          <cell r="D835">
            <v>5</v>
          </cell>
          <cell r="F835" t="str">
            <v>Tornillo de 5.7 tph 9" de diámetro x 7.5 m largo, con motor 5 HP</v>
          </cell>
          <cell r="G835" t="str">
            <v>un</v>
          </cell>
          <cell r="H835">
            <v>1</v>
          </cell>
          <cell r="L835">
            <v>15582</v>
          </cell>
          <cell r="N835">
            <v>1558</v>
          </cell>
          <cell r="P835">
            <v>0</v>
          </cell>
          <cell r="Q835">
            <v>15.582000000000001</v>
          </cell>
          <cell r="R835">
            <v>0</v>
          </cell>
          <cell r="T835">
            <v>1.5580000000000001</v>
          </cell>
          <cell r="V835">
            <v>17.14</v>
          </cell>
        </row>
        <row r="836">
          <cell r="D836">
            <v>5</v>
          </cell>
          <cell r="F836" t="str">
            <v>Molino vertical de 6.4 tph con motor de 50 HP</v>
          </cell>
          <cell r="G836" t="str">
            <v>un</v>
          </cell>
          <cell r="H836">
            <v>1</v>
          </cell>
          <cell r="L836">
            <v>239697</v>
          </cell>
          <cell r="N836">
            <v>23970</v>
          </cell>
          <cell r="P836">
            <v>0</v>
          </cell>
          <cell r="Q836">
            <v>239.697</v>
          </cell>
          <cell r="R836">
            <v>0</v>
          </cell>
          <cell r="T836">
            <v>23.97</v>
          </cell>
          <cell r="V836">
            <v>263.66700000000003</v>
          </cell>
        </row>
        <row r="837">
          <cell r="D837">
            <v>5</v>
          </cell>
          <cell r="F837" t="str">
            <v>Estanque de almacenamiento 515 m3 de capacidad</v>
          </cell>
          <cell r="G837" t="str">
            <v>ton</v>
          </cell>
          <cell r="H837">
            <v>63</v>
          </cell>
          <cell r="M837">
            <v>4300</v>
          </cell>
          <cell r="N837">
            <v>1450</v>
          </cell>
          <cell r="P837">
            <v>0</v>
          </cell>
          <cell r="Q837">
            <v>0</v>
          </cell>
          <cell r="R837">
            <v>270.89999999999998</v>
          </cell>
          <cell r="T837">
            <v>91.35</v>
          </cell>
          <cell r="V837">
            <v>362.25</v>
          </cell>
        </row>
        <row r="838">
          <cell r="D838">
            <v>5</v>
          </cell>
          <cell r="F838" t="str">
            <v>Estanque de distribución de 22m3</v>
          </cell>
          <cell r="G838" t="str">
            <v>ton</v>
          </cell>
          <cell r="H838">
            <v>6.2</v>
          </cell>
          <cell r="M838">
            <v>4300</v>
          </cell>
          <cell r="N838">
            <v>1450</v>
          </cell>
          <cell r="P838">
            <v>0</v>
          </cell>
          <cell r="Q838">
            <v>0</v>
          </cell>
          <cell r="R838">
            <v>26.66</v>
          </cell>
          <cell r="T838">
            <v>8.99</v>
          </cell>
          <cell r="V838">
            <v>35.65</v>
          </cell>
        </row>
        <row r="839">
          <cell r="D839">
            <v>5</v>
          </cell>
          <cell r="F839" t="str">
            <v>Estanque de almacenamiento de espumante Teb de 130 m3</v>
          </cell>
          <cell r="G839" t="str">
            <v>un</v>
          </cell>
          <cell r="H839">
            <v>1</v>
          </cell>
          <cell r="N839">
            <v>49820</v>
          </cell>
          <cell r="P839">
            <v>0</v>
          </cell>
          <cell r="Q839">
            <v>0</v>
          </cell>
          <cell r="R839">
            <v>0</v>
          </cell>
          <cell r="T839">
            <v>49.82</v>
          </cell>
          <cell r="V839">
            <v>49.82</v>
          </cell>
        </row>
        <row r="840">
          <cell r="D840">
            <v>5</v>
          </cell>
          <cell r="F840" t="str">
            <v>Estanque de 75 m3 almacenamiento de colector A404</v>
          </cell>
          <cell r="G840" t="str">
            <v>un</v>
          </cell>
          <cell r="H840">
            <v>1</v>
          </cell>
          <cell r="N840">
            <v>26500</v>
          </cell>
          <cell r="P840">
            <v>0</v>
          </cell>
          <cell r="T840">
            <v>26.5</v>
          </cell>
          <cell r="V840">
            <v>26.5</v>
          </cell>
        </row>
        <row r="841">
          <cell r="D841">
            <v>5</v>
          </cell>
          <cell r="F841" t="str">
            <v>Unidad automática de preparación de fluctuante Kg/d incl.estanque</v>
          </cell>
          <cell r="G841" t="str">
            <v>un</v>
          </cell>
          <cell r="H841">
            <v>1</v>
          </cell>
          <cell r="L841">
            <v>40000</v>
          </cell>
          <cell r="P841">
            <v>0</v>
          </cell>
          <cell r="Q841">
            <v>40</v>
          </cell>
          <cell r="T841">
            <v>0</v>
          </cell>
          <cell r="V841">
            <v>40</v>
          </cell>
        </row>
        <row r="842">
          <cell r="D842">
            <v>5</v>
          </cell>
          <cell r="F842" t="str">
            <v>Bombas equipos y otros</v>
          </cell>
          <cell r="G842" t="str">
            <v>gl</v>
          </cell>
          <cell r="H842">
            <v>1</v>
          </cell>
          <cell r="L842">
            <v>100000</v>
          </cell>
          <cell r="N842">
            <v>10000</v>
          </cell>
          <cell r="P842">
            <v>100</v>
          </cell>
          <cell r="T842">
            <v>10</v>
          </cell>
          <cell r="V842">
            <v>110</v>
          </cell>
        </row>
        <row r="843">
          <cell r="D843" t="str">
            <v>CAÑERIAS</v>
          </cell>
        </row>
        <row r="844">
          <cell r="D844">
            <v>6</v>
          </cell>
          <cell r="F844" t="str">
            <v>Global tuberías válvulas y fittings (se aplica 23% equipos mecànicos)</v>
          </cell>
          <cell r="G844" t="str">
            <v>gl</v>
          </cell>
          <cell r="H844">
            <v>1</v>
          </cell>
          <cell r="N844">
            <v>1319874</v>
          </cell>
          <cell r="P844">
            <v>0</v>
          </cell>
          <cell r="Q844">
            <v>0</v>
          </cell>
          <cell r="R844">
            <v>0</v>
          </cell>
          <cell r="T844">
            <v>1319.874</v>
          </cell>
          <cell r="V844">
            <v>1319.874</v>
          </cell>
        </row>
        <row r="845">
          <cell r="D845" t="str">
            <v>ELECTRICIDAD</v>
          </cell>
        </row>
        <row r="846">
          <cell r="D846">
            <v>7</v>
          </cell>
          <cell r="F846" t="str">
            <v>Global equipos eléctricos (se aplica 14% equipos mecánicos)</v>
          </cell>
          <cell r="G846" t="str">
            <v>gl</v>
          </cell>
          <cell r="H846">
            <v>1</v>
          </cell>
          <cell r="N846">
            <v>659937</v>
          </cell>
          <cell r="P846">
            <v>0</v>
          </cell>
          <cell r="Q846">
            <v>0</v>
          </cell>
          <cell r="R846">
            <v>0</v>
          </cell>
          <cell r="T846">
            <v>659.93700000000001</v>
          </cell>
          <cell r="V846">
            <v>659.93700000000001</v>
          </cell>
        </row>
        <row r="847">
          <cell r="D847" t="str">
            <v>INSTRUMENTACION</v>
          </cell>
        </row>
        <row r="848">
          <cell r="D848">
            <v>8</v>
          </cell>
          <cell r="F848" t="str">
            <v>Global instrumentos (se aplica 5% equipos mecánicos)</v>
          </cell>
          <cell r="G848" t="str">
            <v>gl</v>
          </cell>
          <cell r="H848">
            <v>1</v>
          </cell>
          <cell r="N848">
            <v>329969</v>
          </cell>
          <cell r="P848">
            <v>0</v>
          </cell>
          <cell r="Q848">
            <v>0</v>
          </cell>
          <cell r="R848">
            <v>0</v>
          </cell>
          <cell r="T848">
            <v>329.96899999999999</v>
          </cell>
          <cell r="V848">
            <v>329.96899999999999</v>
          </cell>
        </row>
        <row r="849">
          <cell r="E849" t="str">
            <v>INSTALACIONES DE REACTIVOS</v>
          </cell>
          <cell r="P849">
            <v>100</v>
          </cell>
          <cell r="Q849">
            <v>295.279</v>
          </cell>
          <cell r="R849">
            <v>297.56</v>
          </cell>
          <cell r="S849">
            <v>559</v>
          </cell>
          <cell r="T849">
            <v>3040.4369999999999</v>
          </cell>
          <cell r="V849">
            <v>4292.2759999999998</v>
          </cell>
        </row>
        <row r="852">
          <cell r="E852" t="str">
            <v>Total: MANEJO DE CONCENTRADOS</v>
          </cell>
          <cell r="P852">
            <v>1192.5415</v>
          </cell>
          <cell r="Q852">
            <v>4080.5825</v>
          </cell>
          <cell r="R852">
            <v>2661.36</v>
          </cell>
          <cell r="S852">
            <v>559</v>
          </cell>
          <cell r="T852">
            <v>7101.3789999999999</v>
          </cell>
          <cell r="V852">
            <v>15594.862999999999</v>
          </cell>
          <cell r="AA852" t="str">
            <v xml:space="preserve"> </v>
          </cell>
        </row>
        <row r="859">
          <cell r="D859" t="str">
            <v>EXCAVACIONES Y RELLENOS</v>
          </cell>
        </row>
        <row r="860">
          <cell r="D860">
            <v>1</v>
          </cell>
          <cell r="F860" t="str">
            <v>Excavaciones</v>
          </cell>
          <cell r="G860" t="str">
            <v>m3</v>
          </cell>
          <cell r="H860">
            <v>109850.4</v>
          </cell>
          <cell r="N860">
            <v>11</v>
          </cell>
          <cell r="P860">
            <v>0</v>
          </cell>
          <cell r="Q860">
            <v>0</v>
          </cell>
          <cell r="T860">
            <v>1208.3543999999999</v>
          </cell>
          <cell r="V860">
            <v>1208.3543999999999</v>
          </cell>
        </row>
        <row r="861">
          <cell r="D861">
            <v>1</v>
          </cell>
          <cell r="F861" t="str">
            <v>Excavaciones                    estanque de rebose</v>
          </cell>
          <cell r="G861" t="str">
            <v>m3</v>
          </cell>
          <cell r="H861">
            <v>902.4</v>
          </cell>
          <cell r="N861">
            <v>11</v>
          </cell>
          <cell r="P861">
            <v>0</v>
          </cell>
          <cell r="Q861">
            <v>0</v>
          </cell>
          <cell r="T861">
            <v>9.9263999999999992</v>
          </cell>
          <cell r="V861">
            <v>9.9263999999999992</v>
          </cell>
        </row>
        <row r="862">
          <cell r="D862">
            <v>1</v>
          </cell>
          <cell r="F862" t="str">
            <v>Excavaciones                    alimentación ciclones</v>
          </cell>
          <cell r="G862" t="str">
            <v>m3</v>
          </cell>
          <cell r="H862">
            <v>324.45</v>
          </cell>
          <cell r="N862">
            <v>11</v>
          </cell>
          <cell r="P862">
            <v>0</v>
          </cell>
          <cell r="Q862">
            <v>0</v>
          </cell>
          <cell r="T862">
            <v>3.5689499999999996</v>
          </cell>
          <cell r="V862">
            <v>3.5689499999999996</v>
          </cell>
        </row>
        <row r="863">
          <cell r="D863">
            <v>1</v>
          </cell>
          <cell r="F863" t="str">
            <v>Relleno compactado</v>
          </cell>
          <cell r="G863" t="str">
            <v>m3</v>
          </cell>
          <cell r="H863">
            <v>23625</v>
          </cell>
          <cell r="N863">
            <v>14</v>
          </cell>
          <cell r="T863">
            <v>330.75</v>
          </cell>
          <cell r="V863">
            <v>330.75</v>
          </cell>
        </row>
        <row r="864">
          <cell r="D864" t="str">
            <v>HORMIGONES</v>
          </cell>
        </row>
        <row r="865">
          <cell r="D865">
            <v>2</v>
          </cell>
          <cell r="F865" t="str">
            <v>Hormigon armado           Armado espesador</v>
          </cell>
          <cell r="G865" t="str">
            <v>m3</v>
          </cell>
          <cell r="H865">
            <v>5768.4</v>
          </cell>
          <cell r="N865">
            <v>503</v>
          </cell>
          <cell r="P865">
            <v>0</v>
          </cell>
          <cell r="Q865">
            <v>0</v>
          </cell>
          <cell r="T865">
            <v>2901.5051999999996</v>
          </cell>
          <cell r="V865">
            <v>2901.5051999999996</v>
          </cell>
        </row>
        <row r="866">
          <cell r="D866">
            <v>2</v>
          </cell>
          <cell r="F866" t="str">
            <v>Hormigón armado           pilotes</v>
          </cell>
          <cell r="G866" t="str">
            <v>m3</v>
          </cell>
          <cell r="H866">
            <v>419.74999999999994</v>
          </cell>
          <cell r="N866">
            <v>503</v>
          </cell>
          <cell r="P866">
            <v>0</v>
          </cell>
          <cell r="Q866">
            <v>0</v>
          </cell>
          <cell r="T866">
            <v>211.13424999999998</v>
          </cell>
          <cell r="V866">
            <v>211.13424999999998</v>
          </cell>
        </row>
        <row r="867">
          <cell r="D867">
            <v>2</v>
          </cell>
          <cell r="F867" t="str">
            <v>Hormigón armado           Alimentación ciclones</v>
          </cell>
          <cell r="G867" t="str">
            <v>m3</v>
          </cell>
          <cell r="H867">
            <v>24.15</v>
          </cell>
          <cell r="N867">
            <v>503</v>
          </cell>
          <cell r="T867">
            <v>12.147449999999999</v>
          </cell>
          <cell r="V867">
            <v>12.147449999999999</v>
          </cell>
        </row>
        <row r="868">
          <cell r="D868">
            <v>2</v>
          </cell>
          <cell r="F868" t="str">
            <v>Hormigón armado           estanque de rebose</v>
          </cell>
          <cell r="G868" t="str">
            <v>m3</v>
          </cell>
          <cell r="H868">
            <v>50.599999999999994</v>
          </cell>
          <cell r="N868">
            <v>503</v>
          </cell>
          <cell r="T868">
            <v>25.451799999999995</v>
          </cell>
          <cell r="V868">
            <v>25.451799999999995</v>
          </cell>
        </row>
        <row r="869">
          <cell r="D869" t="str">
            <v>ESTRUCTURAS METALICAS</v>
          </cell>
        </row>
        <row r="870">
          <cell r="D870">
            <v>3</v>
          </cell>
          <cell r="F870" t="str">
            <v>Estructuras metálicas     Soporte ciclones</v>
          </cell>
          <cell r="G870" t="str">
            <v>ton</v>
          </cell>
          <cell r="H870">
            <v>19.549999999999997</v>
          </cell>
          <cell r="M870">
            <v>1900</v>
          </cell>
          <cell r="N870">
            <v>870</v>
          </cell>
          <cell r="P870">
            <v>0</v>
          </cell>
          <cell r="Q870">
            <v>0</v>
          </cell>
          <cell r="R870">
            <v>37.144999999999996</v>
          </cell>
          <cell r="T870">
            <v>17.008499999999998</v>
          </cell>
          <cell r="V870">
            <v>54.153499999999994</v>
          </cell>
        </row>
        <row r="871">
          <cell r="D871" t="str">
            <v>MECANICA</v>
          </cell>
        </row>
        <row r="872">
          <cell r="D872">
            <v>5</v>
          </cell>
          <cell r="F872" t="str">
            <v>Bo,ba agua recuperada tipo turbina vertical cap. 2850 m3/h c/u 20" 1000 HP</v>
          </cell>
          <cell r="G872" t="str">
            <v>un</v>
          </cell>
          <cell r="H872">
            <v>4</v>
          </cell>
          <cell r="L872">
            <v>106078</v>
          </cell>
          <cell r="N872">
            <v>10608</v>
          </cell>
          <cell r="P872">
            <v>0</v>
          </cell>
          <cell r="Q872">
            <v>424.31200000000001</v>
          </cell>
          <cell r="R872">
            <v>0</v>
          </cell>
          <cell r="T872">
            <v>42.432000000000002</v>
          </cell>
          <cell r="V872">
            <v>466.74400000000003</v>
          </cell>
        </row>
        <row r="873">
          <cell r="D873">
            <v>5</v>
          </cell>
          <cell r="F873" t="str">
            <v>Bomba recirc.espesador tipo centrífuga horizontal cap.2.200 m3/h 14x12" 200HP</v>
          </cell>
          <cell r="G873" t="str">
            <v>un</v>
          </cell>
          <cell r="H873">
            <v>1</v>
          </cell>
          <cell r="L873">
            <v>27614</v>
          </cell>
          <cell r="N873">
            <v>2761</v>
          </cell>
          <cell r="P873">
            <v>0</v>
          </cell>
          <cell r="Q873">
            <v>27.614000000000001</v>
          </cell>
          <cell r="R873">
            <v>0</v>
          </cell>
          <cell r="T873">
            <v>2.7610000000000001</v>
          </cell>
          <cell r="V873">
            <v>30.375</v>
          </cell>
        </row>
        <row r="874">
          <cell r="D874">
            <v>5</v>
          </cell>
          <cell r="F874" t="str">
            <v>Cajón descarga espesadores de relaves material: concreto</v>
          </cell>
          <cell r="G874" t="str">
            <v>ton</v>
          </cell>
          <cell r="H874">
            <v>1</v>
          </cell>
          <cell r="M874">
            <v>4300</v>
          </cell>
          <cell r="N874">
            <v>1450</v>
          </cell>
          <cell r="P874">
            <v>0</v>
          </cell>
          <cell r="Q874">
            <v>0</v>
          </cell>
          <cell r="R874">
            <v>4.3</v>
          </cell>
          <cell r="T874">
            <v>1.45</v>
          </cell>
          <cell r="V874">
            <v>5.75</v>
          </cell>
        </row>
        <row r="875">
          <cell r="D875">
            <v>5</v>
          </cell>
          <cell r="F875" t="str">
            <v>Espesador de relaves tipo HI-Cap diámetro 350 pies 15 HP</v>
          </cell>
          <cell r="G875" t="str">
            <v>un</v>
          </cell>
          <cell r="H875">
            <v>1</v>
          </cell>
          <cell r="L875">
            <v>1114260</v>
          </cell>
          <cell r="N875">
            <v>111426</v>
          </cell>
          <cell r="P875">
            <v>557.13</v>
          </cell>
          <cell r="Q875">
            <v>557.13</v>
          </cell>
          <cell r="R875">
            <v>0</v>
          </cell>
          <cell r="T875">
            <v>111.426</v>
          </cell>
          <cell r="V875">
            <v>1225.6859999999999</v>
          </cell>
        </row>
        <row r="876">
          <cell r="D876">
            <v>5</v>
          </cell>
          <cell r="F876" t="str">
            <v>Estanque de rebose espesadores de relave cap=1150 m3 material: concreto</v>
          </cell>
          <cell r="G876" t="str">
            <v>ton</v>
          </cell>
          <cell r="H876">
            <v>136</v>
          </cell>
          <cell r="M876">
            <v>4300</v>
          </cell>
          <cell r="N876">
            <v>1450</v>
          </cell>
          <cell r="P876">
            <v>0</v>
          </cell>
          <cell r="Q876">
            <v>0</v>
          </cell>
          <cell r="R876">
            <v>584.79999999999995</v>
          </cell>
          <cell r="T876">
            <v>197.2</v>
          </cell>
          <cell r="V876">
            <v>782</v>
          </cell>
        </row>
        <row r="877">
          <cell r="D877" t="str">
            <v>CAÑERIAS</v>
          </cell>
        </row>
        <row r="878">
          <cell r="D878">
            <v>6</v>
          </cell>
          <cell r="F878" t="str">
            <v>Global tuberías válvulas y fittings (se aplica 77% equipos mecànicos)</v>
          </cell>
          <cell r="G878" t="str">
            <v>gl</v>
          </cell>
          <cell r="H878">
            <v>1</v>
          </cell>
          <cell r="N878">
            <v>1933127</v>
          </cell>
          <cell r="P878">
            <v>0</v>
          </cell>
          <cell r="Q878">
            <v>0</v>
          </cell>
          <cell r="R878">
            <v>0</v>
          </cell>
          <cell r="T878">
            <v>1933.127</v>
          </cell>
          <cell r="V878">
            <v>1933.127</v>
          </cell>
        </row>
        <row r="879">
          <cell r="D879" t="str">
            <v>ELECTRICIDAD</v>
          </cell>
        </row>
        <row r="880">
          <cell r="D880">
            <v>7</v>
          </cell>
          <cell r="F880" t="str">
            <v>Global equipos eléctricos (se aplica 8.3% equipos mecánicos)</v>
          </cell>
          <cell r="G880" t="str">
            <v>gl</v>
          </cell>
          <cell r="H880">
            <v>1</v>
          </cell>
          <cell r="N880">
            <v>208376</v>
          </cell>
          <cell r="P880">
            <v>0</v>
          </cell>
          <cell r="Q880">
            <v>0</v>
          </cell>
          <cell r="R880">
            <v>0</v>
          </cell>
          <cell r="T880">
            <v>208.376</v>
          </cell>
          <cell r="V880">
            <v>208.376</v>
          </cell>
        </row>
        <row r="881">
          <cell r="E881" t="str">
            <v>ESPESAMIENTO DE RELAVES</v>
          </cell>
          <cell r="P881">
            <v>557.13</v>
          </cell>
          <cell r="Q881">
            <v>1009.056</v>
          </cell>
          <cell r="R881">
            <v>626.24499999999989</v>
          </cell>
          <cell r="S881">
            <v>0</v>
          </cell>
          <cell r="T881">
            <v>7216.61895</v>
          </cell>
          <cell r="V881">
            <v>9409.0499500000005</v>
          </cell>
        </row>
        <row r="885">
          <cell r="D885" t="str">
            <v>EXCAVACIONES Y RELLENOS</v>
          </cell>
        </row>
        <row r="886">
          <cell r="D886">
            <v>1</v>
          </cell>
          <cell r="F886" t="str">
            <v>Excavaciones</v>
          </cell>
          <cell r="G886" t="str">
            <v>m3</v>
          </cell>
          <cell r="H886">
            <v>370.8</v>
          </cell>
          <cell r="N886">
            <v>11</v>
          </cell>
          <cell r="P886">
            <v>0</v>
          </cell>
          <cell r="Q886">
            <v>0</v>
          </cell>
          <cell r="T886">
            <v>4.0788000000000002</v>
          </cell>
          <cell r="V886">
            <v>4.0788000000000002</v>
          </cell>
        </row>
        <row r="887">
          <cell r="D887" t="str">
            <v>HORMIGONES</v>
          </cell>
        </row>
        <row r="888">
          <cell r="D888">
            <v>2</v>
          </cell>
          <cell r="F888" t="str">
            <v>Hormigon armado           Armado espesador</v>
          </cell>
          <cell r="G888" t="str">
            <v>m3</v>
          </cell>
          <cell r="H888">
            <v>610.65</v>
          </cell>
          <cell r="N888">
            <v>503</v>
          </cell>
          <cell r="P888">
            <v>0</v>
          </cell>
          <cell r="Q888">
            <v>0</v>
          </cell>
          <cell r="T888">
            <v>307.15694999999999</v>
          </cell>
          <cell r="V888">
            <v>307.15694999999999</v>
          </cell>
        </row>
        <row r="889">
          <cell r="D889">
            <v>2</v>
          </cell>
          <cell r="F889" t="str">
            <v>Hormigón armado           peralte canaleta, 30cm 8500 m</v>
          </cell>
          <cell r="G889" t="str">
            <v>m3</v>
          </cell>
          <cell r="H889">
            <v>1759.4999999999998</v>
          </cell>
          <cell r="N889">
            <v>600</v>
          </cell>
          <cell r="P889">
            <v>0</v>
          </cell>
          <cell r="Q889">
            <v>0</v>
          </cell>
          <cell r="T889">
            <v>1055.6999999999998</v>
          </cell>
          <cell r="V889">
            <v>1055.6999999999998</v>
          </cell>
        </row>
        <row r="890">
          <cell r="D890" t="str">
            <v>MECANICA</v>
          </cell>
        </row>
        <row r="891">
          <cell r="D891">
            <v>5</v>
          </cell>
          <cell r="F891" t="str">
            <v>Cajón desvío a Tranque Valle</v>
          </cell>
          <cell r="G891" t="str">
            <v>un</v>
          </cell>
          <cell r="H891">
            <v>1</v>
          </cell>
          <cell r="M891">
            <v>4300</v>
          </cell>
          <cell r="N891">
            <v>33293</v>
          </cell>
          <cell r="P891">
            <v>0</v>
          </cell>
          <cell r="Q891">
            <v>0</v>
          </cell>
          <cell r="R891">
            <v>4.3</v>
          </cell>
          <cell r="T891">
            <v>33.292999999999999</v>
          </cell>
          <cell r="V891">
            <v>37.592999999999996</v>
          </cell>
        </row>
        <row r="892">
          <cell r="D892" t="str">
            <v>CAÑERIAS</v>
          </cell>
        </row>
        <row r="893">
          <cell r="D893">
            <v>6</v>
          </cell>
          <cell r="F893" t="str">
            <v>Global tuberías válvulas y fittings (se aplica 77% equipos mecànicos)</v>
          </cell>
          <cell r="G893" t="str">
            <v>gl</v>
          </cell>
          <cell r="H893">
            <v>1</v>
          </cell>
          <cell r="N893">
            <v>28947</v>
          </cell>
          <cell r="P893">
            <v>0</v>
          </cell>
          <cell r="Q893">
            <v>0</v>
          </cell>
          <cell r="R893">
            <v>0</v>
          </cell>
          <cell r="T893">
            <v>28.946999999999999</v>
          </cell>
          <cell r="V893">
            <v>28.946999999999999</v>
          </cell>
        </row>
        <row r="894">
          <cell r="D894" t="str">
            <v>ELECTRICIDAD</v>
          </cell>
        </row>
        <row r="895">
          <cell r="D895">
            <v>7</v>
          </cell>
          <cell r="F895" t="str">
            <v>Global equipos eléctricos (se aplica 8.3% equipos mecánicos)</v>
          </cell>
          <cell r="G895" t="str">
            <v>gl</v>
          </cell>
          <cell r="H895">
            <v>1</v>
          </cell>
          <cell r="N895">
            <v>3120</v>
          </cell>
          <cell r="P895">
            <v>0</v>
          </cell>
          <cell r="Q895">
            <v>0</v>
          </cell>
          <cell r="R895">
            <v>0</v>
          </cell>
          <cell r="T895">
            <v>3.12</v>
          </cell>
          <cell r="V895">
            <v>3.12</v>
          </cell>
        </row>
        <row r="896">
          <cell r="E896" t="str">
            <v>CANALETA DE RELAVES</v>
          </cell>
          <cell r="P896">
            <v>0</v>
          </cell>
          <cell r="Q896">
            <v>0</v>
          </cell>
          <cell r="R896">
            <v>4.3</v>
          </cell>
          <cell r="S896">
            <v>0</v>
          </cell>
          <cell r="T896">
            <v>1432.2957499999995</v>
          </cell>
          <cell r="V896">
            <v>1436.5957499999997</v>
          </cell>
        </row>
        <row r="904">
          <cell r="D904" t="str">
            <v>EXCAVACIONES Y RELLENOS</v>
          </cell>
        </row>
        <row r="905">
          <cell r="D905">
            <v>1</v>
          </cell>
          <cell r="F905" t="str">
            <v>Excavaciones</v>
          </cell>
          <cell r="G905" t="str">
            <v>m3</v>
          </cell>
          <cell r="H905">
            <v>360</v>
          </cell>
          <cell r="N905">
            <v>11</v>
          </cell>
          <cell r="P905">
            <v>0</v>
          </cell>
          <cell r="Q905">
            <v>0</v>
          </cell>
          <cell r="T905">
            <v>3.96</v>
          </cell>
          <cell r="V905">
            <v>3.96</v>
          </cell>
        </row>
        <row r="906">
          <cell r="D906" t="str">
            <v>HORMIGONES</v>
          </cell>
        </row>
        <row r="907">
          <cell r="D907">
            <v>2</v>
          </cell>
          <cell r="F907" t="str">
            <v xml:space="preserve">Hormigon armado          </v>
          </cell>
          <cell r="G907" t="str">
            <v>m3</v>
          </cell>
          <cell r="H907">
            <v>114.99999999999999</v>
          </cell>
          <cell r="N907">
            <v>503</v>
          </cell>
          <cell r="P907">
            <v>0</v>
          </cell>
          <cell r="Q907">
            <v>0</v>
          </cell>
          <cell r="T907">
            <v>57.844999999999992</v>
          </cell>
          <cell r="V907">
            <v>57.844999999999992</v>
          </cell>
        </row>
        <row r="908">
          <cell r="D908" t="str">
            <v>MECANICA</v>
          </cell>
        </row>
        <row r="909">
          <cell r="D909">
            <v>5</v>
          </cell>
          <cell r="F909" t="str">
            <v>Bomba impulsión 1250 HP</v>
          </cell>
          <cell r="G909" t="str">
            <v>un</v>
          </cell>
          <cell r="H909">
            <v>3</v>
          </cell>
          <cell r="L909">
            <v>312500</v>
          </cell>
          <cell r="N909">
            <v>31250</v>
          </cell>
          <cell r="P909">
            <v>0</v>
          </cell>
          <cell r="Q909">
            <v>937.5</v>
          </cell>
          <cell r="R909">
            <v>0</v>
          </cell>
          <cell r="T909">
            <v>93.75</v>
          </cell>
          <cell r="V909">
            <v>1031.25</v>
          </cell>
        </row>
        <row r="910">
          <cell r="D910">
            <v>5</v>
          </cell>
          <cell r="F910" t="str">
            <v>Obtención derechos de agua acorde a 175 KTPD</v>
          </cell>
          <cell r="G910" t="str">
            <v>gl</v>
          </cell>
          <cell r="H910">
            <v>1</v>
          </cell>
          <cell r="M910">
            <v>3278000</v>
          </cell>
          <cell r="R910">
            <v>3278</v>
          </cell>
          <cell r="V910">
            <v>3278</v>
          </cell>
        </row>
        <row r="911">
          <cell r="D911" t="str">
            <v>CAÑERIAS</v>
          </cell>
        </row>
        <row r="912">
          <cell r="D912">
            <v>6</v>
          </cell>
          <cell r="F912" t="str">
            <v>Tubería 24" e=0.281" (incluida zanja y relleno)</v>
          </cell>
          <cell r="G912" t="str">
            <v>ton</v>
          </cell>
          <cell r="H912">
            <v>573</v>
          </cell>
          <cell r="M912">
            <v>1000</v>
          </cell>
          <cell r="N912">
            <v>900</v>
          </cell>
          <cell r="R912">
            <v>0</v>
          </cell>
          <cell r="S912">
            <v>573</v>
          </cell>
          <cell r="T912">
            <v>515.70000000000005</v>
          </cell>
          <cell r="V912">
            <v>1088.7</v>
          </cell>
        </row>
        <row r="913">
          <cell r="D913">
            <v>6</v>
          </cell>
          <cell r="F913" t="str">
            <v>Tubería 24" e=0.312" (incluida zanja y relleno)</v>
          </cell>
          <cell r="G913" t="str">
            <v>ton</v>
          </cell>
          <cell r="H913">
            <v>341</v>
          </cell>
          <cell r="M913">
            <v>1000</v>
          </cell>
          <cell r="N913">
            <v>900</v>
          </cell>
          <cell r="R913">
            <v>0</v>
          </cell>
          <cell r="S913">
            <v>341</v>
          </cell>
          <cell r="T913">
            <v>306.89999999999998</v>
          </cell>
          <cell r="V913">
            <v>647.9</v>
          </cell>
        </row>
        <row r="914">
          <cell r="D914">
            <v>6</v>
          </cell>
          <cell r="F914" t="str">
            <v>Global tuberías válvulas y fittings (se aplica 10% equipos mecànicos)</v>
          </cell>
          <cell r="G914" t="str">
            <v>gl</v>
          </cell>
          <cell r="H914">
            <v>1</v>
          </cell>
          <cell r="N914">
            <v>103125</v>
          </cell>
          <cell r="P914">
            <v>0</v>
          </cell>
          <cell r="Q914">
            <v>0</v>
          </cell>
          <cell r="R914">
            <v>0</v>
          </cell>
          <cell r="T914">
            <v>103.125</v>
          </cell>
          <cell r="V914">
            <v>103.125</v>
          </cell>
        </row>
        <row r="915">
          <cell r="D915" t="str">
            <v>ELECTRICIDAD</v>
          </cell>
        </row>
        <row r="916">
          <cell r="D916">
            <v>7</v>
          </cell>
          <cell r="F916" t="str">
            <v>Global equipos eléctricos (se aplica 59% equipos mecánicos)</v>
          </cell>
          <cell r="G916" t="str">
            <v>gl</v>
          </cell>
          <cell r="H916">
            <v>1</v>
          </cell>
          <cell r="N916">
            <v>608438</v>
          </cell>
          <cell r="P916">
            <v>0</v>
          </cell>
          <cell r="Q916">
            <v>0</v>
          </cell>
          <cell r="R916">
            <v>0</v>
          </cell>
          <cell r="T916">
            <v>608.43799999999999</v>
          </cell>
          <cell r="V916">
            <v>608.43799999999999</v>
          </cell>
        </row>
        <row r="917">
          <cell r="E917" t="str">
            <v>SUMINISTRO DE AGUA FRESCA</v>
          </cell>
          <cell r="P917">
            <v>0</v>
          </cell>
          <cell r="Q917">
            <v>937.5</v>
          </cell>
          <cell r="R917">
            <v>3278</v>
          </cell>
          <cell r="S917">
            <v>914</v>
          </cell>
          <cell r="T917">
            <v>1689.7180000000003</v>
          </cell>
          <cell r="V917">
            <v>6819.2179999999998</v>
          </cell>
        </row>
        <row r="920">
          <cell r="E920" t="str">
            <v>Total: AGUAS Y RELAVES</v>
          </cell>
          <cell r="P920">
            <v>557.13</v>
          </cell>
          <cell r="Q920">
            <v>1946.556</v>
          </cell>
          <cell r="R920">
            <v>3908.5450000000001</v>
          </cell>
          <cell r="S920">
            <v>914</v>
          </cell>
          <cell r="T920">
            <v>10338.6327</v>
          </cell>
          <cell r="V920">
            <v>17664.863700000002</v>
          </cell>
          <cell r="AA920" t="str">
            <v xml:space="preserve"> </v>
          </cell>
        </row>
        <row r="924">
          <cell r="E924" t="str">
            <v>MANEJO DE CONCENTRADOS PUNTA CHUNGOS</v>
          </cell>
        </row>
        <row r="927">
          <cell r="D927" t="str">
            <v>EXCAVACIONES Y RELLENOS</v>
          </cell>
        </row>
        <row r="928">
          <cell r="D928">
            <v>1</v>
          </cell>
          <cell r="F928" t="str">
            <v>Excavaciones</v>
          </cell>
          <cell r="G928" t="str">
            <v>m3</v>
          </cell>
          <cell r="H928">
            <v>600</v>
          </cell>
          <cell r="N928">
            <v>11</v>
          </cell>
          <cell r="P928">
            <v>0</v>
          </cell>
          <cell r="Q928">
            <v>0</v>
          </cell>
          <cell r="T928">
            <v>6.6</v>
          </cell>
          <cell r="V928">
            <v>6.6</v>
          </cell>
        </row>
        <row r="929">
          <cell r="D929" t="str">
            <v>HORMIGONES</v>
          </cell>
        </row>
        <row r="930">
          <cell r="D930">
            <v>2</v>
          </cell>
          <cell r="F930" t="str">
            <v xml:space="preserve">Hormigon armado          </v>
          </cell>
          <cell r="G930" t="str">
            <v>m3</v>
          </cell>
          <cell r="H930">
            <v>103.49999999999999</v>
          </cell>
          <cell r="N930">
            <v>503</v>
          </cell>
          <cell r="P930">
            <v>0</v>
          </cell>
          <cell r="Q930">
            <v>0</v>
          </cell>
          <cell r="T930">
            <v>52.06049999999999</v>
          </cell>
          <cell r="V930">
            <v>52.06049999999999</v>
          </cell>
        </row>
        <row r="931">
          <cell r="D931" t="str">
            <v>MECANICA</v>
          </cell>
        </row>
        <row r="932">
          <cell r="D932">
            <v>5</v>
          </cell>
          <cell r="F932" t="str">
            <v>Bomba alimentación filtrado de concentr.tipo centrífuga horiz.tamaño 8"x6" 60 HP</v>
          </cell>
          <cell r="G932" t="str">
            <v>un</v>
          </cell>
          <cell r="H932">
            <v>1</v>
          </cell>
          <cell r="L932">
            <v>15758</v>
          </cell>
          <cell r="N932">
            <v>1576</v>
          </cell>
          <cell r="P932">
            <v>0</v>
          </cell>
          <cell r="Q932">
            <v>15.757999999999999</v>
          </cell>
          <cell r="R932">
            <v>0</v>
          </cell>
          <cell r="T932">
            <v>1.5760000000000001</v>
          </cell>
          <cell r="V932">
            <v>17.334</v>
          </cell>
        </row>
        <row r="933">
          <cell r="D933">
            <v>5</v>
          </cell>
          <cell r="F933" t="str">
            <v>Bpmba impulsión agua clarificada tipo centrífuga horiz. 6"x4" 25 HP</v>
          </cell>
          <cell r="G933" t="str">
            <v>un</v>
          </cell>
          <cell r="H933">
            <v>1</v>
          </cell>
          <cell r="L933">
            <v>10792</v>
          </cell>
          <cell r="N933">
            <v>1079</v>
          </cell>
          <cell r="P933">
            <v>0</v>
          </cell>
          <cell r="Q933">
            <v>10.792</v>
          </cell>
          <cell r="R933">
            <v>0</v>
          </cell>
          <cell r="T933">
            <v>1.079</v>
          </cell>
          <cell r="V933">
            <v>11.871</v>
          </cell>
        </row>
        <row r="934">
          <cell r="D934">
            <v>5</v>
          </cell>
          <cell r="F934" t="str">
            <v>Bomba descarga clarificador tipo centrif.horizontal 3"x2" 15 HP</v>
          </cell>
          <cell r="G934" t="str">
            <v>un</v>
          </cell>
          <cell r="H934">
            <v>2</v>
          </cell>
          <cell r="L934">
            <v>8080</v>
          </cell>
          <cell r="N934">
            <v>808</v>
          </cell>
          <cell r="P934">
            <v>0</v>
          </cell>
          <cell r="Q934">
            <v>16.16</v>
          </cell>
          <cell r="R934">
            <v>0</v>
          </cell>
          <cell r="T934">
            <v>1.6160000000000001</v>
          </cell>
          <cell r="V934">
            <v>17.776</v>
          </cell>
        </row>
        <row r="935">
          <cell r="D935">
            <v>5</v>
          </cell>
          <cell r="F935" t="str">
            <v>Bomba para derrames estanque concentrado tipo vertical tamaño 4" 30 HP</v>
          </cell>
          <cell r="G935" t="str">
            <v>un</v>
          </cell>
          <cell r="H935">
            <v>1</v>
          </cell>
          <cell r="L935">
            <v>29851</v>
          </cell>
          <cell r="N935">
            <v>2985</v>
          </cell>
          <cell r="P935">
            <v>0</v>
          </cell>
          <cell r="Q935">
            <v>29.850999999999999</v>
          </cell>
          <cell r="R935">
            <v>0</v>
          </cell>
          <cell r="T935">
            <v>2.9849999999999999</v>
          </cell>
          <cell r="V935">
            <v>32.835999999999999</v>
          </cell>
        </row>
        <row r="936">
          <cell r="D936">
            <v>5</v>
          </cell>
          <cell r="F936" t="str">
            <v>Estanque almacenamiento concentrado CU-MO Vol útil=1.050 m3 75 HP</v>
          </cell>
          <cell r="G936" t="str">
            <v>ton</v>
          </cell>
          <cell r="H936">
            <v>45</v>
          </cell>
          <cell r="M936">
            <v>4300</v>
          </cell>
          <cell r="N936">
            <v>1450</v>
          </cell>
          <cell r="P936">
            <v>0</v>
          </cell>
          <cell r="Q936">
            <v>0</v>
          </cell>
          <cell r="R936">
            <v>193.5</v>
          </cell>
          <cell r="T936">
            <v>65.25</v>
          </cell>
          <cell r="V936">
            <v>258.75</v>
          </cell>
        </row>
        <row r="937">
          <cell r="D937">
            <v>5</v>
          </cell>
          <cell r="F937" t="str">
            <v>Agitador estanque concentrado de Cu-Mo 1050 m3</v>
          </cell>
          <cell r="G937" t="str">
            <v>un</v>
          </cell>
          <cell r="H937">
            <v>1</v>
          </cell>
          <cell r="L937">
            <v>63200</v>
          </cell>
          <cell r="N937">
            <v>6320</v>
          </cell>
          <cell r="P937">
            <v>0</v>
          </cell>
          <cell r="Q937">
            <v>63.2</v>
          </cell>
          <cell r="R937">
            <v>0</v>
          </cell>
          <cell r="T937">
            <v>6.32</v>
          </cell>
          <cell r="V937">
            <v>69.52000000000001</v>
          </cell>
        </row>
        <row r="938">
          <cell r="D938">
            <v>5</v>
          </cell>
          <cell r="F938" t="str">
            <v>Espesador de concentrado 60 pie diámetro</v>
          </cell>
          <cell r="G938" t="str">
            <v>un</v>
          </cell>
          <cell r="H938">
            <v>2</v>
          </cell>
          <cell r="L938">
            <v>65280</v>
          </cell>
          <cell r="N938">
            <v>13560</v>
          </cell>
          <cell r="P938">
            <v>65.28</v>
          </cell>
          <cell r="Q938">
            <v>65.28</v>
          </cell>
          <cell r="T938">
            <v>27.12</v>
          </cell>
          <cell r="V938">
            <v>157.68</v>
          </cell>
        </row>
        <row r="939">
          <cell r="D939">
            <v>5</v>
          </cell>
          <cell r="F939" t="str">
            <v>Estanque clarificador 60 pie</v>
          </cell>
          <cell r="G939" t="str">
            <v>un</v>
          </cell>
          <cell r="H939">
            <v>1</v>
          </cell>
          <cell r="L939">
            <v>47700</v>
          </cell>
          <cell r="N939">
            <v>7155</v>
          </cell>
          <cell r="P939">
            <v>0</v>
          </cell>
          <cell r="Q939">
            <v>47.7</v>
          </cell>
          <cell r="T939">
            <v>7.1550000000000002</v>
          </cell>
          <cell r="V939">
            <v>54.855000000000004</v>
          </cell>
        </row>
        <row r="940">
          <cell r="D940">
            <v>5</v>
          </cell>
          <cell r="F940" t="str">
            <v>Estanque distribuidor de concentrado de cobre vol.útil=4m3</v>
          </cell>
          <cell r="G940" t="str">
            <v>ton</v>
          </cell>
          <cell r="H940">
            <v>4</v>
          </cell>
          <cell r="M940">
            <v>4300</v>
          </cell>
          <cell r="N940">
            <v>1450</v>
          </cell>
          <cell r="P940">
            <v>0</v>
          </cell>
          <cell r="R940">
            <v>17.2</v>
          </cell>
          <cell r="T940">
            <v>5.8</v>
          </cell>
          <cell r="V940">
            <v>23</v>
          </cell>
        </row>
        <row r="941">
          <cell r="D941" t="str">
            <v>CAÑERIAS</v>
          </cell>
        </row>
        <row r="942">
          <cell r="D942">
            <v>6</v>
          </cell>
          <cell r="F942" t="str">
            <v>Global tuberías válvulas y fittings (se aplica 72.2% equipos mecànicos)</v>
          </cell>
          <cell r="G942" t="str">
            <v>gl</v>
          </cell>
          <cell r="H942">
            <v>1</v>
          </cell>
          <cell r="N942">
            <v>464695</v>
          </cell>
          <cell r="P942">
            <v>0</v>
          </cell>
          <cell r="Q942">
            <v>0</v>
          </cell>
          <cell r="R942">
            <v>0</v>
          </cell>
          <cell r="T942">
            <v>464.69499999999999</v>
          </cell>
          <cell r="V942">
            <v>464.69499999999999</v>
          </cell>
        </row>
        <row r="943">
          <cell r="D943" t="str">
            <v>ELECTRICIDAD</v>
          </cell>
        </row>
        <row r="944">
          <cell r="D944">
            <v>7</v>
          </cell>
          <cell r="F944" t="str">
            <v>Global equipos eléctricos (se aplica 18.6% equipos mecánicos)</v>
          </cell>
          <cell r="G944" t="str">
            <v>gl</v>
          </cell>
          <cell r="H944">
            <v>1</v>
          </cell>
          <cell r="N944">
            <v>119714</v>
          </cell>
          <cell r="P944">
            <v>0</v>
          </cell>
          <cell r="Q944">
            <v>0</v>
          </cell>
          <cell r="R944">
            <v>0</v>
          </cell>
          <cell r="T944">
            <v>119.714</v>
          </cell>
          <cell r="V944">
            <v>119.714</v>
          </cell>
        </row>
        <row r="945">
          <cell r="E945" t="str">
            <v>ALMACENAMIENTO DE CONCENTRADOS</v>
          </cell>
          <cell r="P945">
            <v>65.28</v>
          </cell>
          <cell r="Q945">
            <v>248.74099999999999</v>
          </cell>
          <cell r="R945">
            <v>210.7</v>
          </cell>
          <cell r="S945">
            <v>0</v>
          </cell>
          <cell r="T945">
            <v>761.9704999999999</v>
          </cell>
          <cell r="V945">
            <v>1286.6914999999999</v>
          </cell>
        </row>
        <row r="949">
          <cell r="D949" t="str">
            <v>EXCAVACIONES Y RELLENOS</v>
          </cell>
        </row>
        <row r="950">
          <cell r="D950">
            <v>1</v>
          </cell>
          <cell r="F950" t="str">
            <v>Excavaciones                    filtros y espesador</v>
          </cell>
          <cell r="G950" t="str">
            <v>m3</v>
          </cell>
          <cell r="H950">
            <v>162</v>
          </cell>
          <cell r="N950">
            <v>11</v>
          </cell>
          <cell r="P950">
            <v>0</v>
          </cell>
          <cell r="Q950">
            <v>0</v>
          </cell>
          <cell r="T950">
            <v>1.782</v>
          </cell>
          <cell r="V950">
            <v>1.782</v>
          </cell>
        </row>
        <row r="951">
          <cell r="D951">
            <v>1</v>
          </cell>
          <cell r="F951" t="str">
            <v>Excavaciones                    estanques</v>
          </cell>
          <cell r="G951" t="str">
            <v>m3</v>
          </cell>
          <cell r="H951">
            <v>600</v>
          </cell>
          <cell r="N951">
            <v>11</v>
          </cell>
          <cell r="T951">
            <v>6.6</v>
          </cell>
          <cell r="V951">
            <v>6.6</v>
          </cell>
        </row>
        <row r="952">
          <cell r="D952" t="str">
            <v>HORMIGONES</v>
          </cell>
        </row>
        <row r="953">
          <cell r="D953">
            <v>2</v>
          </cell>
          <cell r="F953" t="str">
            <v xml:space="preserve">Hormigon armado          </v>
          </cell>
          <cell r="G953" t="str">
            <v>m3</v>
          </cell>
          <cell r="H953">
            <v>576.15</v>
          </cell>
          <cell r="N953">
            <v>503</v>
          </cell>
          <cell r="P953">
            <v>0</v>
          </cell>
          <cell r="Q953">
            <v>0</v>
          </cell>
          <cell r="T953">
            <v>289.80345</v>
          </cell>
          <cell r="V953">
            <v>289.80345</v>
          </cell>
        </row>
        <row r="954">
          <cell r="D954" t="str">
            <v>ESTRUCTURAS METALICAS</v>
          </cell>
        </row>
        <row r="955">
          <cell r="D955">
            <v>3</v>
          </cell>
          <cell r="F955" t="str">
            <v>Estructuras metálicas     ampliación edificio</v>
          </cell>
          <cell r="G955" t="str">
            <v>ton</v>
          </cell>
          <cell r="H955">
            <v>172.5</v>
          </cell>
          <cell r="M955">
            <v>1900</v>
          </cell>
          <cell r="N955">
            <v>870</v>
          </cell>
          <cell r="P955">
            <v>0</v>
          </cell>
          <cell r="Q955">
            <v>0</v>
          </cell>
          <cell r="R955">
            <v>327.75</v>
          </cell>
          <cell r="T955">
            <v>150.07499999999999</v>
          </cell>
          <cell r="V955">
            <v>477.82499999999999</v>
          </cell>
        </row>
        <row r="956">
          <cell r="D956" t="str">
            <v>MECANICA</v>
          </cell>
        </row>
        <row r="957">
          <cell r="D957">
            <v>5</v>
          </cell>
          <cell r="F957" t="str">
            <v>Bomba aliment.agua filtrado tipo centrífuga horiz.tamaño 8"x6" 15 HP</v>
          </cell>
          <cell r="G957" t="str">
            <v>un</v>
          </cell>
          <cell r="H957">
            <v>4</v>
          </cell>
          <cell r="L957">
            <v>12608</v>
          </cell>
          <cell r="N957">
            <v>1261</v>
          </cell>
          <cell r="P957">
            <v>0</v>
          </cell>
          <cell r="Q957">
            <v>50.432000000000002</v>
          </cell>
          <cell r="R957">
            <v>0</v>
          </cell>
          <cell r="T957">
            <v>5.0439999999999996</v>
          </cell>
          <cell r="V957">
            <v>55.475999999999999</v>
          </cell>
        </row>
        <row r="958">
          <cell r="D958">
            <v>5</v>
          </cell>
          <cell r="F958" t="str">
            <v>Bomba alimentación ácido 0.5 HP</v>
          </cell>
          <cell r="G958" t="str">
            <v>un</v>
          </cell>
          <cell r="H958">
            <v>4</v>
          </cell>
          <cell r="L958">
            <v>250</v>
          </cell>
          <cell r="N958">
            <v>25</v>
          </cell>
          <cell r="P958">
            <v>0</v>
          </cell>
          <cell r="Q958">
            <v>1</v>
          </cell>
          <cell r="R958">
            <v>0</v>
          </cell>
          <cell r="T958">
            <v>0.1</v>
          </cell>
          <cell r="V958">
            <v>1.1000000000000001</v>
          </cell>
        </row>
        <row r="959">
          <cell r="D959">
            <v>5</v>
          </cell>
          <cell r="F959" t="str">
            <v>Bomba de vacío concentrado de Cu 3HP  incluido en filtro concentrado de Cu</v>
          </cell>
          <cell r="G959" t="str">
            <v>un</v>
          </cell>
          <cell r="H959">
            <v>0</v>
          </cell>
          <cell r="P959">
            <v>0</v>
          </cell>
          <cell r="Q959">
            <v>0</v>
          </cell>
          <cell r="R959">
            <v>0</v>
          </cell>
          <cell r="T959">
            <v>0</v>
          </cell>
          <cell r="V959">
            <v>0</v>
          </cell>
        </row>
        <row r="960">
          <cell r="D960">
            <v>5</v>
          </cell>
          <cell r="F960" t="str">
            <v>Estanque receptor de agua filtradavol.útil=0.33 m3 c/u</v>
          </cell>
          <cell r="G960" t="str">
            <v>ton</v>
          </cell>
          <cell r="H960">
            <v>60</v>
          </cell>
          <cell r="M960">
            <v>4300</v>
          </cell>
          <cell r="N960">
            <v>1450</v>
          </cell>
          <cell r="P960">
            <v>0</v>
          </cell>
          <cell r="Q960">
            <v>0</v>
          </cell>
          <cell r="R960">
            <v>258</v>
          </cell>
          <cell r="T960">
            <v>87</v>
          </cell>
          <cell r="V960">
            <v>345</v>
          </cell>
        </row>
        <row r="961">
          <cell r="D961">
            <v>5</v>
          </cell>
          <cell r="F961" t="str">
            <v>Filtro concentrado de Cu tipo cerámico de disco área 45 m2 c/u 14 HP</v>
          </cell>
          <cell r="G961" t="str">
            <v>un</v>
          </cell>
          <cell r="H961">
            <v>4</v>
          </cell>
          <cell r="L961">
            <v>678100</v>
          </cell>
          <cell r="N961">
            <v>67810</v>
          </cell>
          <cell r="P961">
            <v>0</v>
          </cell>
          <cell r="Q961">
            <v>2712.4</v>
          </cell>
          <cell r="R961">
            <v>0</v>
          </cell>
          <cell r="T961">
            <v>271.24</v>
          </cell>
          <cell r="V961">
            <v>2983.6400000000003</v>
          </cell>
        </row>
        <row r="962">
          <cell r="D962">
            <v>5</v>
          </cell>
          <cell r="F962" t="str">
            <v>Alargamiento en 28.5 m correa de alimentación acopio de concentrado A=0.8m L=287m</v>
          </cell>
          <cell r="G962" t="str">
            <v>m</v>
          </cell>
          <cell r="H962">
            <v>26</v>
          </cell>
          <cell r="L962">
            <v>4135</v>
          </cell>
          <cell r="N962">
            <v>600</v>
          </cell>
          <cell r="P962">
            <v>107.51</v>
          </cell>
          <cell r="Q962">
            <v>0</v>
          </cell>
          <cell r="R962">
            <v>0</v>
          </cell>
          <cell r="T962">
            <v>15.6</v>
          </cell>
          <cell r="V962">
            <v>123.11</v>
          </cell>
        </row>
        <row r="963">
          <cell r="D963">
            <v>5</v>
          </cell>
          <cell r="F963" t="str">
            <v>Sistema de carguío de camiones</v>
          </cell>
          <cell r="G963" t="str">
            <v>gl</v>
          </cell>
          <cell r="H963">
            <v>1</v>
          </cell>
          <cell r="L963">
            <v>300000</v>
          </cell>
          <cell r="M963">
            <v>300000</v>
          </cell>
          <cell r="N963">
            <v>400000</v>
          </cell>
          <cell r="P963">
            <v>150</v>
          </cell>
          <cell r="Q963">
            <v>150</v>
          </cell>
          <cell r="R963">
            <v>150</v>
          </cell>
          <cell r="S963">
            <v>150</v>
          </cell>
          <cell r="T963">
            <v>400</v>
          </cell>
          <cell r="V963">
            <v>1000</v>
          </cell>
        </row>
        <row r="964">
          <cell r="D964" t="str">
            <v>CAÑERIAS</v>
          </cell>
        </row>
        <row r="965">
          <cell r="D965">
            <v>6</v>
          </cell>
          <cell r="F965" t="str">
            <v>Global tuberías válvulas y fittings (se aplica 12.4% equipos mecànicos)</v>
          </cell>
          <cell r="G965" t="str">
            <v>gl</v>
          </cell>
          <cell r="H965">
            <v>1</v>
          </cell>
          <cell r="N965">
            <v>434915</v>
          </cell>
          <cell r="P965">
            <v>0</v>
          </cell>
          <cell r="Q965">
            <v>0</v>
          </cell>
          <cell r="R965">
            <v>0</v>
          </cell>
          <cell r="T965">
            <v>434.91500000000002</v>
          </cell>
          <cell r="V965">
            <v>434.91500000000002</v>
          </cell>
        </row>
        <row r="966">
          <cell r="D966" t="str">
            <v>ELECTRICIDAD</v>
          </cell>
        </row>
        <row r="967">
          <cell r="D967">
            <v>7</v>
          </cell>
          <cell r="F967" t="str">
            <v>Global equipos eléctricos (se aplica 18.6% equipos mecánicos)</v>
          </cell>
          <cell r="G967" t="str">
            <v>gl</v>
          </cell>
          <cell r="H967">
            <v>1</v>
          </cell>
          <cell r="N967">
            <v>410364</v>
          </cell>
          <cell r="P967">
            <v>0</v>
          </cell>
          <cell r="Q967">
            <v>0</v>
          </cell>
          <cell r="R967">
            <v>0</v>
          </cell>
          <cell r="T967">
            <v>410.36399999999998</v>
          </cell>
          <cell r="V967">
            <v>410.36399999999998</v>
          </cell>
        </row>
        <row r="968">
          <cell r="E968" t="str">
            <v>PLANTA FILTROS</v>
          </cell>
          <cell r="P968">
            <v>257.51</v>
          </cell>
          <cell r="Q968">
            <v>2913.8319999999999</v>
          </cell>
          <cell r="R968">
            <v>735.75</v>
          </cell>
          <cell r="S968">
            <v>150</v>
          </cell>
          <cell r="T968">
            <v>2072.5234500000001</v>
          </cell>
          <cell r="V968">
            <v>6129.6154499999993</v>
          </cell>
        </row>
        <row r="972">
          <cell r="D972" t="str">
            <v>OBRAS CIVILES GENERALES</v>
          </cell>
        </row>
        <row r="973">
          <cell r="D973">
            <v>4</v>
          </cell>
          <cell r="F973" t="str">
            <v>Inversión en descarte de agua (plantación de 33.6 há red riego tranque 50.000 m3)</v>
          </cell>
          <cell r="G973" t="str">
            <v>gl</v>
          </cell>
          <cell r="H973">
            <v>1</v>
          </cell>
          <cell r="N973">
            <v>1285542</v>
          </cell>
          <cell r="P973">
            <v>0</v>
          </cell>
          <cell r="Q973">
            <v>0</v>
          </cell>
          <cell r="T973">
            <v>1285.5419999999999</v>
          </cell>
          <cell r="V973">
            <v>1285.5419999999999</v>
          </cell>
        </row>
        <row r="974">
          <cell r="D974" t="str">
            <v>MECANICA</v>
          </cell>
        </row>
        <row r="975">
          <cell r="D975">
            <v>5</v>
          </cell>
          <cell r="F975" t="str">
            <v>Bomba alimentación filtro de arena tipo centrífuga horiz. 6"x4" 30 HP</v>
          </cell>
          <cell r="G975" t="str">
            <v>un</v>
          </cell>
          <cell r="H975">
            <v>2</v>
          </cell>
          <cell r="L975">
            <v>11173</v>
          </cell>
          <cell r="N975">
            <v>1117</v>
          </cell>
          <cell r="P975">
            <v>0</v>
          </cell>
          <cell r="Q975">
            <v>22.346</v>
          </cell>
          <cell r="R975">
            <v>0</v>
          </cell>
          <cell r="T975">
            <v>2.234</v>
          </cell>
          <cell r="V975">
            <v>24.58</v>
          </cell>
        </row>
        <row r="976">
          <cell r="D976">
            <v>5</v>
          </cell>
          <cell r="F976" t="str">
            <v>Filtro arena cap: 45 m3/h max</v>
          </cell>
          <cell r="G976" t="str">
            <v>un</v>
          </cell>
          <cell r="H976">
            <v>1</v>
          </cell>
          <cell r="L976">
            <v>75900</v>
          </cell>
          <cell r="N976">
            <v>7590</v>
          </cell>
          <cell r="P976">
            <v>0</v>
          </cell>
          <cell r="Q976">
            <v>75.900000000000006</v>
          </cell>
          <cell r="R976">
            <v>0</v>
          </cell>
          <cell r="T976">
            <v>7.59</v>
          </cell>
          <cell r="V976">
            <v>83.490000000000009</v>
          </cell>
        </row>
        <row r="977">
          <cell r="D977">
            <v>5</v>
          </cell>
          <cell r="F977" t="str">
            <v>Ampliación FAD</v>
          </cell>
          <cell r="G977" t="str">
            <v>gl</v>
          </cell>
          <cell r="H977">
            <v>1</v>
          </cell>
          <cell r="M977">
            <v>100000</v>
          </cell>
          <cell r="R977">
            <v>100</v>
          </cell>
          <cell r="T977">
            <v>0</v>
          </cell>
          <cell r="V977">
            <v>100</v>
          </cell>
        </row>
        <row r="978">
          <cell r="D978" t="str">
            <v>CAÑERIAS</v>
          </cell>
        </row>
        <row r="979">
          <cell r="D979">
            <v>6</v>
          </cell>
          <cell r="F979" t="str">
            <v>Global tuberías válvulas y fittings (se aplica 90.2% equipos mecànicos)</v>
          </cell>
          <cell r="G979" t="str">
            <v>gl</v>
          </cell>
          <cell r="H979">
            <v>1</v>
          </cell>
          <cell r="N979">
            <v>97480</v>
          </cell>
          <cell r="P979">
            <v>0</v>
          </cell>
          <cell r="Q979">
            <v>0</v>
          </cell>
          <cell r="R979">
            <v>0</v>
          </cell>
          <cell r="T979">
            <v>97.48</v>
          </cell>
          <cell r="V979">
            <v>97.48</v>
          </cell>
        </row>
        <row r="980">
          <cell r="D980" t="str">
            <v>ELECTRICIDAD</v>
          </cell>
        </row>
        <row r="981">
          <cell r="D981">
            <v>7</v>
          </cell>
          <cell r="F981" t="str">
            <v>Global equipos eléctricos (se aplica 5.8% equipos mecánicos)</v>
          </cell>
          <cell r="G981" t="str">
            <v>gl</v>
          </cell>
          <cell r="H981">
            <v>1</v>
          </cell>
          <cell r="N981">
            <v>6268</v>
          </cell>
          <cell r="P981">
            <v>0</v>
          </cell>
          <cell r="Q981">
            <v>0</v>
          </cell>
          <cell r="R981">
            <v>0</v>
          </cell>
          <cell r="T981">
            <v>6.2679999999999998</v>
          </cell>
          <cell r="V981">
            <v>6.2679999999999998</v>
          </cell>
        </row>
        <row r="982">
          <cell r="E982" t="str">
            <v>SERVICIOS DE TRATAMIENTO DE AGUA PUERTO</v>
          </cell>
          <cell r="P982">
            <v>0</v>
          </cell>
          <cell r="Q982">
            <v>98.246000000000009</v>
          </cell>
          <cell r="R982">
            <v>100</v>
          </cell>
          <cell r="S982">
            <v>0</v>
          </cell>
          <cell r="T982">
            <v>1399.1139999999998</v>
          </cell>
          <cell r="V982">
            <v>1597.36</v>
          </cell>
        </row>
        <row r="985">
          <cell r="E985" t="str">
            <v>Total: MANEJO DE CONCENTRADOS PUNTA CHUNGOS</v>
          </cell>
          <cell r="P985">
            <v>322.78999999999996</v>
          </cell>
          <cell r="Q985">
            <v>3260.819</v>
          </cell>
          <cell r="R985">
            <v>1046.45</v>
          </cell>
          <cell r="S985">
            <v>150</v>
          </cell>
          <cell r="T985">
            <v>4233.6079499999996</v>
          </cell>
          <cell r="V985">
            <v>9013.6669499999989</v>
          </cell>
          <cell r="AA985" t="str">
            <v xml:space="preserve"> </v>
          </cell>
        </row>
        <row r="989">
          <cell r="E989" t="str">
            <v>INFRAESTRUCTURA</v>
          </cell>
        </row>
        <row r="992">
          <cell r="D992" t="str">
            <v>ELECTRICIDAD</v>
          </cell>
        </row>
        <row r="993">
          <cell r="D993">
            <v>7</v>
          </cell>
          <cell r="F993" t="str">
            <v>Transformador de poder trifásico c/resis.puesta a tierra c/pararrayos en 23 Kv</v>
          </cell>
          <cell r="G993" t="str">
            <v>un</v>
          </cell>
          <cell r="H993">
            <v>1</v>
          </cell>
          <cell r="L993">
            <v>1034886</v>
          </cell>
          <cell r="N993">
            <v>108600</v>
          </cell>
          <cell r="P993">
            <v>1034.886</v>
          </cell>
          <cell r="Q993">
            <v>0</v>
          </cell>
          <cell r="R993">
            <v>0</v>
          </cell>
          <cell r="T993">
            <v>108.6</v>
          </cell>
          <cell r="V993">
            <v>1143.4859999999999</v>
          </cell>
        </row>
        <row r="994">
          <cell r="D994">
            <v>7</v>
          </cell>
          <cell r="F994" t="str">
            <v>Transformador de poder trifásico c/resis.puesta a tierra 12/16/20 MVA-23kV/3</v>
          </cell>
          <cell r="G994" t="str">
            <v>un</v>
          </cell>
          <cell r="H994">
            <v>1</v>
          </cell>
          <cell r="L994">
            <v>207000</v>
          </cell>
          <cell r="N994">
            <v>21700</v>
          </cell>
          <cell r="P994">
            <v>0</v>
          </cell>
          <cell r="Q994">
            <v>207</v>
          </cell>
          <cell r="T994">
            <v>21.7</v>
          </cell>
          <cell r="V994">
            <v>228.7</v>
          </cell>
        </row>
        <row r="995">
          <cell r="D995">
            <v>7</v>
          </cell>
          <cell r="F995" t="str">
            <v>Transformador de potencial monofásico 220 kV 50 Hz 1050kV</v>
          </cell>
          <cell r="G995" t="str">
            <v>un</v>
          </cell>
          <cell r="H995">
            <v>3</v>
          </cell>
          <cell r="L995">
            <v>11097</v>
          </cell>
          <cell r="N995">
            <v>1750</v>
          </cell>
          <cell r="P995">
            <v>0</v>
          </cell>
          <cell r="Q995">
            <v>33.290999999999997</v>
          </cell>
          <cell r="T995">
            <v>5.25</v>
          </cell>
          <cell r="V995">
            <v>38.540999999999997</v>
          </cell>
        </row>
        <row r="996">
          <cell r="D996">
            <v>7</v>
          </cell>
          <cell r="F996" t="str">
            <v>transformador de servicios auxiliares 150 kVA 400/220V</v>
          </cell>
          <cell r="G996" t="str">
            <v>un</v>
          </cell>
          <cell r="H996">
            <v>2</v>
          </cell>
          <cell r="L996">
            <v>153350</v>
          </cell>
          <cell r="N996">
            <v>850</v>
          </cell>
          <cell r="P996">
            <v>306.7</v>
          </cell>
          <cell r="T996">
            <v>1.7</v>
          </cell>
          <cell r="V996">
            <v>308.39999999999998</v>
          </cell>
        </row>
        <row r="997">
          <cell r="D997">
            <v>7</v>
          </cell>
          <cell r="F997" t="str">
            <v>Transformador de distribución 500 kVA 23.0 Kv 4000V</v>
          </cell>
          <cell r="G997" t="str">
            <v>un</v>
          </cell>
          <cell r="H997">
            <v>4</v>
          </cell>
          <cell r="L997">
            <v>54370</v>
          </cell>
          <cell r="N997">
            <v>9250</v>
          </cell>
          <cell r="P997">
            <v>217.48</v>
          </cell>
          <cell r="T997">
            <v>37</v>
          </cell>
          <cell r="V997">
            <v>254.48</v>
          </cell>
        </row>
        <row r="998">
          <cell r="D998">
            <v>7</v>
          </cell>
          <cell r="F998" t="str">
            <v>Pararrayos monofásico ZnO, c7base aislante y contador descarga 220 kV, 20kA</v>
          </cell>
          <cell r="G998" t="str">
            <v>un</v>
          </cell>
          <cell r="H998">
            <v>3</v>
          </cell>
          <cell r="L998">
            <v>3876</v>
          </cell>
          <cell r="N998">
            <v>1500</v>
          </cell>
          <cell r="P998">
            <v>0</v>
          </cell>
          <cell r="Q998">
            <v>11.628</v>
          </cell>
          <cell r="T998">
            <v>4.5</v>
          </cell>
          <cell r="V998">
            <v>16.128</v>
          </cell>
        </row>
        <row r="999">
          <cell r="D999">
            <v>7</v>
          </cell>
          <cell r="F999" t="str">
            <v>Interruptor de poder trifásico sellado SF6 intemperie 2000A, 242 kV, 50kA</v>
          </cell>
          <cell r="G999" t="str">
            <v>un</v>
          </cell>
          <cell r="H999">
            <v>1</v>
          </cell>
          <cell r="L999">
            <v>102125</v>
          </cell>
          <cell r="N999">
            <v>15550</v>
          </cell>
          <cell r="P999">
            <v>0</v>
          </cell>
          <cell r="Q999">
            <v>102.125</v>
          </cell>
          <cell r="T999">
            <v>15.55</v>
          </cell>
          <cell r="V999">
            <v>117.675</v>
          </cell>
        </row>
        <row r="1000">
          <cell r="D1000">
            <v>7</v>
          </cell>
          <cell r="F1000" t="str">
            <v>Interruptor bajo carga trifásico intemperie</v>
          </cell>
          <cell r="G1000" t="str">
            <v>un</v>
          </cell>
          <cell r="H1000">
            <v>4</v>
          </cell>
          <cell r="L1000">
            <v>50340</v>
          </cell>
          <cell r="N1000">
            <v>4350</v>
          </cell>
          <cell r="P1000">
            <v>0</v>
          </cell>
          <cell r="Q1000">
            <v>201.36</v>
          </cell>
          <cell r="T1000">
            <v>17.399999999999999</v>
          </cell>
          <cell r="V1000">
            <v>218.76000000000002</v>
          </cell>
        </row>
        <row r="1001">
          <cell r="D1001">
            <v>7</v>
          </cell>
          <cell r="F1001" t="str">
            <v>Desconectador tripolar vertical doble apertura mec.operación a motor</v>
          </cell>
          <cell r="G1001" t="str">
            <v>un</v>
          </cell>
          <cell r="H1001">
            <v>2</v>
          </cell>
          <cell r="L1001">
            <v>17480</v>
          </cell>
          <cell r="N1001">
            <v>10300</v>
          </cell>
          <cell r="P1001">
            <v>0</v>
          </cell>
          <cell r="Q1001">
            <v>34.96</v>
          </cell>
          <cell r="T1001">
            <v>20.6</v>
          </cell>
          <cell r="V1001">
            <v>55.56</v>
          </cell>
        </row>
        <row r="1002">
          <cell r="D1002">
            <v>7</v>
          </cell>
          <cell r="F1002" t="str">
            <v>Filtro de armónicos 23 kV 5° armónica 5MVA</v>
          </cell>
          <cell r="G1002" t="str">
            <v>un</v>
          </cell>
          <cell r="H1002">
            <v>3</v>
          </cell>
          <cell r="L1002">
            <v>200194</v>
          </cell>
          <cell r="N1002">
            <v>25000</v>
          </cell>
          <cell r="P1002">
            <v>0</v>
          </cell>
          <cell r="Q1002">
            <v>600.58199999999999</v>
          </cell>
          <cell r="T1002">
            <v>75</v>
          </cell>
          <cell r="V1002">
            <v>675.58199999999999</v>
          </cell>
        </row>
        <row r="1003">
          <cell r="D1003">
            <v>7</v>
          </cell>
          <cell r="F1003" t="str">
            <v>Filtro de armónicos 23 kV 9,5° armónica 4 MVA</v>
          </cell>
          <cell r="G1003" t="str">
            <v>un</v>
          </cell>
          <cell r="H1003">
            <v>3</v>
          </cell>
          <cell r="L1003">
            <v>200194</v>
          </cell>
          <cell r="N1003">
            <v>25000</v>
          </cell>
          <cell r="P1003">
            <v>0</v>
          </cell>
          <cell r="Q1003">
            <v>600.58199999999999</v>
          </cell>
          <cell r="T1003">
            <v>75</v>
          </cell>
          <cell r="V1003">
            <v>675.58199999999999</v>
          </cell>
        </row>
        <row r="1004">
          <cell r="D1004">
            <v>7</v>
          </cell>
          <cell r="F1004" t="str">
            <v>Celdas 23 kV 1200 A</v>
          </cell>
          <cell r="G1004" t="str">
            <v>un</v>
          </cell>
          <cell r="H1004">
            <v>20</v>
          </cell>
          <cell r="L1004">
            <v>75600</v>
          </cell>
          <cell r="N1004">
            <v>5526</v>
          </cell>
          <cell r="P1004">
            <v>0</v>
          </cell>
          <cell r="Q1004">
            <v>1512</v>
          </cell>
          <cell r="T1004">
            <v>110.52</v>
          </cell>
          <cell r="V1004">
            <v>1622.52</v>
          </cell>
        </row>
        <row r="1005">
          <cell r="D1005">
            <v>7</v>
          </cell>
          <cell r="F1005" t="str">
            <v>panel de protección</v>
          </cell>
          <cell r="G1005" t="str">
            <v>un</v>
          </cell>
          <cell r="H1005">
            <v>1</v>
          </cell>
          <cell r="L1005">
            <v>206152</v>
          </cell>
          <cell r="N1005">
            <v>2225</v>
          </cell>
          <cell r="P1005">
            <v>0</v>
          </cell>
          <cell r="Q1005">
            <v>206.15199999999999</v>
          </cell>
          <cell r="T1005">
            <v>2.2250000000000001</v>
          </cell>
          <cell r="V1005">
            <v>208.37699999999998</v>
          </cell>
        </row>
        <row r="1006">
          <cell r="D1006">
            <v>7</v>
          </cell>
          <cell r="F1006" t="str">
            <v>Cargador de baterías 380V 125DC 60A</v>
          </cell>
          <cell r="G1006" t="str">
            <v>un</v>
          </cell>
          <cell r="H1006">
            <v>1</v>
          </cell>
          <cell r="L1006">
            <v>12243</v>
          </cell>
          <cell r="N1006">
            <v>950</v>
          </cell>
          <cell r="P1006">
            <v>0</v>
          </cell>
          <cell r="Q1006">
            <v>12.243</v>
          </cell>
          <cell r="T1006">
            <v>0.95</v>
          </cell>
          <cell r="V1006">
            <v>13.193</v>
          </cell>
        </row>
        <row r="1007">
          <cell r="D1007">
            <v>7</v>
          </cell>
          <cell r="F1007" t="str">
            <v>Juego de batería niquel cadmio 400 AH 125 VDC</v>
          </cell>
          <cell r="G1007" t="str">
            <v>un</v>
          </cell>
          <cell r="H1007">
            <v>1</v>
          </cell>
          <cell r="L1007">
            <v>24480</v>
          </cell>
          <cell r="N1007">
            <v>1725</v>
          </cell>
          <cell r="P1007">
            <v>0</v>
          </cell>
          <cell r="Q1007">
            <v>24.48</v>
          </cell>
          <cell r="T1007">
            <v>1.7250000000000001</v>
          </cell>
          <cell r="V1007">
            <v>26.205000000000002</v>
          </cell>
        </row>
        <row r="1008">
          <cell r="D1008">
            <v>7</v>
          </cell>
          <cell r="F1008" t="str">
            <v>UPS 5 kVA c/transformador</v>
          </cell>
          <cell r="G1008" t="str">
            <v>un</v>
          </cell>
          <cell r="H1008">
            <v>1</v>
          </cell>
          <cell r="L1008">
            <v>9900</v>
          </cell>
          <cell r="N1008">
            <v>1250</v>
          </cell>
          <cell r="P1008">
            <v>0</v>
          </cell>
          <cell r="Q1008">
            <v>9.9</v>
          </cell>
          <cell r="T1008">
            <v>1.25</v>
          </cell>
          <cell r="V1008">
            <v>11.15</v>
          </cell>
        </row>
        <row r="1009">
          <cell r="D1009">
            <v>7</v>
          </cell>
          <cell r="F1009" t="str">
            <v>Aislador de pedestal completo c/pernos de fijación modelo LAPP 315324-H</v>
          </cell>
          <cell r="G1009" t="str">
            <v>un</v>
          </cell>
          <cell r="H1009">
            <v>6</v>
          </cell>
          <cell r="L1009">
            <v>5373</v>
          </cell>
          <cell r="N1009">
            <v>680</v>
          </cell>
          <cell r="P1009">
            <v>0</v>
          </cell>
          <cell r="Q1009">
            <v>32.238</v>
          </cell>
          <cell r="T1009">
            <v>4.08</v>
          </cell>
          <cell r="V1009">
            <v>36.317999999999998</v>
          </cell>
        </row>
        <row r="1010">
          <cell r="D1010">
            <v>7</v>
          </cell>
          <cell r="F1010" t="str">
            <v>Cable de aluminio tipo AAC Coreosis 1590 MCM</v>
          </cell>
          <cell r="G1010" t="str">
            <v>un</v>
          </cell>
          <cell r="H1010">
            <v>500</v>
          </cell>
          <cell r="L1010">
            <v>23</v>
          </cell>
          <cell r="N1010">
            <v>1</v>
          </cell>
          <cell r="P1010">
            <v>0</v>
          </cell>
          <cell r="Q1010">
            <v>11.5</v>
          </cell>
          <cell r="T1010">
            <v>0.5</v>
          </cell>
          <cell r="V1010">
            <v>12</v>
          </cell>
        </row>
        <row r="1011">
          <cell r="D1011">
            <v>7</v>
          </cell>
          <cell r="F1011" t="str">
            <v>Cable unipolar aislado133% EPR 25kV 250 MCM</v>
          </cell>
          <cell r="G1011" t="str">
            <v>un</v>
          </cell>
          <cell r="H1011">
            <v>2160</v>
          </cell>
          <cell r="L1011">
            <v>25</v>
          </cell>
          <cell r="N1011">
            <v>13</v>
          </cell>
          <cell r="P1011">
            <v>54</v>
          </cell>
          <cell r="T1011">
            <v>28.08</v>
          </cell>
          <cell r="V1011">
            <v>82.08</v>
          </cell>
        </row>
        <row r="1012">
          <cell r="D1012">
            <v>7</v>
          </cell>
          <cell r="F1012" t="str">
            <v>Cable unipolar aislado133% EPR 25kV 1000 MCM</v>
          </cell>
          <cell r="G1012" t="str">
            <v>un</v>
          </cell>
          <cell r="H1012">
            <v>4800</v>
          </cell>
          <cell r="L1012">
            <v>50</v>
          </cell>
          <cell r="N1012">
            <v>26</v>
          </cell>
          <cell r="P1012">
            <v>240</v>
          </cell>
          <cell r="T1012">
            <v>124.8</v>
          </cell>
          <cell r="V1012">
            <v>364.8</v>
          </cell>
        </row>
        <row r="1013">
          <cell r="D1013">
            <v>7</v>
          </cell>
          <cell r="F1013" t="str">
            <v>Cable unipolar aislado133% EPR 5kV 1000 MCM</v>
          </cell>
          <cell r="G1013" t="str">
            <v>un</v>
          </cell>
          <cell r="H1013">
            <v>1500</v>
          </cell>
          <cell r="L1013">
            <v>56</v>
          </cell>
          <cell r="N1013">
            <v>5</v>
          </cell>
          <cell r="P1013">
            <v>84</v>
          </cell>
          <cell r="T1013">
            <v>7.5</v>
          </cell>
          <cell r="V1013">
            <v>91.5</v>
          </cell>
        </row>
        <row r="1014">
          <cell r="D1014">
            <v>7</v>
          </cell>
          <cell r="F1014" t="str">
            <v>Mastil de pararrayos Ñ h=22m</v>
          </cell>
          <cell r="G1014" t="str">
            <v>un</v>
          </cell>
          <cell r="H1014">
            <v>3</v>
          </cell>
          <cell r="L1014">
            <v>10000</v>
          </cell>
          <cell r="N1014">
            <v>2500</v>
          </cell>
          <cell r="P1014">
            <v>30</v>
          </cell>
          <cell r="T1014">
            <v>7.5</v>
          </cell>
          <cell r="V1014">
            <v>37.5</v>
          </cell>
        </row>
        <row r="1015">
          <cell r="D1015">
            <v>7</v>
          </cell>
          <cell r="F1015" t="str">
            <v>Ferretería y conectores patio altaa tensión clase 220 kV</v>
          </cell>
          <cell r="G1015" t="str">
            <v>un</v>
          </cell>
          <cell r="H1015">
            <v>1</v>
          </cell>
          <cell r="L1015">
            <v>22043</v>
          </cell>
          <cell r="N1015">
            <v>62500</v>
          </cell>
          <cell r="P1015">
            <v>22.042999999999999</v>
          </cell>
          <cell r="T1015">
            <v>62.5</v>
          </cell>
          <cell r="V1015">
            <v>84.543000000000006</v>
          </cell>
        </row>
        <row r="1016">
          <cell r="D1016">
            <v>7</v>
          </cell>
          <cell r="F1016" t="str">
            <v>Cadena 16 aisladores anclaje de porcelana tipo neblina</v>
          </cell>
          <cell r="G1016" t="str">
            <v>un</v>
          </cell>
          <cell r="H1016">
            <v>6</v>
          </cell>
          <cell r="L1016">
            <v>500</v>
          </cell>
          <cell r="N1016">
            <v>39</v>
          </cell>
          <cell r="P1016">
            <v>0</v>
          </cell>
          <cell r="Q1016">
            <v>3</v>
          </cell>
          <cell r="T1016">
            <v>0.23400000000000001</v>
          </cell>
          <cell r="V1016">
            <v>3.234</v>
          </cell>
        </row>
        <row r="1017">
          <cell r="D1017">
            <v>7</v>
          </cell>
          <cell r="F1017" t="str">
            <v>Sistema puesta a tierra sist.Opat-Endesa data eq.prot.fact.superv.de potencia</v>
          </cell>
          <cell r="G1017" t="str">
            <v>un</v>
          </cell>
          <cell r="H1017">
            <v>1</v>
          </cell>
          <cell r="L1017">
            <v>451152</v>
          </cell>
          <cell r="N1017">
            <v>15000</v>
          </cell>
          <cell r="P1017">
            <v>451.15199999999999</v>
          </cell>
          <cell r="T1017">
            <v>15</v>
          </cell>
          <cell r="V1017">
            <v>466.15199999999999</v>
          </cell>
        </row>
        <row r="1018">
          <cell r="D1018">
            <v>7</v>
          </cell>
          <cell r="F1018" t="str">
            <v>Sist.alumbrado y calefacción sist.refr.y presurizac.sist.alarma emergencia</v>
          </cell>
          <cell r="G1018" t="str">
            <v>un</v>
          </cell>
          <cell r="H1018">
            <v>1</v>
          </cell>
          <cell r="L1018">
            <v>18700</v>
          </cell>
          <cell r="N1018">
            <v>2500</v>
          </cell>
          <cell r="P1018">
            <v>0</v>
          </cell>
          <cell r="Q1018">
            <v>18.7</v>
          </cell>
          <cell r="T1018">
            <v>2.5</v>
          </cell>
          <cell r="V1018">
            <v>21.2</v>
          </cell>
        </row>
        <row r="1019">
          <cell r="D1019">
            <v>7</v>
          </cell>
          <cell r="F1019" t="str">
            <v>Mufa terminal 23 kV</v>
          </cell>
          <cell r="G1019" t="str">
            <v>un</v>
          </cell>
          <cell r="H1019">
            <v>48</v>
          </cell>
          <cell r="L1019">
            <v>250</v>
          </cell>
          <cell r="N1019">
            <v>5</v>
          </cell>
          <cell r="P1019">
            <v>0</v>
          </cell>
          <cell r="Q1019">
            <v>12</v>
          </cell>
          <cell r="T1019">
            <v>0.24</v>
          </cell>
          <cell r="V1019">
            <v>12.24</v>
          </cell>
        </row>
        <row r="1020">
          <cell r="D1020">
            <v>7</v>
          </cell>
          <cell r="F1020" t="str">
            <v>Mufa terminal 5 kV</v>
          </cell>
          <cell r="G1020" t="str">
            <v>un</v>
          </cell>
          <cell r="H1020">
            <v>100</v>
          </cell>
          <cell r="L1020">
            <v>100</v>
          </cell>
          <cell r="N1020">
            <v>5</v>
          </cell>
          <cell r="P1020">
            <v>0</v>
          </cell>
          <cell r="Q1020">
            <v>10</v>
          </cell>
          <cell r="T1020">
            <v>0.5</v>
          </cell>
          <cell r="V1020">
            <v>10.5</v>
          </cell>
        </row>
        <row r="1021">
          <cell r="D1021">
            <v>7</v>
          </cell>
          <cell r="F1021" t="str">
            <v>Switchgear 3.45 kV 15 posiciones</v>
          </cell>
          <cell r="G1021" t="str">
            <v>un</v>
          </cell>
          <cell r="H1021">
            <v>20</v>
          </cell>
          <cell r="L1021">
            <v>40000</v>
          </cell>
          <cell r="N1021">
            <v>2500</v>
          </cell>
          <cell r="P1021">
            <v>0</v>
          </cell>
          <cell r="Q1021">
            <v>800</v>
          </cell>
          <cell r="T1021">
            <v>50</v>
          </cell>
          <cell r="V1021">
            <v>850</v>
          </cell>
        </row>
        <row r="1022">
          <cell r="D1022">
            <v>7</v>
          </cell>
          <cell r="F1022" t="str">
            <v>Subestación unitaria c/centro de distribución de carga 2.0/2.3 kVA</v>
          </cell>
          <cell r="G1022" t="str">
            <v>un</v>
          </cell>
          <cell r="H1022">
            <v>6</v>
          </cell>
          <cell r="L1022">
            <v>144350</v>
          </cell>
          <cell r="N1022">
            <v>4350</v>
          </cell>
          <cell r="P1022">
            <v>866.1</v>
          </cell>
          <cell r="T1022">
            <v>26.1</v>
          </cell>
          <cell r="V1022">
            <v>892.2</v>
          </cell>
        </row>
        <row r="1023">
          <cell r="D1023">
            <v>7</v>
          </cell>
          <cell r="F1023" t="str">
            <v>Centro control de motores celdas de flotación 400V 3F 50Hz 4000A</v>
          </cell>
          <cell r="G1023" t="str">
            <v>un</v>
          </cell>
          <cell r="H1023">
            <v>3</v>
          </cell>
          <cell r="L1023">
            <v>35596</v>
          </cell>
          <cell r="N1023">
            <v>4350</v>
          </cell>
          <cell r="P1023">
            <v>53.393999999999998</v>
          </cell>
          <cell r="Q1023">
            <v>53.393999999999998</v>
          </cell>
          <cell r="T1023">
            <v>13.05</v>
          </cell>
          <cell r="V1023">
            <v>119.83799999999999</v>
          </cell>
        </row>
        <row r="1024">
          <cell r="D1024">
            <v>7</v>
          </cell>
          <cell r="F1024" t="str">
            <v>Centro control de motores bombas de pozo 400V 3F 50Hz 800A</v>
          </cell>
          <cell r="G1024" t="str">
            <v>un</v>
          </cell>
          <cell r="H1024">
            <v>4</v>
          </cell>
          <cell r="L1024">
            <v>11865</v>
          </cell>
          <cell r="N1024">
            <v>1450</v>
          </cell>
          <cell r="P1024">
            <v>23.73</v>
          </cell>
          <cell r="Q1024">
            <v>23.73</v>
          </cell>
          <cell r="T1024">
            <v>5.8</v>
          </cell>
          <cell r="V1024">
            <v>53.26</v>
          </cell>
        </row>
        <row r="1025">
          <cell r="D1025">
            <v>7</v>
          </cell>
          <cell r="F1025" t="str">
            <v>Generador diesel 2000 kVA 3hp 400/230 volt</v>
          </cell>
          <cell r="G1025" t="str">
            <v>un</v>
          </cell>
          <cell r="H1025">
            <v>1</v>
          </cell>
          <cell r="L1025">
            <v>311911</v>
          </cell>
          <cell r="N1025">
            <v>9750</v>
          </cell>
          <cell r="P1025">
            <v>0</v>
          </cell>
          <cell r="Q1025">
            <v>311.911</v>
          </cell>
          <cell r="T1025">
            <v>9.75</v>
          </cell>
          <cell r="V1025">
            <v>321.661</v>
          </cell>
        </row>
        <row r="1026">
          <cell r="D1026">
            <v>7</v>
          </cell>
          <cell r="F1026" t="str">
            <v>Transformador 2.0/2.24/2.58 MVA, 400-23/13.8 kV</v>
          </cell>
          <cell r="G1026" t="str">
            <v>un</v>
          </cell>
          <cell r="H1026">
            <v>2</v>
          </cell>
          <cell r="L1026">
            <v>67357</v>
          </cell>
          <cell r="N1026">
            <v>21500</v>
          </cell>
          <cell r="P1026">
            <v>134.714</v>
          </cell>
          <cell r="T1026">
            <v>43</v>
          </cell>
          <cell r="V1026">
            <v>177.714</v>
          </cell>
        </row>
        <row r="1028">
          <cell r="E1028" t="str">
            <v>SUBESTACION PRINCIPAL</v>
          </cell>
          <cell r="P1028">
            <v>3518.1989999999996</v>
          </cell>
          <cell r="Q1028">
            <v>4832.7759999999998</v>
          </cell>
          <cell r="R1028">
            <v>0</v>
          </cell>
          <cell r="S1028">
            <v>0</v>
          </cell>
          <cell r="T1028">
            <v>900.10399999999993</v>
          </cell>
          <cell r="V1028">
            <v>9251.0789999999997</v>
          </cell>
        </row>
        <row r="1032">
          <cell r="D1032" t="str">
            <v>INSTRUMENTACION</v>
          </cell>
        </row>
        <row r="1033">
          <cell r="F1033" t="str">
            <v>Sistema de control distribuido 175 KTPD</v>
          </cell>
          <cell r="G1033" t="str">
            <v>gl</v>
          </cell>
          <cell r="H1033">
            <v>1</v>
          </cell>
          <cell r="V1033">
            <v>2251</v>
          </cell>
        </row>
        <row r="1034">
          <cell r="F1034" t="str">
            <v>Instrumentación de procesos 175 KTPD</v>
          </cell>
          <cell r="G1034" t="str">
            <v>gl</v>
          </cell>
          <cell r="H1034">
            <v>1</v>
          </cell>
          <cell r="V1034">
            <v>5483</v>
          </cell>
        </row>
        <row r="1035">
          <cell r="E1035" t="str">
            <v>CONTROL DISTRIBUIDO E INSTRUMENTACION</v>
          </cell>
          <cell r="P1035">
            <v>0</v>
          </cell>
          <cell r="Q1035">
            <v>0</v>
          </cell>
          <cell r="R1035">
            <v>0</v>
          </cell>
          <cell r="S1035">
            <v>0</v>
          </cell>
          <cell r="T1035">
            <v>0</v>
          </cell>
          <cell r="V1035">
            <v>7734</v>
          </cell>
        </row>
        <row r="1038">
          <cell r="E1038" t="str">
            <v>Total: INFRAESTRUCTURA (excluye 750 Contr.Distr.e Instrument.)</v>
          </cell>
          <cell r="P1038">
            <v>3518.1989999999996</v>
          </cell>
          <cell r="Q1038">
            <v>4832.7759999999998</v>
          </cell>
          <cell r="R1038">
            <v>0</v>
          </cell>
          <cell r="S1038">
            <v>0</v>
          </cell>
          <cell r="T1038">
            <v>900.10399999999993</v>
          </cell>
          <cell r="U1038">
            <v>0</v>
          </cell>
          <cell r="V1038">
            <v>9251.0789999999997</v>
          </cell>
          <cell r="AA1038" t="str">
            <v xml:space="preserve"> </v>
          </cell>
        </row>
        <row r="1042">
          <cell r="E1042" t="str">
            <v>TOTAL COSTO DIRECTO (Excluye 750 Control Distribuido e Instrumentación)</v>
          </cell>
          <cell r="P1042">
            <v>14703.163499999999</v>
          </cell>
          <cell r="Q1042">
            <v>67107.552499999991</v>
          </cell>
          <cell r="R1042">
            <v>18669.000000000004</v>
          </cell>
          <cell r="S1042">
            <v>1731.75</v>
          </cell>
          <cell r="T1042">
            <v>56603.876549999994</v>
          </cell>
          <cell r="V1042">
            <v>158815.34254999997</v>
          </cell>
        </row>
        <row r="1054">
          <cell r="F1054" t="str">
            <v>Ingenieria y Adquisiciones</v>
          </cell>
        </row>
        <row r="1055">
          <cell r="D1055">
            <v>9</v>
          </cell>
          <cell r="F1055" t="str">
            <v>Ingeniería Básica</v>
          </cell>
          <cell r="G1055" t="str">
            <v>hrs</v>
          </cell>
          <cell r="H1055">
            <v>38080</v>
          </cell>
          <cell r="S1055">
            <v>65</v>
          </cell>
          <cell r="V1055">
            <v>2475.1999999999998</v>
          </cell>
        </row>
        <row r="1056">
          <cell r="D1056">
            <v>9</v>
          </cell>
          <cell r="F1056" t="str">
            <v>Ingeniería de Detalles</v>
          </cell>
          <cell r="G1056" t="str">
            <v>hrs</v>
          </cell>
          <cell r="H1056">
            <v>247060</v>
          </cell>
          <cell r="S1056">
            <v>51</v>
          </cell>
          <cell r="V1056">
            <v>12600.06</v>
          </cell>
        </row>
        <row r="1057">
          <cell r="D1057">
            <v>9</v>
          </cell>
          <cell r="F1057" t="str">
            <v>Asesoría Puesta en Marcha (2% costo equipos)</v>
          </cell>
          <cell r="H1057">
            <v>1</v>
          </cell>
          <cell r="S1057">
            <v>1636000</v>
          </cell>
          <cell r="V1057">
            <v>1636</v>
          </cell>
        </row>
        <row r="1058">
          <cell r="D1058">
            <v>9</v>
          </cell>
          <cell r="F1058" t="str">
            <v>Ingeniería de Terreno</v>
          </cell>
          <cell r="G1058" t="str">
            <v>hrs</v>
          </cell>
          <cell r="H1058">
            <v>0</v>
          </cell>
          <cell r="S1058">
            <v>65</v>
          </cell>
          <cell r="V1058">
            <v>0</v>
          </cell>
        </row>
        <row r="1059">
          <cell r="D1059">
            <v>9</v>
          </cell>
          <cell r="F1059" t="str">
            <v>Gestión de Comprasy Adquisiciones (1% costo mat.y equip.aportados por MLP)</v>
          </cell>
          <cell r="G1059" t="str">
            <v>Sum</v>
          </cell>
          <cell r="H1059">
            <v>1</v>
          </cell>
          <cell r="S1059">
            <v>615000</v>
          </cell>
          <cell r="V1059">
            <v>615</v>
          </cell>
        </row>
        <row r="1060">
          <cell r="F1060" t="str">
            <v xml:space="preserve"> </v>
          </cell>
        </row>
        <row r="1061">
          <cell r="F1061" t="str">
            <v>Administración de la Construcción</v>
          </cell>
        </row>
        <row r="1062">
          <cell r="D1062">
            <v>9</v>
          </cell>
          <cell r="F1062" t="str">
            <v>Administración de la Construcción (5% costo Constr.y Montaje)</v>
          </cell>
          <cell r="G1062" t="str">
            <v>Sum</v>
          </cell>
          <cell r="H1062">
            <v>1</v>
          </cell>
          <cell r="S1062">
            <v>2812000</v>
          </cell>
          <cell r="V1062">
            <v>2812</v>
          </cell>
        </row>
        <row r="1063">
          <cell r="D1063">
            <v>9</v>
          </cell>
          <cell r="F1063" t="str">
            <v>Inspección de la Construcción (5% costo Construcción y Montaje)</v>
          </cell>
          <cell r="G1063" t="str">
            <v>Sum</v>
          </cell>
          <cell r="H1063">
            <v>1</v>
          </cell>
          <cell r="S1063">
            <v>2812000</v>
          </cell>
          <cell r="V1063">
            <v>2812</v>
          </cell>
        </row>
        <row r="1064">
          <cell r="D1064">
            <v>9</v>
          </cell>
          <cell r="F1064" t="str">
            <v>Construction Management (Staff Local)</v>
          </cell>
          <cell r="G1064" t="str">
            <v>Sum</v>
          </cell>
          <cell r="H1064">
            <v>0</v>
          </cell>
        </row>
        <row r="1065">
          <cell r="D1065">
            <v>9</v>
          </cell>
          <cell r="F1065" t="str">
            <v>Air Fares &amp; Turnarounds</v>
          </cell>
          <cell r="G1065" t="str">
            <v>Sum</v>
          </cell>
          <cell r="H1065">
            <v>0</v>
          </cell>
        </row>
        <row r="1066">
          <cell r="D1066">
            <v>9</v>
          </cell>
          <cell r="F1066" t="str">
            <v xml:space="preserve">Room &amp; Board Expat ($25/day hotel, $10/day meals) </v>
          </cell>
          <cell r="G1066" t="str">
            <v>mdy</v>
          </cell>
          <cell r="H1066">
            <v>0</v>
          </cell>
        </row>
        <row r="1067">
          <cell r="D1067">
            <v>9</v>
          </cell>
          <cell r="F1067" t="str">
            <v>Construction Management Office</v>
          </cell>
          <cell r="G1067" t="str">
            <v>Sum</v>
          </cell>
          <cell r="H1067">
            <v>0</v>
          </cell>
        </row>
        <row r="1068">
          <cell r="D1068">
            <v>9</v>
          </cell>
          <cell r="F1068" t="str">
            <v>Long Distance Charges</v>
          </cell>
          <cell r="G1068" t="str">
            <v>Sum</v>
          </cell>
          <cell r="H1068">
            <v>0</v>
          </cell>
        </row>
        <row r="1069">
          <cell r="D1069">
            <v>9</v>
          </cell>
          <cell r="F1069" t="str">
            <v>Furniture &amp; Office Equipment</v>
          </cell>
          <cell r="G1069" t="str">
            <v>Sum</v>
          </cell>
          <cell r="H1069">
            <v>0</v>
          </cell>
        </row>
        <row r="1070">
          <cell r="D1070">
            <v>9</v>
          </cell>
          <cell r="F1070" t="str">
            <v>Office Supplies</v>
          </cell>
          <cell r="G1070" t="str">
            <v>Sum</v>
          </cell>
          <cell r="H1070">
            <v>0</v>
          </cell>
        </row>
        <row r="1071">
          <cell r="D1071">
            <v>9</v>
          </cell>
          <cell r="F1071" t="str">
            <v>Site Signage</v>
          </cell>
          <cell r="G1071" t="str">
            <v>Sum</v>
          </cell>
          <cell r="H1071">
            <v>0</v>
          </cell>
        </row>
        <row r="1072">
          <cell r="D1072">
            <v>9</v>
          </cell>
          <cell r="F1072" t="str">
            <v>Pick-up trucks (1 x 14mnths, 2 x 10mths)</v>
          </cell>
          <cell r="G1072" t="str">
            <v>mnths</v>
          </cell>
          <cell r="H1072">
            <v>0</v>
          </cell>
        </row>
        <row r="1073">
          <cell r="D1073">
            <v>9</v>
          </cell>
          <cell r="F1073" t="str">
            <v>(8) Passenger Bus</v>
          </cell>
          <cell r="G1073" t="str">
            <v>mnths</v>
          </cell>
          <cell r="H1073">
            <v>0</v>
          </cell>
        </row>
        <row r="1074">
          <cell r="D1074">
            <v>9</v>
          </cell>
          <cell r="F1074" t="str">
            <v>Translation Services</v>
          </cell>
          <cell r="G1074" t="str">
            <v>Sum</v>
          </cell>
          <cell r="H1074">
            <v>0</v>
          </cell>
        </row>
        <row r="1076">
          <cell r="E1076" t="str">
            <v>EPCM</v>
          </cell>
          <cell r="V1076">
            <v>22950.26</v>
          </cell>
        </row>
        <row r="1081">
          <cell r="D1081">
            <v>10</v>
          </cell>
          <cell r="F1081" t="str">
            <v>Contratista de construccióm 45% costo de construcción y montaje</v>
          </cell>
          <cell r="G1081" t="str">
            <v>Sum</v>
          </cell>
          <cell r="H1081">
            <v>1</v>
          </cell>
          <cell r="S1081">
            <v>25311000</v>
          </cell>
          <cell r="V1081">
            <v>25311</v>
          </cell>
        </row>
        <row r="1083">
          <cell r="E1083" t="str">
            <v>Indirectos de Construcción</v>
          </cell>
          <cell r="V1083">
            <v>25311</v>
          </cell>
        </row>
        <row r="1086">
          <cell r="H1086">
            <v>1</v>
          </cell>
          <cell r="S1086">
            <v>9529000</v>
          </cell>
          <cell r="V1086">
            <v>9529</v>
          </cell>
        </row>
        <row r="1087">
          <cell r="F1087" t="str">
            <v>Fletes y Seguros 12% total equipos y materiales importados</v>
          </cell>
        </row>
        <row r="1088">
          <cell r="F1088" t="str">
            <v>Fletes y Seguros 4% equipos y materiales nacionales</v>
          </cell>
        </row>
        <row r="1090">
          <cell r="E1090" t="str">
            <v>Fletes y Seguros</v>
          </cell>
          <cell r="V1090">
            <v>9529</v>
          </cell>
        </row>
        <row r="1094">
          <cell r="D1094">
            <v>12</v>
          </cell>
          <cell r="F1094" t="str">
            <v>Asesoría Puesta en Marcha</v>
          </cell>
          <cell r="G1094" t="str">
            <v>Sum</v>
          </cell>
          <cell r="H1094">
            <v>1</v>
          </cell>
          <cell r="S1094">
            <v>2190000</v>
          </cell>
          <cell r="V1094">
            <v>2190</v>
          </cell>
        </row>
        <row r="1095">
          <cell r="D1095">
            <v>12</v>
          </cell>
          <cell r="F1095" t="str">
            <v>Costos Administración de la Construcción (3% costos directos e indirectos)</v>
          </cell>
          <cell r="G1095" t="str">
            <v>Sum</v>
          </cell>
          <cell r="H1095">
            <v>1</v>
          </cell>
          <cell r="S1095">
            <v>6569000</v>
          </cell>
          <cell r="V1095">
            <v>6569</v>
          </cell>
        </row>
        <row r="1097">
          <cell r="E1097" t="str">
            <v>Costos del Propietario</v>
          </cell>
          <cell r="V1097">
            <v>8759</v>
          </cell>
        </row>
        <row r="1100">
          <cell r="H1100">
            <v>1</v>
          </cell>
          <cell r="S1100">
            <v>1683000</v>
          </cell>
          <cell r="V1100">
            <v>1683</v>
          </cell>
        </row>
        <row r="1101">
          <cell r="F1101" t="str">
            <v>Repuestos (5% equipos nuevos distintos a existentes)</v>
          </cell>
        </row>
        <row r="1102">
          <cell r="D1102">
            <v>10</v>
          </cell>
          <cell r="F1102" t="str">
            <v>Repuesto Capital (2.5% costo equip.nuevos distintos a existentes)</v>
          </cell>
          <cell r="G1102" t="str">
            <v>Sum</v>
          </cell>
          <cell r="H1102">
            <v>1</v>
          </cell>
          <cell r="S1102">
            <v>841000</v>
          </cell>
          <cell r="V1102">
            <v>841</v>
          </cell>
        </row>
        <row r="1104">
          <cell r="E1104" t="str">
            <v>Repuestos</v>
          </cell>
          <cell r="V1104">
            <v>2524</v>
          </cell>
        </row>
        <row r="1107">
          <cell r="H1107">
            <v>1</v>
          </cell>
          <cell r="S1107">
            <v>1683000</v>
          </cell>
          <cell r="V1107">
            <v>1683</v>
          </cell>
        </row>
        <row r="1108">
          <cell r="F1108" t="str">
            <v>Bolas</v>
          </cell>
        </row>
        <row r="1109">
          <cell r="F1109" t="str">
            <v>Cal</v>
          </cell>
        </row>
        <row r="1110">
          <cell r="F1110" t="str">
            <v>Reactivos</v>
          </cell>
        </row>
        <row r="1111">
          <cell r="F1111" t="str">
            <v>Miscelaneos</v>
          </cell>
        </row>
        <row r="1113">
          <cell r="E1113" t="str">
            <v>PRIMER LLENADO</v>
          </cell>
          <cell r="V1113">
            <v>1683</v>
          </cell>
        </row>
        <row r="1115">
          <cell r="H1115">
            <v>1</v>
          </cell>
          <cell r="S1115">
            <v>6111000</v>
          </cell>
          <cell r="V1115">
            <v>6111</v>
          </cell>
        </row>
        <row r="1119">
          <cell r="E1119" t="str">
            <v>Derechos</v>
          </cell>
          <cell r="V1119">
            <v>6111</v>
          </cell>
        </row>
        <row r="1122">
          <cell r="F1122" t="str">
            <v>TOTAL COSTOS INDIRECTOS</v>
          </cell>
          <cell r="V1122">
            <v>75184.259999999995</v>
          </cell>
        </row>
        <row r="1126">
          <cell r="F1126" t="str">
            <v>Excavaciones y rellenos</v>
          </cell>
          <cell r="G1126" t="str">
            <v>%</v>
          </cell>
          <cell r="H1126">
            <v>15</v>
          </cell>
        </row>
        <row r="1127">
          <cell r="F1127" t="str">
            <v>Hormigón</v>
          </cell>
          <cell r="G1127" t="str">
            <v>%</v>
          </cell>
          <cell r="H1127">
            <v>15</v>
          </cell>
        </row>
        <row r="1128">
          <cell r="F1128" t="str">
            <v>Estructuras metálicas</v>
          </cell>
          <cell r="G1128" t="str">
            <v>%</v>
          </cell>
          <cell r="H1128">
            <v>10</v>
          </cell>
        </row>
        <row r="1129">
          <cell r="F1129" t="str">
            <v>Construcciones prefabricadas</v>
          </cell>
          <cell r="G1129" t="str">
            <v>%</v>
          </cell>
          <cell r="H1129">
            <v>10</v>
          </cell>
        </row>
        <row r="1130">
          <cell r="F1130" t="str">
            <v>Mecánica equipos motorizados</v>
          </cell>
          <cell r="G1130" t="str">
            <v>%</v>
          </cell>
          <cell r="H1130">
            <v>7</v>
          </cell>
        </row>
        <row r="1131">
          <cell r="F1131" t="str">
            <v>Mecánica equipos metálicos</v>
          </cell>
          <cell r="G1131" t="str">
            <v>%</v>
          </cell>
          <cell r="H1131">
            <v>10</v>
          </cell>
        </row>
        <row r="1132">
          <cell r="F1132" t="str">
            <v>Cañerías</v>
          </cell>
          <cell r="G1132" t="str">
            <v>%</v>
          </cell>
          <cell r="H1132">
            <v>15</v>
          </cell>
        </row>
        <row r="1133">
          <cell r="F1133" t="str">
            <v>Electricidad</v>
          </cell>
          <cell r="G1133" t="str">
            <v>%</v>
          </cell>
          <cell r="H1133">
            <v>15</v>
          </cell>
        </row>
        <row r="1134">
          <cell r="F1134" t="str">
            <v>Instrumentación</v>
          </cell>
          <cell r="G1134" t="str">
            <v>%</v>
          </cell>
          <cell r="H1134">
            <v>10</v>
          </cell>
        </row>
        <row r="1135">
          <cell r="F1135" t="str">
            <v>Arquitectura</v>
          </cell>
          <cell r="G1135" t="str">
            <v>%</v>
          </cell>
          <cell r="H1135">
            <v>10</v>
          </cell>
        </row>
        <row r="1136">
          <cell r="F1136" t="str">
            <v>Equipos móviles</v>
          </cell>
          <cell r="G1136" t="str">
            <v>%</v>
          </cell>
          <cell r="H1136">
            <v>7</v>
          </cell>
        </row>
        <row r="1137">
          <cell r="F1137" t="str">
            <v>Minería</v>
          </cell>
          <cell r="G1137" t="str">
            <v>%</v>
          </cell>
          <cell r="H1137">
            <v>7</v>
          </cell>
        </row>
        <row r="1138">
          <cell r="F1138" t="str">
            <v>Major Eqrthworks (DAMS AND ROADS)</v>
          </cell>
          <cell r="G1138" t="str">
            <v>%</v>
          </cell>
          <cell r="H1138">
            <v>7</v>
          </cell>
        </row>
        <row r="1139">
          <cell r="F1139" t="str">
            <v>EPCM</v>
          </cell>
          <cell r="G1139" t="str">
            <v>%</v>
          </cell>
          <cell r="H1139">
            <v>15</v>
          </cell>
        </row>
        <row r="1140">
          <cell r="F1140" t="str">
            <v>Indirectos de construccion</v>
          </cell>
          <cell r="G1140" t="str">
            <v>%</v>
          </cell>
          <cell r="H1140">
            <v>20</v>
          </cell>
        </row>
        <row r="1141">
          <cell r="F1141" t="str">
            <v>Fletes y seguros</v>
          </cell>
          <cell r="G1141" t="str">
            <v>%</v>
          </cell>
          <cell r="H1141">
            <v>7</v>
          </cell>
        </row>
        <row r="1142">
          <cell r="F1142" t="str">
            <v>Costos propietario</v>
          </cell>
          <cell r="G1142" t="str">
            <v>%</v>
          </cell>
          <cell r="H1142">
            <v>10</v>
          </cell>
        </row>
        <row r="1143">
          <cell r="F1143" t="str">
            <v>Repuestos</v>
          </cell>
          <cell r="G1143" t="str">
            <v>%</v>
          </cell>
          <cell r="H1143">
            <v>7</v>
          </cell>
        </row>
        <row r="1144">
          <cell r="F1144" t="str">
            <v>Primer llenado</v>
          </cell>
          <cell r="G1144" t="str">
            <v>%</v>
          </cell>
          <cell r="H1144">
            <v>10</v>
          </cell>
        </row>
        <row r="1145">
          <cell r="F1145" t="str">
            <v>Derechos de internación</v>
          </cell>
          <cell r="G1145" t="str">
            <v>%</v>
          </cell>
          <cell r="H1145">
            <v>7</v>
          </cell>
        </row>
        <row r="1147">
          <cell r="E1147" t="str">
            <v xml:space="preserve"> </v>
          </cell>
          <cell r="F1147" t="str">
            <v>TOTAL CONTINGENCIA</v>
          </cell>
          <cell r="G1147" t="str">
            <v xml:space="preserve"> </v>
          </cell>
          <cell r="H1147" t="str">
            <v xml:space="preserve"> </v>
          </cell>
        </row>
        <row r="1150">
          <cell r="E1150" t="str">
            <v xml:space="preserve"> </v>
          </cell>
          <cell r="F1150" t="str">
            <v>TOTAL COSTO PROYECTO</v>
          </cell>
        </row>
      </sheetData>
      <sheetData sheetId="1"/>
      <sheetData sheetId="2"/>
      <sheetData sheetId="3"/>
      <sheetData sheetId="4"/>
      <sheetData sheetId="5" refreshError="1"/>
      <sheetData sheetId="6"/>
      <sheetData sheetId="7"/>
      <sheetData sheetId="8"/>
      <sheetData sheetId="9">
        <row r="350">
          <cell r="E350">
            <v>0</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ª FASE-Expl."/>
      <sheetName val="2ª FASE-Expl."/>
      <sheetName val="1ª FASE"/>
      <sheetName val="2ª FASE"/>
      <sheetName val="Seguros"/>
      <sheetName val="Opcionais"/>
      <sheetName val="Painéis"/>
      <sheetName val="FCAC"/>
      <sheetName val="Hardware-software"/>
      <sheetName val="Engenharia Automação"/>
      <sheetName val="Ferramentas Especiais"/>
      <sheetName val="Coordenação"/>
      <sheetName val="Superv.Comiss."/>
      <sheetName val="Treinamento"/>
      <sheetName val="Telecom"/>
      <sheetName val="Terminais Remotos"/>
      <sheetName val="Plan2"/>
      <sheetName val="Plan1"/>
      <sheetName val="listagem"/>
      <sheetName val="16-equip."/>
    </sheetNames>
    <sheetDataSet>
      <sheetData sheetId="0"/>
      <sheetData sheetId="1"/>
      <sheetData sheetId="2"/>
      <sheetData sheetId="3"/>
      <sheetData sheetId="4"/>
      <sheetData sheetId="5"/>
      <sheetData sheetId="6"/>
      <sheetData sheetId="7">
        <row r="2">
          <cell r="F2" t="str">
            <v>25/0469</v>
          </cell>
        </row>
        <row r="5">
          <cell r="F5">
            <v>0.81370000000000009</v>
          </cell>
          <cell r="G5">
            <v>60</v>
          </cell>
          <cell r="H5">
            <v>20</v>
          </cell>
          <cell r="I5">
            <v>22</v>
          </cell>
          <cell r="J5">
            <v>20</v>
          </cell>
          <cell r="K5">
            <v>20</v>
          </cell>
          <cell r="L5">
            <v>90</v>
          </cell>
        </row>
      </sheetData>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ª FASE-Expl."/>
      <sheetName val="2ª FASE-Expl."/>
      <sheetName val="1ª FASE"/>
      <sheetName val="2ª FASE"/>
      <sheetName val="Seguros"/>
      <sheetName val="Opcionais"/>
      <sheetName val="Painéis"/>
      <sheetName val="FCAC"/>
      <sheetName val="Hardware-software"/>
      <sheetName val="Engenharia Automação"/>
      <sheetName val="Ferramentas Especiais"/>
      <sheetName val="Coordenação"/>
      <sheetName val="Superv.Comiss."/>
      <sheetName val="Treinamento"/>
      <sheetName val="Telecom"/>
      <sheetName val="Terminais Remotos"/>
      <sheetName val="Plan2"/>
      <sheetName val="Plan1"/>
    </sheetNames>
    <sheetDataSet>
      <sheetData sheetId="0"/>
      <sheetData sheetId="1"/>
      <sheetData sheetId="2"/>
      <sheetData sheetId="3"/>
      <sheetData sheetId="4"/>
      <sheetData sheetId="5"/>
      <sheetData sheetId="6"/>
      <sheetData sheetId="7">
        <row r="2">
          <cell r="F2" t="str">
            <v>25/0469</v>
          </cell>
        </row>
        <row r="5">
          <cell r="F5">
            <v>0.81370000000000009</v>
          </cell>
          <cell r="G5">
            <v>60</v>
          </cell>
          <cell r="H5">
            <v>20</v>
          </cell>
          <cell r="I5">
            <v>22</v>
          </cell>
          <cell r="J5">
            <v>20</v>
          </cell>
          <cell r="K5">
            <v>20</v>
          </cell>
          <cell r="L5">
            <v>90</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dências"/>
      <sheetName val="CURVAS"/>
      <sheetName val="COMPRESSORES"/>
      <sheetName val="Comp.Booster"/>
      <sheetName val="Comp.Princ."/>
      <sheetName val="Q RESFRIAM. "/>
      <sheetName val="Aquec. carga"/>
      <sheetName val="Aquecim."/>
      <sheetName val="Trat.Óleo"/>
      <sheetName val="QAg.Resf.C"/>
      <sheetName val="B.Ag.Resf.C"/>
      <sheetName val="QAg.Resf.NC"/>
      <sheetName val="B.Ag.Resf.NC"/>
      <sheetName val="Captação"/>
      <sheetName val="BExport"/>
      <sheetName val="CConstFPSO"/>
      <sheetName val="Total"/>
      <sheetName val="Turbina 1"/>
      <sheetName val="Cap7"/>
      <sheetName val="Consumo"/>
      <sheetName val="Esquema"/>
      <sheetName val="Gases"/>
      <sheetName val="Gases-Acidentes"/>
      <sheetName val="Slop"/>
      <sheetName val="FCAC"/>
      <sheetName val="Capa"/>
      <sheetName val="Planilha1"/>
      <sheetName val="Plan1"/>
      <sheetName val="Referenci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Geral_Nº Efetivo"/>
      <sheetName val="Tab_Geral_ QTD HH"/>
      <sheetName val="Gráfico_Geral_Nº Efetivo"/>
      <sheetName val="Gráfico_Função_Efetivo (1)"/>
      <sheetName val="Gráfico_Função_Efetivo (2)"/>
      <sheetName val="Gráfico_Função_Efetivo (3)"/>
      <sheetName val="Gráfico_Função_Efetivo (4)"/>
      <sheetName val="Gráfico_Função_Efetivo (5)"/>
      <sheetName val="Gráfico_Função_Efetivo (6)"/>
      <sheetName val="Gráfico_Função_Efetivo (7)"/>
      <sheetName val="Gráfico_Função_Efetivo (8)"/>
      <sheetName val="Gráfico_Função_Efetivo (9)"/>
      <sheetName val="Gráfico_Função_Efetivo (10)"/>
      <sheetName val="Gráfico_Função_Efetivo (11)"/>
      <sheetName val="Gráfico_Função_Efetivo (12)"/>
      <sheetName val="Gráfico_Função_Efetivo (13)"/>
      <sheetName val="Gráfico_Função_Efetivo (14)"/>
      <sheetName val="Gráfico_Função_Efetivo (15)"/>
      <sheetName val="Gráfico_Função_Efetivo (16)"/>
      <sheetName val="Gráfico_Função_Efetivo (17)"/>
      <sheetName val="Gráfico_Função_Efetivo (18)"/>
      <sheetName val="Gráfico_Função_Efetivo (19)"/>
      <sheetName val="Gráfico_Função_Efetivo (20)"/>
      <sheetName val="Gráfico_Função_Efetivo (21)"/>
      <sheetName val="Gráfico_Função_Efetivo (22)"/>
      <sheetName val="Gráfico_Função_Efetivo (23)"/>
      <sheetName val="Gráfico_Função_Efetivo (24)"/>
      <sheetName val="Gráfico_Função_Efetivo (25)"/>
      <sheetName val="Gráfico_Função_Efetivo (26)"/>
      <sheetName val="Gráfico_Função_Efetivo (27)"/>
      <sheetName val="Gráfico_Função_Efetivo (28)"/>
      <sheetName val="Gráfico_Função_Efetivo (29)"/>
      <sheetName val="estimate"/>
      <sheetName val="capa"/>
    </sheetNames>
    <sheetDataSet>
      <sheetData sheetId="0">
        <row r="5">
          <cell r="B5" t="str">
            <v>Descrição</v>
          </cell>
          <cell r="C5" t="str">
            <v>Nº Efetivo Mínimo</v>
          </cell>
          <cell r="D5" t="str">
            <v>Nº Efetivo Média</v>
          </cell>
          <cell r="E5" t="str">
            <v>Nº Efetivo Pico</v>
          </cell>
          <cell r="F5" t="str">
            <v>Período</v>
          </cell>
        </row>
        <row r="6">
          <cell r="F6">
            <v>38696</v>
          </cell>
          <cell r="G6">
            <v>38718</v>
          </cell>
          <cell r="H6">
            <v>38749</v>
          </cell>
          <cell r="I6">
            <v>38777</v>
          </cell>
          <cell r="J6">
            <v>38808</v>
          </cell>
          <cell r="K6">
            <v>38838</v>
          </cell>
          <cell r="L6">
            <v>38869</v>
          </cell>
          <cell r="M6">
            <v>38899</v>
          </cell>
          <cell r="N6">
            <v>38930</v>
          </cell>
          <cell r="O6">
            <v>38961</v>
          </cell>
          <cell r="P6">
            <v>38991</v>
          </cell>
          <cell r="Q6">
            <v>39022</v>
          </cell>
          <cell r="R6">
            <v>39052</v>
          </cell>
          <cell r="S6">
            <v>39083</v>
          </cell>
          <cell r="T6">
            <v>39114</v>
          </cell>
          <cell r="U6">
            <v>39142</v>
          </cell>
          <cell r="V6">
            <v>39173</v>
          </cell>
          <cell r="W6">
            <v>39203</v>
          </cell>
        </row>
        <row r="7">
          <cell r="B7" t="str">
            <v xml:space="preserve">Operador de Escavadeira CAT 320 </v>
          </cell>
          <cell r="C7">
            <v>2</v>
          </cell>
          <cell r="D7">
            <v>7.2</v>
          </cell>
          <cell r="E7">
            <v>9</v>
          </cell>
          <cell r="I7">
            <v>2</v>
          </cell>
          <cell r="J7">
            <v>2</v>
          </cell>
          <cell r="K7">
            <v>9</v>
          </cell>
          <cell r="L7">
            <v>9</v>
          </cell>
          <cell r="M7">
            <v>9</v>
          </cell>
          <cell r="N7">
            <v>9</v>
          </cell>
          <cell r="O7">
            <v>9</v>
          </cell>
          <cell r="P7">
            <v>9</v>
          </cell>
          <cell r="Q7">
            <v>9</v>
          </cell>
          <cell r="R7">
            <v>5</v>
          </cell>
        </row>
        <row r="8">
          <cell r="B8" t="str">
            <v>Operador de Trator de esteira tipo D8</v>
          </cell>
          <cell r="C8">
            <v>1</v>
          </cell>
          <cell r="D8">
            <v>4.8888888888888893</v>
          </cell>
          <cell r="E8">
            <v>6</v>
          </cell>
          <cell r="I8">
            <v>1</v>
          </cell>
          <cell r="J8">
            <v>1</v>
          </cell>
          <cell r="K8">
            <v>6</v>
          </cell>
          <cell r="L8">
            <v>6</v>
          </cell>
          <cell r="M8">
            <v>6</v>
          </cell>
          <cell r="N8">
            <v>6</v>
          </cell>
          <cell r="O8">
            <v>6</v>
          </cell>
          <cell r="P8">
            <v>6</v>
          </cell>
          <cell r="Q8">
            <v>6</v>
          </cell>
        </row>
        <row r="9">
          <cell r="B9" t="str">
            <v>Operador de Motoniveladora CAT 140G</v>
          </cell>
          <cell r="C9">
            <v>2</v>
          </cell>
          <cell r="D9">
            <v>5.5555555555555554</v>
          </cell>
          <cell r="E9">
            <v>8</v>
          </cell>
          <cell r="I9">
            <v>2</v>
          </cell>
          <cell r="J9">
            <v>2</v>
          </cell>
          <cell r="K9">
            <v>8</v>
          </cell>
          <cell r="L9">
            <v>8</v>
          </cell>
          <cell r="M9">
            <v>8</v>
          </cell>
          <cell r="N9">
            <v>6</v>
          </cell>
          <cell r="O9">
            <v>6</v>
          </cell>
          <cell r="P9">
            <v>6</v>
          </cell>
          <cell r="Q9">
            <v>4</v>
          </cell>
        </row>
        <row r="10">
          <cell r="B10" t="str">
            <v>Motorista de Caminhão Basculante 12m³</v>
          </cell>
          <cell r="C10">
            <v>5</v>
          </cell>
          <cell r="D10">
            <v>27.222222222222221</v>
          </cell>
          <cell r="E10">
            <v>45</v>
          </cell>
          <cell r="I10">
            <v>5</v>
          </cell>
          <cell r="J10">
            <v>5</v>
          </cell>
          <cell r="K10">
            <v>10</v>
          </cell>
          <cell r="L10">
            <v>30</v>
          </cell>
          <cell r="M10">
            <v>45</v>
          </cell>
          <cell r="N10">
            <v>45</v>
          </cell>
          <cell r="O10">
            <v>45</v>
          </cell>
          <cell r="P10">
            <v>30</v>
          </cell>
          <cell r="Q10">
            <v>30</v>
          </cell>
        </row>
        <row r="11">
          <cell r="B11" t="str">
            <v>Operador de Rolo Compactador CA-25</v>
          </cell>
          <cell r="C11">
            <v>2</v>
          </cell>
          <cell r="D11">
            <v>7.333333333333333</v>
          </cell>
          <cell r="E11">
            <v>10</v>
          </cell>
          <cell r="I11">
            <v>2</v>
          </cell>
          <cell r="J11">
            <v>6</v>
          </cell>
          <cell r="K11">
            <v>10</v>
          </cell>
          <cell r="L11">
            <v>10</v>
          </cell>
          <cell r="M11">
            <v>10</v>
          </cell>
          <cell r="N11">
            <v>10</v>
          </cell>
          <cell r="O11">
            <v>6</v>
          </cell>
          <cell r="P11">
            <v>6</v>
          </cell>
          <cell r="Q11">
            <v>6</v>
          </cell>
        </row>
        <row r="12">
          <cell r="B12" t="str">
            <v>Mecanico montador</v>
          </cell>
          <cell r="C12">
            <v>6</v>
          </cell>
          <cell r="D12">
            <v>12.25</v>
          </cell>
          <cell r="E12">
            <v>14</v>
          </cell>
          <cell r="J12">
            <v>6</v>
          </cell>
          <cell r="K12">
            <v>14</v>
          </cell>
          <cell r="L12">
            <v>14</v>
          </cell>
          <cell r="M12">
            <v>14</v>
          </cell>
          <cell r="N12">
            <v>14</v>
          </cell>
          <cell r="O12">
            <v>14</v>
          </cell>
          <cell r="P12">
            <v>14</v>
          </cell>
          <cell r="Q12">
            <v>8</v>
          </cell>
        </row>
        <row r="13">
          <cell r="B13" t="str">
            <v>Operador de Trator de Pneu TM-34</v>
          </cell>
          <cell r="C13">
            <v>1</v>
          </cell>
          <cell r="D13">
            <v>3.2857142857142856</v>
          </cell>
          <cell r="E13">
            <v>4</v>
          </cell>
          <cell r="K13">
            <v>4</v>
          </cell>
          <cell r="L13">
            <v>4</v>
          </cell>
          <cell r="M13">
            <v>4</v>
          </cell>
          <cell r="N13">
            <v>4</v>
          </cell>
          <cell r="O13">
            <v>4</v>
          </cell>
          <cell r="P13">
            <v>2</v>
          </cell>
          <cell r="Q13">
            <v>1</v>
          </cell>
        </row>
        <row r="14">
          <cell r="B14" t="str">
            <v>Motorista de Caminhão Tanque (Pipa)</v>
          </cell>
          <cell r="C14">
            <v>2</v>
          </cell>
          <cell r="D14">
            <v>4.2222222222222223</v>
          </cell>
          <cell r="E14">
            <v>6</v>
          </cell>
          <cell r="I14">
            <v>2</v>
          </cell>
          <cell r="J14">
            <v>2</v>
          </cell>
          <cell r="K14">
            <v>4</v>
          </cell>
          <cell r="L14">
            <v>6</v>
          </cell>
          <cell r="M14">
            <v>6</v>
          </cell>
          <cell r="N14">
            <v>6</v>
          </cell>
          <cell r="O14">
            <v>6</v>
          </cell>
          <cell r="P14">
            <v>4</v>
          </cell>
          <cell r="Q14">
            <v>2</v>
          </cell>
        </row>
        <row r="15">
          <cell r="B15" t="str">
            <v>Operador de Carregadeira CAT 966</v>
          </cell>
          <cell r="C15">
            <v>1</v>
          </cell>
          <cell r="D15">
            <v>3.3333333333333335</v>
          </cell>
          <cell r="E15">
            <v>5</v>
          </cell>
          <cell r="I15">
            <v>1</v>
          </cell>
          <cell r="J15">
            <v>1</v>
          </cell>
          <cell r="K15">
            <v>2</v>
          </cell>
          <cell r="L15">
            <v>5</v>
          </cell>
          <cell r="M15">
            <v>5</v>
          </cell>
          <cell r="N15">
            <v>5</v>
          </cell>
          <cell r="O15">
            <v>5</v>
          </cell>
          <cell r="P15">
            <v>4</v>
          </cell>
          <cell r="Q15">
            <v>2</v>
          </cell>
        </row>
        <row r="16">
          <cell r="B16" t="str">
            <v>Motoristas Caminhão Pipa</v>
          </cell>
          <cell r="C16">
            <v>2</v>
          </cell>
          <cell r="D16">
            <v>4.2222222222222223</v>
          </cell>
          <cell r="E16">
            <v>6</v>
          </cell>
          <cell r="I16">
            <v>2</v>
          </cell>
          <cell r="J16">
            <v>2</v>
          </cell>
          <cell r="K16">
            <v>4</v>
          </cell>
          <cell r="L16">
            <v>6</v>
          </cell>
          <cell r="M16">
            <v>6</v>
          </cell>
          <cell r="N16">
            <v>6</v>
          </cell>
          <cell r="O16">
            <v>6</v>
          </cell>
          <cell r="P16">
            <v>4</v>
          </cell>
          <cell r="Q16">
            <v>2</v>
          </cell>
        </row>
        <row r="17">
          <cell r="B17" t="str">
            <v xml:space="preserve">Mestre de obras </v>
          </cell>
          <cell r="C17">
            <v>2</v>
          </cell>
          <cell r="D17">
            <v>4.4000000000000004</v>
          </cell>
          <cell r="E17">
            <v>5</v>
          </cell>
          <cell r="I17">
            <v>5</v>
          </cell>
          <cell r="J17">
            <v>5</v>
          </cell>
          <cell r="K17">
            <v>5</v>
          </cell>
          <cell r="L17">
            <v>5</v>
          </cell>
          <cell r="M17">
            <v>5</v>
          </cell>
          <cell r="N17">
            <v>5</v>
          </cell>
          <cell r="O17">
            <v>5</v>
          </cell>
          <cell r="P17">
            <v>5</v>
          </cell>
          <cell r="Q17">
            <v>5</v>
          </cell>
          <cell r="R17">
            <v>5</v>
          </cell>
          <cell r="S17">
            <v>5</v>
          </cell>
          <cell r="T17">
            <v>5</v>
          </cell>
          <cell r="U17">
            <v>2</v>
          </cell>
          <cell r="V17">
            <v>2</v>
          </cell>
          <cell r="W17">
            <v>2</v>
          </cell>
        </row>
        <row r="18">
          <cell r="B18" t="str">
            <v>Blaster</v>
          </cell>
          <cell r="C18">
            <v>1</v>
          </cell>
          <cell r="D18">
            <v>1</v>
          </cell>
          <cell r="E18">
            <v>1</v>
          </cell>
          <cell r="J18">
            <v>1</v>
          </cell>
          <cell r="K18">
            <v>1</v>
          </cell>
          <cell r="L18">
            <v>1</v>
          </cell>
          <cell r="M18">
            <v>1</v>
          </cell>
          <cell r="N18">
            <v>1</v>
          </cell>
          <cell r="O18">
            <v>1</v>
          </cell>
          <cell r="P18">
            <v>1</v>
          </cell>
          <cell r="Q18">
            <v>1</v>
          </cell>
        </row>
        <row r="19">
          <cell r="B19" t="str">
            <v>Armador</v>
          </cell>
          <cell r="C19">
            <v>2</v>
          </cell>
          <cell r="D19">
            <v>16.214285714285715</v>
          </cell>
          <cell r="E19">
            <v>35</v>
          </cell>
          <cell r="J19">
            <v>5</v>
          </cell>
          <cell r="K19">
            <v>15</v>
          </cell>
          <cell r="L19">
            <v>15</v>
          </cell>
          <cell r="M19">
            <v>25</v>
          </cell>
          <cell r="N19">
            <v>25</v>
          </cell>
          <cell r="O19">
            <v>35</v>
          </cell>
          <cell r="P19">
            <v>35</v>
          </cell>
          <cell r="Q19">
            <v>15</v>
          </cell>
          <cell r="R19">
            <v>15</v>
          </cell>
          <cell r="S19">
            <v>15</v>
          </cell>
          <cell r="T19">
            <v>15</v>
          </cell>
          <cell r="U19">
            <v>5</v>
          </cell>
          <cell r="V19">
            <v>5</v>
          </cell>
          <cell r="W19">
            <v>2</v>
          </cell>
        </row>
        <row r="20">
          <cell r="B20" t="str">
            <v>Encarregado de armação</v>
          </cell>
          <cell r="C20">
            <v>2</v>
          </cell>
          <cell r="D20">
            <v>4</v>
          </cell>
          <cell r="E20">
            <v>5</v>
          </cell>
          <cell r="J20">
            <v>5</v>
          </cell>
          <cell r="K20">
            <v>5</v>
          </cell>
          <cell r="L20">
            <v>5</v>
          </cell>
          <cell r="M20">
            <v>5</v>
          </cell>
          <cell r="N20">
            <v>5</v>
          </cell>
          <cell r="O20">
            <v>5</v>
          </cell>
          <cell r="P20">
            <v>5</v>
          </cell>
          <cell r="Q20">
            <v>5</v>
          </cell>
          <cell r="R20">
            <v>2</v>
          </cell>
          <cell r="S20">
            <v>2</v>
          </cell>
          <cell r="T20">
            <v>2</v>
          </cell>
          <cell r="U20">
            <v>2</v>
          </cell>
        </row>
        <row r="21">
          <cell r="B21" t="str">
            <v>Carpinteiro</v>
          </cell>
          <cell r="C21">
            <v>5</v>
          </cell>
          <cell r="D21">
            <v>18.071428571428573</v>
          </cell>
          <cell r="E21">
            <v>35</v>
          </cell>
          <cell r="J21">
            <v>5</v>
          </cell>
          <cell r="K21">
            <v>10</v>
          </cell>
          <cell r="L21">
            <v>15</v>
          </cell>
          <cell r="M21">
            <v>30</v>
          </cell>
          <cell r="N21">
            <v>30</v>
          </cell>
          <cell r="O21">
            <v>30</v>
          </cell>
          <cell r="P21">
            <v>35</v>
          </cell>
          <cell r="Q21">
            <v>35</v>
          </cell>
          <cell r="R21">
            <v>15</v>
          </cell>
          <cell r="S21">
            <v>15</v>
          </cell>
          <cell r="T21">
            <v>15</v>
          </cell>
          <cell r="U21">
            <v>6</v>
          </cell>
          <cell r="V21">
            <v>6</v>
          </cell>
          <cell r="W21">
            <v>6</v>
          </cell>
        </row>
        <row r="22">
          <cell r="B22" t="str">
            <v>Encarregado de Carpintaria</v>
          </cell>
          <cell r="C22">
            <v>2</v>
          </cell>
          <cell r="D22">
            <v>4</v>
          </cell>
          <cell r="E22">
            <v>5</v>
          </cell>
          <cell r="J22">
            <v>5</v>
          </cell>
          <cell r="K22">
            <v>5</v>
          </cell>
          <cell r="L22">
            <v>5</v>
          </cell>
          <cell r="M22">
            <v>5</v>
          </cell>
          <cell r="N22">
            <v>5</v>
          </cell>
          <cell r="O22">
            <v>5</v>
          </cell>
          <cell r="P22">
            <v>5</v>
          </cell>
          <cell r="Q22">
            <v>5</v>
          </cell>
          <cell r="R22">
            <v>2</v>
          </cell>
          <cell r="S22">
            <v>2</v>
          </cell>
          <cell r="T22">
            <v>2</v>
          </cell>
          <cell r="U22">
            <v>2</v>
          </cell>
        </row>
        <row r="23">
          <cell r="B23" t="str">
            <v>Pedreiro</v>
          </cell>
          <cell r="C23">
            <v>4</v>
          </cell>
          <cell r="D23">
            <v>20</v>
          </cell>
          <cell r="E23">
            <v>35</v>
          </cell>
          <cell r="J23">
            <v>8</v>
          </cell>
          <cell r="K23">
            <v>12</v>
          </cell>
          <cell r="L23">
            <v>12</v>
          </cell>
          <cell r="M23">
            <v>18</v>
          </cell>
          <cell r="N23">
            <v>35</v>
          </cell>
          <cell r="O23">
            <v>35</v>
          </cell>
          <cell r="P23">
            <v>35</v>
          </cell>
          <cell r="Q23">
            <v>35</v>
          </cell>
          <cell r="R23">
            <v>25</v>
          </cell>
          <cell r="S23">
            <v>25</v>
          </cell>
          <cell r="T23">
            <v>20</v>
          </cell>
          <cell r="U23">
            <v>10</v>
          </cell>
          <cell r="V23">
            <v>6</v>
          </cell>
          <cell r="W23">
            <v>4</v>
          </cell>
        </row>
        <row r="24">
          <cell r="B24" t="str">
            <v>Servente</v>
          </cell>
          <cell r="C24">
            <v>15</v>
          </cell>
          <cell r="D24">
            <v>93.214285714285708</v>
          </cell>
          <cell r="E24">
            <v>140</v>
          </cell>
          <cell r="J24">
            <v>15</v>
          </cell>
          <cell r="K24">
            <v>40</v>
          </cell>
          <cell r="L24">
            <v>60</v>
          </cell>
          <cell r="M24">
            <v>120</v>
          </cell>
          <cell r="N24">
            <v>120</v>
          </cell>
          <cell r="O24">
            <v>120</v>
          </cell>
          <cell r="P24">
            <v>140</v>
          </cell>
          <cell r="Q24">
            <v>140</v>
          </cell>
          <cell r="R24">
            <v>140</v>
          </cell>
          <cell r="S24">
            <v>120</v>
          </cell>
          <cell r="T24">
            <v>120</v>
          </cell>
          <cell r="U24">
            <v>90</v>
          </cell>
          <cell r="V24">
            <v>60</v>
          </cell>
          <cell r="W24">
            <v>20</v>
          </cell>
        </row>
        <row r="25">
          <cell r="B25" t="str">
            <v>Soldador</v>
          </cell>
          <cell r="C25">
            <v>1</v>
          </cell>
          <cell r="D25">
            <v>6.4615384615384617</v>
          </cell>
          <cell r="E25">
            <v>8</v>
          </cell>
          <cell r="K25">
            <v>8</v>
          </cell>
          <cell r="L25">
            <v>8</v>
          </cell>
          <cell r="M25">
            <v>8</v>
          </cell>
          <cell r="N25">
            <v>8</v>
          </cell>
          <cell r="O25">
            <v>8</v>
          </cell>
          <cell r="P25">
            <v>8</v>
          </cell>
          <cell r="Q25">
            <v>8</v>
          </cell>
          <cell r="R25">
            <v>8</v>
          </cell>
          <cell r="S25">
            <v>8</v>
          </cell>
          <cell r="T25">
            <v>8</v>
          </cell>
          <cell r="U25">
            <v>2</v>
          </cell>
          <cell r="V25">
            <v>1</v>
          </cell>
          <cell r="W25">
            <v>1</v>
          </cell>
        </row>
        <row r="26">
          <cell r="B26" t="str">
            <v>Operador de compressor</v>
          </cell>
          <cell r="C26">
            <v>1</v>
          </cell>
          <cell r="D26">
            <v>1.4</v>
          </cell>
          <cell r="E26">
            <v>2</v>
          </cell>
          <cell r="K26">
            <v>1</v>
          </cell>
          <cell r="L26">
            <v>1</v>
          </cell>
          <cell r="M26">
            <v>1</v>
          </cell>
          <cell r="N26">
            <v>2</v>
          </cell>
          <cell r="O26">
            <v>2</v>
          </cell>
          <cell r="P26">
            <v>2</v>
          </cell>
          <cell r="Q26">
            <v>2</v>
          </cell>
          <cell r="R26">
            <v>1</v>
          </cell>
          <cell r="S26">
            <v>1</v>
          </cell>
          <cell r="T26">
            <v>1</v>
          </cell>
        </row>
        <row r="27">
          <cell r="B27" t="str">
            <v>Mareteleteiro</v>
          </cell>
          <cell r="C27">
            <v>1</v>
          </cell>
          <cell r="D27">
            <v>1.4</v>
          </cell>
          <cell r="E27">
            <v>2</v>
          </cell>
          <cell r="M27">
            <v>1</v>
          </cell>
          <cell r="N27">
            <v>1</v>
          </cell>
          <cell r="O27">
            <v>1</v>
          </cell>
          <cell r="P27">
            <v>2</v>
          </cell>
          <cell r="Q27">
            <v>2</v>
          </cell>
          <cell r="R27">
            <v>2</v>
          </cell>
          <cell r="S27">
            <v>2</v>
          </cell>
          <cell r="T27">
            <v>1</v>
          </cell>
          <cell r="U27">
            <v>1</v>
          </cell>
          <cell r="V27">
            <v>1</v>
          </cell>
        </row>
        <row r="28">
          <cell r="B28" t="str">
            <v>Operador de rolo liso</v>
          </cell>
          <cell r="C28">
            <v>2</v>
          </cell>
          <cell r="D28">
            <v>6</v>
          </cell>
          <cell r="E28">
            <v>8</v>
          </cell>
          <cell r="P28">
            <v>4</v>
          </cell>
          <cell r="Q28">
            <v>8</v>
          </cell>
          <cell r="R28">
            <v>8</v>
          </cell>
          <cell r="S28">
            <v>8</v>
          </cell>
          <cell r="T28">
            <v>8</v>
          </cell>
          <cell r="U28">
            <v>4</v>
          </cell>
          <cell r="V28">
            <v>2</v>
          </cell>
        </row>
        <row r="29">
          <cell r="B29" t="str">
            <v>Motorista de caminhhão espagidor</v>
          </cell>
          <cell r="C29">
            <v>2</v>
          </cell>
          <cell r="D29">
            <v>4.8571428571428568</v>
          </cell>
          <cell r="E29">
            <v>6</v>
          </cell>
          <cell r="P29">
            <v>4</v>
          </cell>
          <cell r="Q29">
            <v>6</v>
          </cell>
          <cell r="R29">
            <v>6</v>
          </cell>
          <cell r="S29">
            <v>6</v>
          </cell>
          <cell r="T29">
            <v>6</v>
          </cell>
          <cell r="U29">
            <v>4</v>
          </cell>
          <cell r="V29">
            <v>2</v>
          </cell>
        </row>
        <row r="30">
          <cell r="B30" t="str">
            <v>Operador de acabadeira</v>
          </cell>
          <cell r="C30">
            <v>2</v>
          </cell>
          <cell r="D30">
            <v>4.8571428571428568</v>
          </cell>
          <cell r="E30">
            <v>6</v>
          </cell>
          <cell r="P30">
            <v>4</v>
          </cell>
          <cell r="Q30">
            <v>6</v>
          </cell>
          <cell r="R30">
            <v>6</v>
          </cell>
          <cell r="S30">
            <v>6</v>
          </cell>
          <cell r="T30">
            <v>6</v>
          </cell>
          <cell r="U30">
            <v>4</v>
          </cell>
          <cell r="V30">
            <v>2</v>
          </cell>
        </row>
        <row r="31">
          <cell r="B31" t="str">
            <v>Operador de motosserra</v>
          </cell>
          <cell r="C31">
            <v>12</v>
          </cell>
          <cell r="D31">
            <v>12</v>
          </cell>
          <cell r="E31">
            <v>12</v>
          </cell>
          <cell r="I31">
            <v>12</v>
          </cell>
          <cell r="J31">
            <v>12</v>
          </cell>
          <cell r="K31">
            <v>12</v>
          </cell>
          <cell r="L31">
            <v>12</v>
          </cell>
          <cell r="M31">
            <v>12</v>
          </cell>
          <cell r="N31">
            <v>12</v>
          </cell>
          <cell r="O31">
            <v>12</v>
          </cell>
        </row>
        <row r="32">
          <cell r="B32" t="str">
            <v>Equipe de topografia</v>
          </cell>
          <cell r="C32">
            <v>1</v>
          </cell>
          <cell r="D32">
            <v>3.1333333333333333</v>
          </cell>
          <cell r="E32">
            <v>4</v>
          </cell>
          <cell r="I32">
            <v>3</v>
          </cell>
          <cell r="J32">
            <v>3</v>
          </cell>
          <cell r="K32">
            <v>4</v>
          </cell>
          <cell r="L32">
            <v>4</v>
          </cell>
          <cell r="M32">
            <v>4</v>
          </cell>
          <cell r="N32">
            <v>4</v>
          </cell>
          <cell r="O32">
            <v>4</v>
          </cell>
          <cell r="P32">
            <v>4</v>
          </cell>
          <cell r="Q32">
            <v>4</v>
          </cell>
          <cell r="R32">
            <v>4</v>
          </cell>
          <cell r="S32">
            <v>3</v>
          </cell>
          <cell r="T32">
            <v>3</v>
          </cell>
          <cell r="U32">
            <v>1</v>
          </cell>
          <cell r="V32">
            <v>1</v>
          </cell>
          <cell r="W32">
            <v>1</v>
          </cell>
        </row>
        <row r="33">
          <cell r="B33" t="str">
            <v>Op. Caminhão de pintura</v>
          </cell>
          <cell r="C33">
            <v>2</v>
          </cell>
          <cell r="D33">
            <v>2</v>
          </cell>
          <cell r="E33">
            <v>2</v>
          </cell>
          <cell r="U33">
            <v>2</v>
          </cell>
          <cell r="V33">
            <v>2</v>
          </cell>
          <cell r="W33">
            <v>2</v>
          </cell>
        </row>
        <row r="34">
          <cell r="B34" t="str">
            <v>Op. De perfuratriz</v>
          </cell>
          <cell r="C34">
            <v>1</v>
          </cell>
          <cell r="D34">
            <v>1</v>
          </cell>
          <cell r="E34">
            <v>1</v>
          </cell>
          <cell r="N34">
            <v>1</v>
          </cell>
          <cell r="O34">
            <v>1</v>
          </cell>
          <cell r="P34">
            <v>1</v>
          </cell>
          <cell r="Q34">
            <v>1</v>
          </cell>
          <cell r="R34">
            <v>1</v>
          </cell>
          <cell r="S34">
            <v>1</v>
          </cell>
        </row>
        <row r="35">
          <cell r="B35" t="str">
            <v>Demais Funções</v>
          </cell>
          <cell r="C35">
            <v>20</v>
          </cell>
          <cell r="D35">
            <v>53.866666666666667</v>
          </cell>
          <cell r="E35">
            <v>80</v>
          </cell>
          <cell r="I35">
            <v>20</v>
          </cell>
          <cell r="J35">
            <v>30</v>
          </cell>
          <cell r="K35">
            <v>50</v>
          </cell>
          <cell r="L35">
            <v>50</v>
          </cell>
          <cell r="M35">
            <v>68</v>
          </cell>
          <cell r="N35">
            <v>80</v>
          </cell>
          <cell r="O35">
            <v>80</v>
          </cell>
          <cell r="P35">
            <v>80</v>
          </cell>
          <cell r="Q35">
            <v>80</v>
          </cell>
          <cell r="R35">
            <v>60</v>
          </cell>
          <cell r="S35">
            <v>50</v>
          </cell>
          <cell r="T35">
            <v>50</v>
          </cell>
          <cell r="U35">
            <v>50</v>
          </cell>
          <cell r="V35">
            <v>40</v>
          </cell>
          <cell r="W35">
            <v>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Geral_Nº Efetivo"/>
      <sheetName val="Tab_Geral_ QTD HH"/>
      <sheetName val="Gráfico_Geral_Nº Efetivo"/>
      <sheetName val="Gráfico_Função_Efetivo (1)"/>
      <sheetName val="Gráfico_Função_Efetivo (2)"/>
      <sheetName val="Gráfico_Função_Efetivo (3)"/>
      <sheetName val="Gráfico_Função_Efetivo (4)"/>
      <sheetName val="Gráfico_Função_Efetivo (5)"/>
      <sheetName val="Gráfico_Função_Efetivo (6)"/>
      <sheetName val="Gráfico_Função_Efetivo (7)"/>
      <sheetName val="Gráfico_Função_Efetivo (8)"/>
      <sheetName val="Gráfico_Função_Efetivo (9)"/>
      <sheetName val="Gráfico_Função_Efetivo (10)"/>
      <sheetName val="Gráfico_Função_Efetivo (11)"/>
      <sheetName val="Gráfico_Função_Efetivo (12)"/>
      <sheetName val="Gráfico_Função_Efetivo (13)"/>
      <sheetName val="Gráfico_Função_Efetivo (14)"/>
      <sheetName val="Gráfico_Função_Efetivo (15)"/>
      <sheetName val="Gráfico_Função_Efetivo (16)"/>
      <sheetName val="Gráfico_Função_Efetivo (17)"/>
      <sheetName val="Gráfico_Função_Efetivo (18)"/>
      <sheetName val="Gráfico_Função_Efetivo (19)"/>
      <sheetName val="Gráfico_Função_Efetivo (20)"/>
      <sheetName val="Gráfico_Função_Efetivo (21)"/>
      <sheetName val="Gráfico_Função_Efetivo (22)"/>
      <sheetName val="Gráfico_Função_Efetivo (23)"/>
      <sheetName val="Gráfico_Função_Efetivo (24)"/>
      <sheetName val="Gráfico_Função_Efetivo (25)"/>
      <sheetName val="Gráfico_Função_Efetivo (26)"/>
      <sheetName val="Gráfico_Função_Efetivo (27)"/>
      <sheetName val="Gráfico_Função_Efetivo (28)"/>
      <sheetName val="Gráfico_Função_Efetivo (29)"/>
    </sheetNames>
    <sheetDataSet>
      <sheetData sheetId="0">
        <row r="5">
          <cell r="B5" t="str">
            <v>Descrição</v>
          </cell>
          <cell r="C5" t="str">
            <v>Nº Efetivo Mínimo</v>
          </cell>
          <cell r="D5" t="str">
            <v>Nº Efetivo Média</v>
          </cell>
          <cell r="E5" t="str">
            <v>Nº Efetivo Pico</v>
          </cell>
          <cell r="F5" t="str">
            <v>Período</v>
          </cell>
        </row>
        <row r="6">
          <cell r="F6">
            <v>38696</v>
          </cell>
          <cell r="G6">
            <v>38718</v>
          </cell>
          <cell r="H6">
            <v>38749</v>
          </cell>
          <cell r="I6">
            <v>38777</v>
          </cell>
          <cell r="J6">
            <v>38808</v>
          </cell>
          <cell r="K6">
            <v>38838</v>
          </cell>
          <cell r="L6">
            <v>38869</v>
          </cell>
          <cell r="M6">
            <v>38899</v>
          </cell>
          <cell r="N6">
            <v>38930</v>
          </cell>
          <cell r="O6">
            <v>38961</v>
          </cell>
          <cell r="P6">
            <v>38991</v>
          </cell>
          <cell r="Q6">
            <v>39022</v>
          </cell>
          <cell r="R6">
            <v>39052</v>
          </cell>
          <cell r="S6">
            <v>39083</v>
          </cell>
          <cell r="T6">
            <v>39114</v>
          </cell>
          <cell r="U6">
            <v>39142</v>
          </cell>
          <cell r="V6">
            <v>39173</v>
          </cell>
          <cell r="W6">
            <v>39203</v>
          </cell>
        </row>
        <row r="7">
          <cell r="B7" t="str">
            <v xml:space="preserve">Operador de Escavadeira CAT 320 </v>
          </cell>
          <cell r="C7">
            <v>2</v>
          </cell>
          <cell r="D7">
            <v>7.2</v>
          </cell>
          <cell r="E7">
            <v>9</v>
          </cell>
          <cell r="I7">
            <v>2</v>
          </cell>
          <cell r="J7">
            <v>2</v>
          </cell>
          <cell r="K7">
            <v>9</v>
          </cell>
          <cell r="L7">
            <v>9</v>
          </cell>
          <cell r="M7">
            <v>9</v>
          </cell>
          <cell r="N7">
            <v>9</v>
          </cell>
          <cell r="O7">
            <v>9</v>
          </cell>
          <cell r="P7">
            <v>9</v>
          </cell>
          <cell r="Q7">
            <v>9</v>
          </cell>
          <cell r="R7">
            <v>5</v>
          </cell>
        </row>
        <row r="8">
          <cell r="B8" t="str">
            <v>Operador de Trator de esteira tipo D8</v>
          </cell>
          <cell r="C8">
            <v>1</v>
          </cell>
          <cell r="D8">
            <v>4.8888888888888893</v>
          </cell>
          <cell r="E8">
            <v>6</v>
          </cell>
          <cell r="I8">
            <v>1</v>
          </cell>
          <cell r="J8">
            <v>1</v>
          </cell>
          <cell r="K8">
            <v>6</v>
          </cell>
          <cell r="L8">
            <v>6</v>
          </cell>
          <cell r="M8">
            <v>6</v>
          </cell>
          <cell r="N8">
            <v>6</v>
          </cell>
          <cell r="O8">
            <v>6</v>
          </cell>
          <cell r="P8">
            <v>6</v>
          </cell>
          <cell r="Q8">
            <v>6</v>
          </cell>
        </row>
        <row r="9">
          <cell r="B9" t="str">
            <v>Operador de Motoniveladora CAT 140G</v>
          </cell>
          <cell r="C9">
            <v>2</v>
          </cell>
          <cell r="D9">
            <v>5.5555555555555554</v>
          </cell>
          <cell r="E9">
            <v>8</v>
          </cell>
          <cell r="I9">
            <v>2</v>
          </cell>
          <cell r="J9">
            <v>2</v>
          </cell>
          <cell r="K9">
            <v>8</v>
          </cell>
          <cell r="L9">
            <v>8</v>
          </cell>
          <cell r="M9">
            <v>8</v>
          </cell>
          <cell r="N9">
            <v>6</v>
          </cell>
          <cell r="O9">
            <v>6</v>
          </cell>
          <cell r="P9">
            <v>6</v>
          </cell>
          <cell r="Q9">
            <v>4</v>
          </cell>
        </row>
        <row r="10">
          <cell r="B10" t="str">
            <v>Motorista de Caminhão Basculante 12m³</v>
          </cell>
          <cell r="C10">
            <v>5</v>
          </cell>
          <cell r="D10">
            <v>27.222222222222221</v>
          </cell>
          <cell r="E10">
            <v>45</v>
          </cell>
          <cell r="I10">
            <v>5</v>
          </cell>
          <cell r="J10">
            <v>5</v>
          </cell>
          <cell r="K10">
            <v>10</v>
          </cell>
          <cell r="L10">
            <v>30</v>
          </cell>
          <cell r="M10">
            <v>45</v>
          </cell>
          <cell r="N10">
            <v>45</v>
          </cell>
          <cell r="O10">
            <v>45</v>
          </cell>
          <cell r="P10">
            <v>30</v>
          </cell>
          <cell r="Q10">
            <v>30</v>
          </cell>
        </row>
        <row r="11">
          <cell r="B11" t="str">
            <v>Operador de Rolo Compactador CA-25</v>
          </cell>
          <cell r="C11">
            <v>2</v>
          </cell>
          <cell r="D11">
            <v>7.333333333333333</v>
          </cell>
          <cell r="E11">
            <v>10</v>
          </cell>
          <cell r="I11">
            <v>2</v>
          </cell>
          <cell r="J11">
            <v>6</v>
          </cell>
          <cell r="K11">
            <v>10</v>
          </cell>
          <cell r="L11">
            <v>10</v>
          </cell>
          <cell r="M11">
            <v>10</v>
          </cell>
          <cell r="N11">
            <v>10</v>
          </cell>
          <cell r="O11">
            <v>6</v>
          </cell>
          <cell r="P11">
            <v>6</v>
          </cell>
          <cell r="Q11">
            <v>6</v>
          </cell>
        </row>
        <row r="12">
          <cell r="B12" t="str">
            <v>Mecanico montador</v>
          </cell>
          <cell r="C12">
            <v>6</v>
          </cell>
          <cell r="D12">
            <v>12.25</v>
          </cell>
          <cell r="E12">
            <v>14</v>
          </cell>
          <cell r="J12">
            <v>6</v>
          </cell>
          <cell r="K12">
            <v>14</v>
          </cell>
          <cell r="L12">
            <v>14</v>
          </cell>
          <cell r="M12">
            <v>14</v>
          </cell>
          <cell r="N12">
            <v>14</v>
          </cell>
          <cell r="O12">
            <v>14</v>
          </cell>
          <cell r="P12">
            <v>14</v>
          </cell>
          <cell r="Q12">
            <v>8</v>
          </cell>
        </row>
        <row r="13">
          <cell r="B13" t="str">
            <v>Operador de Trator de Pneu TM-34</v>
          </cell>
          <cell r="C13">
            <v>1</v>
          </cell>
          <cell r="D13">
            <v>3.2857142857142856</v>
          </cell>
          <cell r="E13">
            <v>4</v>
          </cell>
          <cell r="K13">
            <v>4</v>
          </cell>
          <cell r="L13">
            <v>4</v>
          </cell>
          <cell r="M13">
            <v>4</v>
          </cell>
          <cell r="N13">
            <v>4</v>
          </cell>
          <cell r="O13">
            <v>4</v>
          </cell>
          <cell r="P13">
            <v>2</v>
          </cell>
          <cell r="Q13">
            <v>1</v>
          </cell>
        </row>
        <row r="14">
          <cell r="B14" t="str">
            <v>Motorista de Caminhão Tanque (Pipa)</v>
          </cell>
          <cell r="C14">
            <v>2</v>
          </cell>
          <cell r="D14">
            <v>4.2222222222222223</v>
          </cell>
          <cell r="E14">
            <v>6</v>
          </cell>
          <cell r="I14">
            <v>2</v>
          </cell>
          <cell r="J14">
            <v>2</v>
          </cell>
          <cell r="K14">
            <v>4</v>
          </cell>
          <cell r="L14">
            <v>6</v>
          </cell>
          <cell r="M14">
            <v>6</v>
          </cell>
          <cell r="N14">
            <v>6</v>
          </cell>
          <cell r="O14">
            <v>6</v>
          </cell>
          <cell r="P14">
            <v>4</v>
          </cell>
          <cell r="Q14">
            <v>2</v>
          </cell>
        </row>
        <row r="15">
          <cell r="B15" t="str">
            <v>Operador de Carregadeira CAT 966</v>
          </cell>
          <cell r="C15">
            <v>1</v>
          </cell>
          <cell r="D15">
            <v>3.3333333333333335</v>
          </cell>
          <cell r="E15">
            <v>5</v>
          </cell>
          <cell r="I15">
            <v>1</v>
          </cell>
          <cell r="J15">
            <v>1</v>
          </cell>
          <cell r="K15">
            <v>2</v>
          </cell>
          <cell r="L15">
            <v>5</v>
          </cell>
          <cell r="M15">
            <v>5</v>
          </cell>
          <cell r="N15">
            <v>5</v>
          </cell>
          <cell r="O15">
            <v>5</v>
          </cell>
          <cell r="P15">
            <v>4</v>
          </cell>
          <cell r="Q15">
            <v>2</v>
          </cell>
        </row>
        <row r="16">
          <cell r="B16" t="str">
            <v>Motoristas Caminhão Pipa</v>
          </cell>
          <cell r="C16">
            <v>2</v>
          </cell>
          <cell r="D16">
            <v>4.2222222222222223</v>
          </cell>
          <cell r="E16">
            <v>6</v>
          </cell>
          <cell r="I16">
            <v>2</v>
          </cell>
          <cell r="J16">
            <v>2</v>
          </cell>
          <cell r="K16">
            <v>4</v>
          </cell>
          <cell r="L16">
            <v>6</v>
          </cell>
          <cell r="M16">
            <v>6</v>
          </cell>
          <cell r="N16">
            <v>6</v>
          </cell>
          <cell r="O16">
            <v>6</v>
          </cell>
          <cell r="P16">
            <v>4</v>
          </cell>
          <cell r="Q16">
            <v>2</v>
          </cell>
        </row>
        <row r="17">
          <cell r="B17" t="str">
            <v xml:space="preserve">Mestre de obras </v>
          </cell>
          <cell r="C17">
            <v>2</v>
          </cell>
          <cell r="D17">
            <v>4.4000000000000004</v>
          </cell>
          <cell r="E17">
            <v>5</v>
          </cell>
          <cell r="I17">
            <v>5</v>
          </cell>
          <cell r="J17">
            <v>5</v>
          </cell>
          <cell r="K17">
            <v>5</v>
          </cell>
          <cell r="L17">
            <v>5</v>
          </cell>
          <cell r="M17">
            <v>5</v>
          </cell>
          <cell r="N17">
            <v>5</v>
          </cell>
          <cell r="O17">
            <v>5</v>
          </cell>
          <cell r="P17">
            <v>5</v>
          </cell>
          <cell r="Q17">
            <v>5</v>
          </cell>
          <cell r="R17">
            <v>5</v>
          </cell>
          <cell r="S17">
            <v>5</v>
          </cell>
          <cell r="T17">
            <v>5</v>
          </cell>
          <cell r="U17">
            <v>2</v>
          </cell>
          <cell r="V17">
            <v>2</v>
          </cell>
          <cell r="W17">
            <v>2</v>
          </cell>
        </row>
        <row r="18">
          <cell r="B18" t="str">
            <v>Blaster</v>
          </cell>
          <cell r="C18">
            <v>1</v>
          </cell>
          <cell r="D18">
            <v>1</v>
          </cell>
          <cell r="E18">
            <v>1</v>
          </cell>
          <cell r="J18">
            <v>1</v>
          </cell>
          <cell r="K18">
            <v>1</v>
          </cell>
          <cell r="L18">
            <v>1</v>
          </cell>
          <cell r="M18">
            <v>1</v>
          </cell>
          <cell r="N18">
            <v>1</v>
          </cell>
          <cell r="O18">
            <v>1</v>
          </cell>
          <cell r="P18">
            <v>1</v>
          </cell>
          <cell r="Q18">
            <v>1</v>
          </cell>
        </row>
        <row r="19">
          <cell r="B19" t="str">
            <v>Armador</v>
          </cell>
          <cell r="C19">
            <v>2</v>
          </cell>
          <cell r="D19">
            <v>16.214285714285715</v>
          </cell>
          <cell r="E19">
            <v>35</v>
          </cell>
          <cell r="J19">
            <v>5</v>
          </cell>
          <cell r="K19">
            <v>15</v>
          </cell>
          <cell r="L19">
            <v>15</v>
          </cell>
          <cell r="M19">
            <v>25</v>
          </cell>
          <cell r="N19">
            <v>25</v>
          </cell>
          <cell r="O19">
            <v>35</v>
          </cell>
          <cell r="P19">
            <v>35</v>
          </cell>
          <cell r="Q19">
            <v>15</v>
          </cell>
          <cell r="R19">
            <v>15</v>
          </cell>
          <cell r="S19">
            <v>15</v>
          </cell>
          <cell r="T19">
            <v>15</v>
          </cell>
          <cell r="U19">
            <v>5</v>
          </cell>
          <cell r="V19">
            <v>5</v>
          </cell>
          <cell r="W19">
            <v>2</v>
          </cell>
        </row>
        <row r="20">
          <cell r="B20" t="str">
            <v>Encarregado de armação</v>
          </cell>
          <cell r="C20">
            <v>2</v>
          </cell>
          <cell r="D20">
            <v>4</v>
          </cell>
          <cell r="E20">
            <v>5</v>
          </cell>
          <cell r="J20">
            <v>5</v>
          </cell>
          <cell r="K20">
            <v>5</v>
          </cell>
          <cell r="L20">
            <v>5</v>
          </cell>
          <cell r="M20">
            <v>5</v>
          </cell>
          <cell r="N20">
            <v>5</v>
          </cell>
          <cell r="O20">
            <v>5</v>
          </cell>
          <cell r="P20">
            <v>5</v>
          </cell>
          <cell r="Q20">
            <v>5</v>
          </cell>
          <cell r="R20">
            <v>2</v>
          </cell>
          <cell r="S20">
            <v>2</v>
          </cell>
          <cell r="T20">
            <v>2</v>
          </cell>
          <cell r="U20">
            <v>2</v>
          </cell>
        </row>
        <row r="21">
          <cell r="B21" t="str">
            <v>Carpinteiro</v>
          </cell>
          <cell r="C21">
            <v>5</v>
          </cell>
          <cell r="D21">
            <v>18.071428571428573</v>
          </cell>
          <cell r="E21">
            <v>35</v>
          </cell>
          <cell r="J21">
            <v>5</v>
          </cell>
          <cell r="K21">
            <v>10</v>
          </cell>
          <cell r="L21">
            <v>15</v>
          </cell>
          <cell r="M21">
            <v>30</v>
          </cell>
          <cell r="N21">
            <v>30</v>
          </cell>
          <cell r="O21">
            <v>30</v>
          </cell>
          <cell r="P21">
            <v>35</v>
          </cell>
          <cell r="Q21">
            <v>35</v>
          </cell>
          <cell r="R21">
            <v>15</v>
          </cell>
          <cell r="S21">
            <v>15</v>
          </cell>
          <cell r="T21">
            <v>15</v>
          </cell>
          <cell r="U21">
            <v>6</v>
          </cell>
          <cell r="V21">
            <v>6</v>
          </cell>
          <cell r="W21">
            <v>6</v>
          </cell>
        </row>
        <row r="22">
          <cell r="B22" t="str">
            <v>Encarregado de Carpintaria</v>
          </cell>
          <cell r="C22">
            <v>2</v>
          </cell>
          <cell r="D22">
            <v>4</v>
          </cell>
          <cell r="E22">
            <v>5</v>
          </cell>
          <cell r="J22">
            <v>5</v>
          </cell>
          <cell r="K22">
            <v>5</v>
          </cell>
          <cell r="L22">
            <v>5</v>
          </cell>
          <cell r="M22">
            <v>5</v>
          </cell>
          <cell r="N22">
            <v>5</v>
          </cell>
          <cell r="O22">
            <v>5</v>
          </cell>
          <cell r="P22">
            <v>5</v>
          </cell>
          <cell r="Q22">
            <v>5</v>
          </cell>
          <cell r="R22">
            <v>2</v>
          </cell>
          <cell r="S22">
            <v>2</v>
          </cell>
          <cell r="T22">
            <v>2</v>
          </cell>
          <cell r="U22">
            <v>2</v>
          </cell>
        </row>
        <row r="23">
          <cell r="B23" t="str">
            <v>Pedreiro</v>
          </cell>
          <cell r="C23">
            <v>4</v>
          </cell>
          <cell r="D23">
            <v>20</v>
          </cell>
          <cell r="E23">
            <v>35</v>
          </cell>
          <cell r="J23">
            <v>8</v>
          </cell>
          <cell r="K23">
            <v>12</v>
          </cell>
          <cell r="L23">
            <v>12</v>
          </cell>
          <cell r="M23">
            <v>18</v>
          </cell>
          <cell r="N23">
            <v>35</v>
          </cell>
          <cell r="O23">
            <v>35</v>
          </cell>
          <cell r="P23">
            <v>35</v>
          </cell>
          <cell r="Q23">
            <v>35</v>
          </cell>
          <cell r="R23">
            <v>25</v>
          </cell>
          <cell r="S23">
            <v>25</v>
          </cell>
          <cell r="T23">
            <v>20</v>
          </cell>
          <cell r="U23">
            <v>10</v>
          </cell>
          <cell r="V23">
            <v>6</v>
          </cell>
          <cell r="W23">
            <v>4</v>
          </cell>
        </row>
        <row r="24">
          <cell r="B24" t="str">
            <v>Servente</v>
          </cell>
          <cell r="C24">
            <v>15</v>
          </cell>
          <cell r="D24">
            <v>93.214285714285708</v>
          </cell>
          <cell r="E24">
            <v>140</v>
          </cell>
          <cell r="J24">
            <v>15</v>
          </cell>
          <cell r="K24">
            <v>40</v>
          </cell>
          <cell r="L24">
            <v>60</v>
          </cell>
          <cell r="M24">
            <v>120</v>
          </cell>
          <cell r="N24">
            <v>120</v>
          </cell>
          <cell r="O24">
            <v>120</v>
          </cell>
          <cell r="P24">
            <v>140</v>
          </cell>
          <cell r="Q24">
            <v>140</v>
          </cell>
          <cell r="R24">
            <v>140</v>
          </cell>
          <cell r="S24">
            <v>120</v>
          </cell>
          <cell r="T24">
            <v>120</v>
          </cell>
          <cell r="U24">
            <v>90</v>
          </cell>
          <cell r="V24">
            <v>60</v>
          </cell>
          <cell r="W24">
            <v>20</v>
          </cell>
        </row>
        <row r="25">
          <cell r="B25" t="str">
            <v>Soldador</v>
          </cell>
          <cell r="C25">
            <v>1</v>
          </cell>
          <cell r="D25">
            <v>6.4615384615384617</v>
          </cell>
          <cell r="E25">
            <v>8</v>
          </cell>
          <cell r="K25">
            <v>8</v>
          </cell>
          <cell r="L25">
            <v>8</v>
          </cell>
          <cell r="M25">
            <v>8</v>
          </cell>
          <cell r="N25">
            <v>8</v>
          </cell>
          <cell r="O25">
            <v>8</v>
          </cell>
          <cell r="P25">
            <v>8</v>
          </cell>
          <cell r="Q25">
            <v>8</v>
          </cell>
          <cell r="R25">
            <v>8</v>
          </cell>
          <cell r="S25">
            <v>8</v>
          </cell>
          <cell r="T25">
            <v>8</v>
          </cell>
          <cell r="U25">
            <v>2</v>
          </cell>
          <cell r="V25">
            <v>1</v>
          </cell>
          <cell r="W25">
            <v>1</v>
          </cell>
        </row>
        <row r="26">
          <cell r="B26" t="str">
            <v>Operador de compressor</v>
          </cell>
          <cell r="C26">
            <v>1</v>
          </cell>
          <cell r="D26">
            <v>1.4</v>
          </cell>
          <cell r="E26">
            <v>2</v>
          </cell>
          <cell r="K26">
            <v>1</v>
          </cell>
          <cell r="L26">
            <v>1</v>
          </cell>
          <cell r="M26">
            <v>1</v>
          </cell>
          <cell r="N26">
            <v>2</v>
          </cell>
          <cell r="O26">
            <v>2</v>
          </cell>
          <cell r="P26">
            <v>2</v>
          </cell>
          <cell r="Q26">
            <v>2</v>
          </cell>
          <cell r="R26">
            <v>1</v>
          </cell>
          <cell r="S26">
            <v>1</v>
          </cell>
          <cell r="T26">
            <v>1</v>
          </cell>
        </row>
        <row r="27">
          <cell r="B27" t="str">
            <v>Mareteleteiro</v>
          </cell>
          <cell r="C27">
            <v>1</v>
          </cell>
          <cell r="D27">
            <v>1.4</v>
          </cell>
          <cell r="E27">
            <v>2</v>
          </cell>
          <cell r="M27">
            <v>1</v>
          </cell>
          <cell r="N27">
            <v>1</v>
          </cell>
          <cell r="O27">
            <v>1</v>
          </cell>
          <cell r="P27">
            <v>2</v>
          </cell>
          <cell r="Q27">
            <v>2</v>
          </cell>
          <cell r="R27">
            <v>2</v>
          </cell>
          <cell r="S27">
            <v>2</v>
          </cell>
          <cell r="T27">
            <v>1</v>
          </cell>
          <cell r="U27">
            <v>1</v>
          </cell>
          <cell r="V27">
            <v>1</v>
          </cell>
        </row>
        <row r="28">
          <cell r="B28" t="str">
            <v>Operador de rolo liso</v>
          </cell>
          <cell r="C28">
            <v>2</v>
          </cell>
          <cell r="D28">
            <v>6</v>
          </cell>
          <cell r="E28">
            <v>8</v>
          </cell>
          <cell r="P28">
            <v>4</v>
          </cell>
          <cell r="Q28">
            <v>8</v>
          </cell>
          <cell r="R28">
            <v>8</v>
          </cell>
          <cell r="S28">
            <v>8</v>
          </cell>
          <cell r="T28">
            <v>8</v>
          </cell>
          <cell r="U28">
            <v>4</v>
          </cell>
          <cell r="V28">
            <v>2</v>
          </cell>
        </row>
        <row r="29">
          <cell r="B29" t="str">
            <v>Motorista de caminhhão espagidor</v>
          </cell>
          <cell r="C29">
            <v>2</v>
          </cell>
          <cell r="D29">
            <v>4.8571428571428568</v>
          </cell>
          <cell r="E29">
            <v>6</v>
          </cell>
          <cell r="P29">
            <v>4</v>
          </cell>
          <cell r="Q29">
            <v>6</v>
          </cell>
          <cell r="R29">
            <v>6</v>
          </cell>
          <cell r="S29">
            <v>6</v>
          </cell>
          <cell r="T29">
            <v>6</v>
          </cell>
          <cell r="U29">
            <v>4</v>
          </cell>
          <cell r="V29">
            <v>2</v>
          </cell>
        </row>
        <row r="30">
          <cell r="B30" t="str">
            <v>Operador de acabadeira</v>
          </cell>
          <cell r="C30">
            <v>2</v>
          </cell>
          <cell r="D30">
            <v>4.8571428571428568</v>
          </cell>
          <cell r="E30">
            <v>6</v>
          </cell>
          <cell r="P30">
            <v>4</v>
          </cell>
          <cell r="Q30">
            <v>6</v>
          </cell>
          <cell r="R30">
            <v>6</v>
          </cell>
          <cell r="S30">
            <v>6</v>
          </cell>
          <cell r="T30">
            <v>6</v>
          </cell>
          <cell r="U30">
            <v>4</v>
          </cell>
          <cell r="V30">
            <v>2</v>
          </cell>
        </row>
        <row r="31">
          <cell r="B31" t="str">
            <v>Operador de motosserra</v>
          </cell>
          <cell r="C31">
            <v>12</v>
          </cell>
          <cell r="D31">
            <v>12</v>
          </cell>
          <cell r="E31">
            <v>12</v>
          </cell>
          <cell r="I31">
            <v>12</v>
          </cell>
          <cell r="J31">
            <v>12</v>
          </cell>
          <cell r="K31">
            <v>12</v>
          </cell>
          <cell r="L31">
            <v>12</v>
          </cell>
          <cell r="M31">
            <v>12</v>
          </cell>
          <cell r="N31">
            <v>12</v>
          </cell>
          <cell r="O31">
            <v>12</v>
          </cell>
        </row>
        <row r="32">
          <cell r="B32" t="str">
            <v>Equipe de topografia</v>
          </cell>
          <cell r="C32">
            <v>1</v>
          </cell>
          <cell r="D32">
            <v>3.1333333333333333</v>
          </cell>
          <cell r="E32">
            <v>4</v>
          </cell>
          <cell r="I32">
            <v>3</v>
          </cell>
          <cell r="J32">
            <v>3</v>
          </cell>
          <cell r="K32">
            <v>4</v>
          </cell>
          <cell r="L32">
            <v>4</v>
          </cell>
          <cell r="M32">
            <v>4</v>
          </cell>
          <cell r="N32">
            <v>4</v>
          </cell>
          <cell r="O32">
            <v>4</v>
          </cell>
          <cell r="P32">
            <v>4</v>
          </cell>
          <cell r="Q32">
            <v>4</v>
          </cell>
          <cell r="R32">
            <v>4</v>
          </cell>
          <cell r="S32">
            <v>3</v>
          </cell>
          <cell r="T32">
            <v>3</v>
          </cell>
          <cell r="U32">
            <v>1</v>
          </cell>
          <cell r="V32">
            <v>1</v>
          </cell>
          <cell r="W32">
            <v>1</v>
          </cell>
        </row>
        <row r="33">
          <cell r="B33" t="str">
            <v>Op. Caminhão de pintura</v>
          </cell>
          <cell r="C33">
            <v>2</v>
          </cell>
          <cell r="D33">
            <v>2</v>
          </cell>
          <cell r="E33">
            <v>2</v>
          </cell>
          <cell r="U33">
            <v>2</v>
          </cell>
          <cell r="V33">
            <v>2</v>
          </cell>
          <cell r="W33">
            <v>2</v>
          </cell>
        </row>
        <row r="34">
          <cell r="B34" t="str">
            <v>Op. De perfuratriz</v>
          </cell>
          <cell r="C34">
            <v>1</v>
          </cell>
          <cell r="D34">
            <v>1</v>
          </cell>
          <cell r="E34">
            <v>1</v>
          </cell>
          <cell r="N34">
            <v>1</v>
          </cell>
          <cell r="O34">
            <v>1</v>
          </cell>
          <cell r="P34">
            <v>1</v>
          </cell>
          <cell r="Q34">
            <v>1</v>
          </cell>
          <cell r="R34">
            <v>1</v>
          </cell>
          <cell r="S34">
            <v>1</v>
          </cell>
        </row>
        <row r="35">
          <cell r="B35" t="str">
            <v>Demais Funções</v>
          </cell>
          <cell r="C35">
            <v>20</v>
          </cell>
          <cell r="D35">
            <v>53.866666666666667</v>
          </cell>
          <cell r="E35">
            <v>80</v>
          </cell>
          <cell r="I35">
            <v>20</v>
          </cell>
          <cell r="J35">
            <v>30</v>
          </cell>
          <cell r="K35">
            <v>50</v>
          </cell>
          <cell r="L35">
            <v>50</v>
          </cell>
          <cell r="M35">
            <v>68</v>
          </cell>
          <cell r="N35">
            <v>80</v>
          </cell>
          <cell r="O35">
            <v>80</v>
          </cell>
          <cell r="P35">
            <v>80</v>
          </cell>
          <cell r="Q35">
            <v>80</v>
          </cell>
          <cell r="R35">
            <v>60</v>
          </cell>
          <cell r="S35">
            <v>50</v>
          </cell>
          <cell r="T35">
            <v>50</v>
          </cell>
          <cell r="U35">
            <v>50</v>
          </cell>
          <cell r="V35">
            <v>40</v>
          </cell>
          <cell r="W35">
            <v>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olo I"/>
      <sheetName val="SoloII"/>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grama_Equip"/>
      <sheetName val="Gráfico_Equip"/>
      <sheetName val="Histograma_MOD"/>
      <sheetName val="Gráfico_MOD"/>
      <sheetName val="Histograma_MOI"/>
      <sheetName val="Gráfico_MOI"/>
      <sheetName val="Ingles"/>
      <sheetName val="listagem"/>
      <sheetName val="costomat.xls"/>
    </sheetNames>
    <sheetDataSet>
      <sheetData sheetId="0">
        <row r="7">
          <cell r="B7" t="str">
            <v>Escavadeira CAT 320 ou Equivalente</v>
          </cell>
          <cell r="C7" t="str">
            <v>Prev.</v>
          </cell>
          <cell r="D7">
            <v>1</v>
          </cell>
          <cell r="E7">
            <v>3.6666666666666665</v>
          </cell>
          <cell r="F7">
            <v>5</v>
          </cell>
          <cell r="G7">
            <v>3</v>
          </cell>
          <cell r="H7">
            <v>3</v>
          </cell>
          <cell r="I7">
            <v>2</v>
          </cell>
          <cell r="J7">
            <v>2</v>
          </cell>
          <cell r="K7">
            <v>3</v>
          </cell>
          <cell r="L7">
            <v>4</v>
          </cell>
          <cell r="M7">
            <v>5</v>
          </cell>
          <cell r="N7">
            <v>5</v>
          </cell>
          <cell r="O7">
            <v>5</v>
          </cell>
          <cell r="P7">
            <v>5</v>
          </cell>
          <cell r="Q7">
            <v>5</v>
          </cell>
          <cell r="R7">
            <v>5</v>
          </cell>
          <cell r="S7">
            <v>5</v>
          </cell>
          <cell r="T7">
            <v>2</v>
          </cell>
          <cell r="U7">
            <v>1</v>
          </cell>
        </row>
        <row r="8">
          <cell r="C8" t="str">
            <v>Real.</v>
          </cell>
          <cell r="D8">
            <v>2</v>
          </cell>
          <cell r="E8">
            <v>2.6666666666666665</v>
          </cell>
          <cell r="F8">
            <v>3</v>
          </cell>
          <cell r="G8">
            <v>3</v>
          </cell>
          <cell r="H8">
            <v>3</v>
          </cell>
          <cell r="I8">
            <v>2</v>
          </cell>
        </row>
        <row r="9">
          <cell r="C9" t="str">
            <v>Proj.</v>
          </cell>
          <cell r="D9">
            <v>1</v>
          </cell>
          <cell r="E9">
            <v>3.6666666666666665</v>
          </cell>
          <cell r="F9">
            <v>5</v>
          </cell>
          <cell r="G9">
            <v>3</v>
          </cell>
          <cell r="H9">
            <v>3</v>
          </cell>
          <cell r="I9">
            <v>2</v>
          </cell>
          <cell r="J9">
            <v>2</v>
          </cell>
          <cell r="K9">
            <v>3</v>
          </cell>
          <cell r="L9">
            <v>4</v>
          </cell>
          <cell r="M9">
            <v>5</v>
          </cell>
          <cell r="N9">
            <v>5</v>
          </cell>
          <cell r="O9">
            <v>5</v>
          </cell>
          <cell r="P9">
            <v>5</v>
          </cell>
          <cell r="Q9">
            <v>5</v>
          </cell>
          <cell r="R9">
            <v>5</v>
          </cell>
          <cell r="S9">
            <v>5</v>
          </cell>
          <cell r="T9">
            <v>2</v>
          </cell>
          <cell r="U9">
            <v>1</v>
          </cell>
        </row>
        <row r="10">
          <cell r="B10" t="str">
            <v>Trator de esteira</v>
          </cell>
          <cell r="C10" t="str">
            <v>Prev.</v>
          </cell>
          <cell r="D10">
            <v>1</v>
          </cell>
          <cell r="E10">
            <v>2.2666666666666666</v>
          </cell>
          <cell r="F10">
            <v>3</v>
          </cell>
          <cell r="G10">
            <v>2</v>
          </cell>
          <cell r="H10">
            <v>2</v>
          </cell>
          <cell r="I10">
            <v>1</v>
          </cell>
          <cell r="J10">
            <v>1</v>
          </cell>
          <cell r="K10">
            <v>2</v>
          </cell>
          <cell r="L10">
            <v>2</v>
          </cell>
          <cell r="M10">
            <v>3</v>
          </cell>
          <cell r="N10">
            <v>3</v>
          </cell>
          <cell r="O10">
            <v>3</v>
          </cell>
          <cell r="P10">
            <v>3</v>
          </cell>
          <cell r="Q10">
            <v>3</v>
          </cell>
          <cell r="R10">
            <v>3</v>
          </cell>
          <cell r="S10">
            <v>3</v>
          </cell>
          <cell r="T10">
            <v>2</v>
          </cell>
          <cell r="U10">
            <v>1</v>
          </cell>
        </row>
        <row r="11">
          <cell r="C11" t="str">
            <v>Real.</v>
          </cell>
          <cell r="D11">
            <v>1</v>
          </cell>
          <cell r="E11">
            <v>1.6666666666666667</v>
          </cell>
          <cell r="F11">
            <v>2</v>
          </cell>
          <cell r="G11">
            <v>2</v>
          </cell>
          <cell r="H11">
            <v>2</v>
          </cell>
          <cell r="I11">
            <v>1</v>
          </cell>
        </row>
        <row r="12">
          <cell r="C12" t="str">
            <v>Proj.</v>
          </cell>
          <cell r="D12">
            <v>1</v>
          </cell>
          <cell r="E12">
            <v>2.2666666666666666</v>
          </cell>
          <cell r="F12">
            <v>3</v>
          </cell>
          <cell r="G12">
            <v>2</v>
          </cell>
          <cell r="H12">
            <v>2</v>
          </cell>
          <cell r="I12">
            <v>1</v>
          </cell>
          <cell r="J12">
            <v>1</v>
          </cell>
          <cell r="K12">
            <v>2</v>
          </cell>
          <cell r="L12">
            <v>2</v>
          </cell>
          <cell r="M12">
            <v>3</v>
          </cell>
          <cell r="N12">
            <v>3</v>
          </cell>
          <cell r="O12">
            <v>3</v>
          </cell>
          <cell r="P12">
            <v>3</v>
          </cell>
          <cell r="Q12">
            <v>3</v>
          </cell>
          <cell r="R12">
            <v>3</v>
          </cell>
          <cell r="S12">
            <v>3</v>
          </cell>
          <cell r="T12">
            <v>2</v>
          </cell>
          <cell r="U12">
            <v>1</v>
          </cell>
        </row>
        <row r="13">
          <cell r="B13" t="str">
            <v>Motoniveladora</v>
          </cell>
          <cell r="C13" t="str">
            <v>Prev.</v>
          </cell>
          <cell r="D13">
            <v>1</v>
          </cell>
          <cell r="E13">
            <v>2.4</v>
          </cell>
          <cell r="F13">
            <v>3</v>
          </cell>
          <cell r="G13">
            <v>2</v>
          </cell>
          <cell r="H13">
            <v>2</v>
          </cell>
          <cell r="I13">
            <v>2</v>
          </cell>
          <cell r="J13">
            <v>2</v>
          </cell>
          <cell r="K13">
            <v>2</v>
          </cell>
          <cell r="L13">
            <v>2</v>
          </cell>
          <cell r="M13">
            <v>3</v>
          </cell>
          <cell r="N13">
            <v>3</v>
          </cell>
          <cell r="O13">
            <v>3</v>
          </cell>
          <cell r="P13">
            <v>3</v>
          </cell>
          <cell r="Q13">
            <v>3</v>
          </cell>
          <cell r="R13">
            <v>3</v>
          </cell>
          <cell r="S13">
            <v>3</v>
          </cell>
          <cell r="T13">
            <v>2</v>
          </cell>
          <cell r="U13">
            <v>1</v>
          </cell>
        </row>
        <row r="14">
          <cell r="C14" t="str">
            <v>Real.</v>
          </cell>
          <cell r="D14">
            <v>2</v>
          </cell>
          <cell r="E14">
            <v>2</v>
          </cell>
          <cell r="F14">
            <v>2</v>
          </cell>
          <cell r="G14">
            <v>2</v>
          </cell>
          <cell r="H14">
            <v>2</v>
          </cell>
          <cell r="I14">
            <v>2</v>
          </cell>
        </row>
        <row r="15">
          <cell r="C15" t="str">
            <v>Proj.</v>
          </cell>
          <cell r="D15">
            <v>1</v>
          </cell>
          <cell r="E15">
            <v>2.4</v>
          </cell>
          <cell r="F15">
            <v>3</v>
          </cell>
          <cell r="G15">
            <v>2</v>
          </cell>
          <cell r="H15">
            <v>2</v>
          </cell>
          <cell r="I15">
            <v>2</v>
          </cell>
          <cell r="J15">
            <v>2</v>
          </cell>
          <cell r="K15">
            <v>2</v>
          </cell>
          <cell r="L15">
            <v>2</v>
          </cell>
          <cell r="M15">
            <v>3</v>
          </cell>
          <cell r="N15">
            <v>3</v>
          </cell>
          <cell r="O15">
            <v>3</v>
          </cell>
          <cell r="P15">
            <v>3</v>
          </cell>
          <cell r="Q15">
            <v>3</v>
          </cell>
          <cell r="R15">
            <v>3</v>
          </cell>
          <cell r="S15">
            <v>3</v>
          </cell>
          <cell r="T15">
            <v>2</v>
          </cell>
          <cell r="U15">
            <v>1</v>
          </cell>
        </row>
        <row r="16">
          <cell r="B16" t="str">
            <v>Caminhão Basculante</v>
          </cell>
          <cell r="C16" t="str">
            <v>Prev.</v>
          </cell>
          <cell r="D16">
            <v>5</v>
          </cell>
          <cell r="E16">
            <v>19.600000000000001</v>
          </cell>
          <cell r="F16">
            <v>29</v>
          </cell>
          <cell r="G16">
            <v>7</v>
          </cell>
          <cell r="H16">
            <v>7</v>
          </cell>
          <cell r="I16">
            <v>5</v>
          </cell>
          <cell r="J16">
            <v>5</v>
          </cell>
          <cell r="K16">
            <v>15</v>
          </cell>
          <cell r="L16">
            <v>19</v>
          </cell>
          <cell r="M16">
            <v>24</v>
          </cell>
          <cell r="N16">
            <v>29</v>
          </cell>
          <cell r="O16">
            <v>29</v>
          </cell>
          <cell r="P16">
            <v>29</v>
          </cell>
          <cell r="Q16">
            <v>29</v>
          </cell>
          <cell r="R16">
            <v>29</v>
          </cell>
          <cell r="S16">
            <v>29</v>
          </cell>
          <cell r="T16">
            <v>26</v>
          </cell>
          <cell r="U16">
            <v>12</v>
          </cell>
        </row>
        <row r="17">
          <cell r="C17" t="str">
            <v>Real.</v>
          </cell>
          <cell r="D17">
            <v>2</v>
          </cell>
          <cell r="E17">
            <v>4</v>
          </cell>
          <cell r="F17">
            <v>5</v>
          </cell>
          <cell r="G17">
            <v>2</v>
          </cell>
          <cell r="H17">
            <v>5</v>
          </cell>
          <cell r="I17">
            <v>5</v>
          </cell>
        </row>
        <row r="18">
          <cell r="C18" t="str">
            <v>Proj.</v>
          </cell>
          <cell r="D18">
            <v>2</v>
          </cell>
          <cell r="E18">
            <v>19.133333333333333</v>
          </cell>
          <cell r="F18">
            <v>29</v>
          </cell>
          <cell r="G18">
            <v>2</v>
          </cell>
          <cell r="H18">
            <v>5</v>
          </cell>
          <cell r="I18">
            <v>5</v>
          </cell>
          <cell r="J18">
            <v>5</v>
          </cell>
          <cell r="K18">
            <v>15</v>
          </cell>
          <cell r="L18">
            <v>19</v>
          </cell>
          <cell r="M18">
            <v>24</v>
          </cell>
          <cell r="N18">
            <v>29</v>
          </cell>
          <cell r="O18">
            <v>29</v>
          </cell>
          <cell r="P18">
            <v>29</v>
          </cell>
          <cell r="Q18">
            <v>29</v>
          </cell>
          <cell r="R18">
            <v>29</v>
          </cell>
          <cell r="S18">
            <v>29</v>
          </cell>
          <cell r="T18">
            <v>26</v>
          </cell>
          <cell r="U18">
            <v>12</v>
          </cell>
        </row>
        <row r="19">
          <cell r="B19" t="str">
            <v>Rolo Compactador</v>
          </cell>
          <cell r="C19" t="str">
            <v>Prev.</v>
          </cell>
          <cell r="D19">
            <v>1</v>
          </cell>
          <cell r="E19">
            <v>1</v>
          </cell>
          <cell r="F19">
            <v>1</v>
          </cell>
          <cell r="M19">
            <v>1</v>
          </cell>
          <cell r="N19">
            <v>1</v>
          </cell>
          <cell r="O19">
            <v>1</v>
          </cell>
          <cell r="P19">
            <v>1</v>
          </cell>
          <cell r="Q19">
            <v>1</v>
          </cell>
          <cell r="R19">
            <v>1</v>
          </cell>
          <cell r="S19">
            <v>1</v>
          </cell>
          <cell r="T19">
            <v>1</v>
          </cell>
          <cell r="U19">
            <v>1</v>
          </cell>
          <cell r="V19">
            <v>1</v>
          </cell>
        </row>
        <row r="20">
          <cell r="C20" t="str">
            <v>Real.</v>
          </cell>
          <cell r="D20">
            <v>0</v>
          </cell>
          <cell r="E20" t="e">
            <v>#DIV/0!</v>
          </cell>
          <cell r="F20">
            <v>0</v>
          </cell>
        </row>
        <row r="21">
          <cell r="C21" t="str">
            <v>Proj.</v>
          </cell>
          <cell r="D21">
            <v>1</v>
          </cell>
          <cell r="E21">
            <v>1</v>
          </cell>
          <cell r="F21">
            <v>1</v>
          </cell>
          <cell r="M21">
            <v>1</v>
          </cell>
          <cell r="N21">
            <v>1</v>
          </cell>
          <cell r="O21">
            <v>1</v>
          </cell>
          <cell r="P21">
            <v>1</v>
          </cell>
          <cell r="Q21">
            <v>1</v>
          </cell>
          <cell r="R21">
            <v>1</v>
          </cell>
          <cell r="S21">
            <v>1</v>
          </cell>
          <cell r="T21">
            <v>1</v>
          </cell>
          <cell r="U21">
            <v>1</v>
          </cell>
          <cell r="V21">
            <v>1</v>
          </cell>
        </row>
        <row r="22">
          <cell r="B22" t="str">
            <v>Trator Agricola</v>
          </cell>
          <cell r="C22" t="str">
            <v>Prev.</v>
          </cell>
          <cell r="D22">
            <v>1</v>
          </cell>
          <cell r="E22">
            <v>2.6363636363636362</v>
          </cell>
          <cell r="F22">
            <v>3</v>
          </cell>
          <cell r="P22">
            <v>2</v>
          </cell>
          <cell r="Q22">
            <v>3</v>
          </cell>
          <cell r="R22">
            <v>3</v>
          </cell>
          <cell r="S22">
            <v>3</v>
          </cell>
          <cell r="T22">
            <v>3</v>
          </cell>
          <cell r="U22">
            <v>3</v>
          </cell>
          <cell r="V22">
            <v>3</v>
          </cell>
          <cell r="W22">
            <v>3</v>
          </cell>
          <cell r="X22">
            <v>3</v>
          </cell>
          <cell r="Y22">
            <v>2</v>
          </cell>
          <cell r="Z22">
            <v>1</v>
          </cell>
        </row>
        <row r="23">
          <cell r="C23" t="str">
            <v>Real.</v>
          </cell>
          <cell r="D23">
            <v>0</v>
          </cell>
          <cell r="E23" t="e">
            <v>#DIV/0!</v>
          </cell>
          <cell r="F23">
            <v>0</v>
          </cell>
        </row>
        <row r="24">
          <cell r="C24" t="str">
            <v>Proj.</v>
          </cell>
          <cell r="D24">
            <v>1</v>
          </cell>
          <cell r="E24">
            <v>2.6363636363636362</v>
          </cell>
          <cell r="F24">
            <v>3</v>
          </cell>
          <cell r="P24">
            <v>2</v>
          </cell>
          <cell r="Q24">
            <v>3</v>
          </cell>
          <cell r="R24">
            <v>3</v>
          </cell>
          <cell r="S24">
            <v>3</v>
          </cell>
          <cell r="T24">
            <v>3</v>
          </cell>
          <cell r="U24">
            <v>3</v>
          </cell>
          <cell r="V24">
            <v>3</v>
          </cell>
          <cell r="W24">
            <v>3</v>
          </cell>
          <cell r="X24">
            <v>3</v>
          </cell>
          <cell r="Y24">
            <v>2</v>
          </cell>
          <cell r="Z24">
            <v>1</v>
          </cell>
        </row>
        <row r="25">
          <cell r="C25" t="str">
            <v>Prev.</v>
          </cell>
          <cell r="D25">
            <v>0</v>
          </cell>
          <cell r="E25" t="e">
            <v>#DIV/0!</v>
          </cell>
          <cell r="F25">
            <v>0</v>
          </cell>
        </row>
        <row r="26">
          <cell r="C26" t="str">
            <v>Real.</v>
          </cell>
          <cell r="D26">
            <v>0</v>
          </cell>
          <cell r="E26" t="e">
            <v>#DIV/0!</v>
          </cell>
          <cell r="F26">
            <v>0</v>
          </cell>
        </row>
        <row r="27">
          <cell r="C27" t="str">
            <v>Proj.</v>
          </cell>
          <cell r="D27">
            <v>0</v>
          </cell>
          <cell r="E27" t="e">
            <v>#DIV/0!</v>
          </cell>
          <cell r="F27">
            <v>0</v>
          </cell>
        </row>
        <row r="28">
          <cell r="C28" t="str">
            <v>Prev.</v>
          </cell>
          <cell r="D28">
            <v>0</v>
          </cell>
          <cell r="E28" t="e">
            <v>#DIV/0!</v>
          </cell>
          <cell r="F28">
            <v>0</v>
          </cell>
        </row>
        <row r="29">
          <cell r="C29" t="str">
            <v>Real.</v>
          </cell>
          <cell r="D29">
            <v>0</v>
          </cell>
          <cell r="E29" t="e">
            <v>#DIV/0!</v>
          </cell>
          <cell r="F29">
            <v>0</v>
          </cell>
        </row>
        <row r="30">
          <cell r="C30" t="str">
            <v>Proj.</v>
          </cell>
          <cell r="D30">
            <v>0</v>
          </cell>
          <cell r="E30" t="e">
            <v>#DIV/0!</v>
          </cell>
          <cell r="F30">
            <v>0</v>
          </cell>
        </row>
        <row r="31">
          <cell r="C31" t="str">
            <v>Prev.</v>
          </cell>
          <cell r="D31">
            <v>0</v>
          </cell>
          <cell r="E31" t="e">
            <v>#DIV/0!</v>
          </cell>
          <cell r="F31">
            <v>0</v>
          </cell>
        </row>
        <row r="32">
          <cell r="C32" t="str">
            <v>Real.</v>
          </cell>
          <cell r="D32">
            <v>0</v>
          </cell>
          <cell r="E32" t="e">
            <v>#DIV/0!</v>
          </cell>
          <cell r="F32">
            <v>0</v>
          </cell>
        </row>
        <row r="33">
          <cell r="C33" t="str">
            <v>Proj.</v>
          </cell>
          <cell r="D33">
            <v>0</v>
          </cell>
          <cell r="E33" t="e">
            <v>#DIV/0!</v>
          </cell>
          <cell r="F33">
            <v>0</v>
          </cell>
        </row>
        <row r="34">
          <cell r="C34" t="str">
            <v>Prev.</v>
          </cell>
          <cell r="D34">
            <v>0</v>
          </cell>
          <cell r="E34" t="e">
            <v>#DIV/0!</v>
          </cell>
          <cell r="F34">
            <v>0</v>
          </cell>
        </row>
        <row r="35">
          <cell r="C35" t="str">
            <v>Real.</v>
          </cell>
          <cell r="D35">
            <v>0</v>
          </cell>
          <cell r="E35" t="e">
            <v>#DIV/0!</v>
          </cell>
          <cell r="F35">
            <v>0</v>
          </cell>
        </row>
        <row r="36">
          <cell r="C36" t="str">
            <v>Proj.</v>
          </cell>
          <cell r="D36">
            <v>0</v>
          </cell>
          <cell r="E36" t="e">
            <v>#DIV/0!</v>
          </cell>
          <cell r="F36">
            <v>0</v>
          </cell>
        </row>
        <row r="37">
          <cell r="C37" t="str">
            <v>Prev.</v>
          </cell>
          <cell r="D37">
            <v>0</v>
          </cell>
          <cell r="E37" t="e">
            <v>#DIV/0!</v>
          </cell>
          <cell r="F37">
            <v>0</v>
          </cell>
        </row>
        <row r="38">
          <cell r="C38" t="str">
            <v>Real.</v>
          </cell>
          <cell r="D38">
            <v>0</v>
          </cell>
          <cell r="E38" t="e">
            <v>#DIV/0!</v>
          </cell>
          <cell r="F38">
            <v>0</v>
          </cell>
        </row>
        <row r="39">
          <cell r="C39" t="str">
            <v>Proj.</v>
          </cell>
          <cell r="D39">
            <v>0</v>
          </cell>
          <cell r="E39" t="e">
            <v>#DIV/0!</v>
          </cell>
          <cell r="F39">
            <v>0</v>
          </cell>
        </row>
        <row r="40">
          <cell r="C40" t="str">
            <v>Prev.</v>
          </cell>
          <cell r="D40">
            <v>0</v>
          </cell>
          <cell r="E40" t="e">
            <v>#DIV/0!</v>
          </cell>
          <cell r="F40">
            <v>0</v>
          </cell>
        </row>
        <row r="41">
          <cell r="C41" t="str">
            <v>Real.</v>
          </cell>
          <cell r="D41">
            <v>0</v>
          </cell>
          <cell r="E41" t="e">
            <v>#DIV/0!</v>
          </cell>
          <cell r="F41">
            <v>0</v>
          </cell>
        </row>
        <row r="42">
          <cell r="C42" t="str">
            <v>Proj.</v>
          </cell>
          <cell r="D42">
            <v>0</v>
          </cell>
          <cell r="E42" t="e">
            <v>#DIV/0!</v>
          </cell>
          <cell r="F42">
            <v>0</v>
          </cell>
        </row>
        <row r="43">
          <cell r="C43" t="str">
            <v>Prev.</v>
          </cell>
          <cell r="D43">
            <v>0</v>
          </cell>
          <cell r="E43" t="e">
            <v>#DIV/0!</v>
          </cell>
          <cell r="F43">
            <v>0</v>
          </cell>
        </row>
        <row r="44">
          <cell r="C44" t="str">
            <v>Real.</v>
          </cell>
          <cell r="D44">
            <v>0</v>
          </cell>
          <cell r="E44" t="e">
            <v>#DIV/0!</v>
          </cell>
          <cell r="F44">
            <v>0</v>
          </cell>
        </row>
        <row r="45">
          <cell r="C45" t="str">
            <v>Proj.</v>
          </cell>
          <cell r="D45">
            <v>0</v>
          </cell>
          <cell r="E45" t="e">
            <v>#DIV/0!</v>
          </cell>
          <cell r="F45">
            <v>0</v>
          </cell>
        </row>
        <row r="46">
          <cell r="C46" t="str">
            <v>Prev.</v>
          </cell>
          <cell r="D46">
            <v>0</v>
          </cell>
          <cell r="E46" t="e">
            <v>#DIV/0!</v>
          </cell>
          <cell r="F46">
            <v>0</v>
          </cell>
        </row>
        <row r="47">
          <cell r="C47" t="str">
            <v>Real.</v>
          </cell>
          <cell r="D47">
            <v>0</v>
          </cell>
          <cell r="E47" t="e">
            <v>#DIV/0!</v>
          </cell>
          <cell r="F47">
            <v>0</v>
          </cell>
        </row>
        <row r="48">
          <cell r="C48" t="str">
            <v>Proj.</v>
          </cell>
          <cell r="D48">
            <v>0</v>
          </cell>
          <cell r="E48" t="e">
            <v>#DIV/0!</v>
          </cell>
          <cell r="F48">
            <v>0</v>
          </cell>
        </row>
        <row r="49">
          <cell r="C49" t="str">
            <v>Prev.</v>
          </cell>
          <cell r="D49">
            <v>0</v>
          </cell>
          <cell r="E49" t="e">
            <v>#DIV/0!</v>
          </cell>
          <cell r="F49">
            <v>0</v>
          </cell>
        </row>
        <row r="50">
          <cell r="C50" t="str">
            <v>Real.</v>
          </cell>
          <cell r="D50">
            <v>0</v>
          </cell>
          <cell r="E50" t="e">
            <v>#DIV/0!</v>
          </cell>
          <cell r="F50">
            <v>0</v>
          </cell>
        </row>
        <row r="51">
          <cell r="C51" t="str">
            <v>Proj.</v>
          </cell>
          <cell r="D51">
            <v>0</v>
          </cell>
          <cell r="E51" t="e">
            <v>#DIV/0!</v>
          </cell>
          <cell r="F51">
            <v>0</v>
          </cell>
        </row>
        <row r="52">
          <cell r="C52" t="str">
            <v>Prev.</v>
          </cell>
          <cell r="D52">
            <v>0</v>
          </cell>
          <cell r="E52" t="e">
            <v>#DIV/0!</v>
          </cell>
          <cell r="F52">
            <v>0</v>
          </cell>
        </row>
        <row r="53">
          <cell r="C53" t="str">
            <v>Real.</v>
          </cell>
          <cell r="D53">
            <v>0</v>
          </cell>
          <cell r="E53" t="e">
            <v>#DIV/0!</v>
          </cell>
          <cell r="F53">
            <v>0</v>
          </cell>
        </row>
        <row r="54">
          <cell r="C54" t="str">
            <v>Proj.</v>
          </cell>
          <cell r="D54">
            <v>0</v>
          </cell>
          <cell r="E54" t="e">
            <v>#DIV/0!</v>
          </cell>
          <cell r="F54">
            <v>0</v>
          </cell>
        </row>
        <row r="55">
          <cell r="C55" t="str">
            <v>Prev.</v>
          </cell>
          <cell r="D55">
            <v>0</v>
          </cell>
          <cell r="E55" t="e">
            <v>#DIV/0!</v>
          </cell>
          <cell r="F55">
            <v>0</v>
          </cell>
        </row>
        <row r="56">
          <cell r="C56" t="str">
            <v>Real.</v>
          </cell>
          <cell r="D56">
            <v>0</v>
          </cell>
          <cell r="E56" t="e">
            <v>#DIV/0!</v>
          </cell>
          <cell r="F5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grama_Equip"/>
      <sheetName val="Gráfico_Equip"/>
      <sheetName val="Histograma_MOD"/>
      <sheetName val="Gráfico_MOD"/>
      <sheetName val="Histograma_MOI"/>
      <sheetName val="Gráfico_MOI"/>
    </sheetNames>
    <sheetDataSet>
      <sheetData sheetId="0">
        <row r="7">
          <cell r="B7" t="str">
            <v>Escavadeira CAT 320 ou Equivalente</v>
          </cell>
          <cell r="C7" t="str">
            <v>Prev.</v>
          </cell>
          <cell r="D7">
            <v>1</v>
          </cell>
          <cell r="E7">
            <v>3.6666666666666665</v>
          </cell>
          <cell r="F7">
            <v>5</v>
          </cell>
          <cell r="G7">
            <v>3</v>
          </cell>
          <cell r="H7">
            <v>3</v>
          </cell>
          <cell r="I7">
            <v>2</v>
          </cell>
          <cell r="J7">
            <v>2</v>
          </cell>
          <cell r="K7">
            <v>3</v>
          </cell>
          <cell r="L7">
            <v>4</v>
          </cell>
          <cell r="M7">
            <v>5</v>
          </cell>
          <cell r="N7">
            <v>5</v>
          </cell>
          <cell r="O7">
            <v>5</v>
          </cell>
          <cell r="P7">
            <v>5</v>
          </cell>
          <cell r="Q7">
            <v>5</v>
          </cell>
          <cell r="R7">
            <v>5</v>
          </cell>
          <cell r="S7">
            <v>5</v>
          </cell>
          <cell r="T7">
            <v>2</v>
          </cell>
          <cell r="U7">
            <v>1</v>
          </cell>
        </row>
        <row r="8">
          <cell r="C8" t="str">
            <v>Real.</v>
          </cell>
          <cell r="D8">
            <v>2</v>
          </cell>
          <cell r="E8">
            <v>2.6666666666666665</v>
          </cell>
          <cell r="F8">
            <v>3</v>
          </cell>
          <cell r="G8">
            <v>3</v>
          </cell>
          <cell r="H8">
            <v>3</v>
          </cell>
          <cell r="I8">
            <v>2</v>
          </cell>
        </row>
        <row r="9">
          <cell r="C9" t="str">
            <v>Proj.</v>
          </cell>
          <cell r="D9">
            <v>1</v>
          </cell>
          <cell r="E9">
            <v>3.6666666666666665</v>
          </cell>
          <cell r="F9">
            <v>5</v>
          </cell>
          <cell r="G9">
            <v>3</v>
          </cell>
          <cell r="H9">
            <v>3</v>
          </cell>
          <cell r="I9">
            <v>2</v>
          </cell>
          <cell r="J9">
            <v>2</v>
          </cell>
          <cell r="K9">
            <v>3</v>
          </cell>
          <cell r="L9">
            <v>4</v>
          </cell>
          <cell r="M9">
            <v>5</v>
          </cell>
          <cell r="N9">
            <v>5</v>
          </cell>
          <cell r="O9">
            <v>5</v>
          </cell>
          <cell r="P9">
            <v>5</v>
          </cell>
          <cell r="Q9">
            <v>5</v>
          </cell>
          <cell r="R9">
            <v>5</v>
          </cell>
          <cell r="S9">
            <v>5</v>
          </cell>
          <cell r="T9">
            <v>2</v>
          </cell>
          <cell r="U9">
            <v>1</v>
          </cell>
        </row>
        <row r="10">
          <cell r="B10" t="str">
            <v>Trator de esteira</v>
          </cell>
          <cell r="C10" t="str">
            <v>Prev.</v>
          </cell>
          <cell r="D10">
            <v>1</v>
          </cell>
          <cell r="E10">
            <v>2.2666666666666666</v>
          </cell>
          <cell r="F10">
            <v>3</v>
          </cell>
          <cell r="G10">
            <v>2</v>
          </cell>
          <cell r="H10">
            <v>2</v>
          </cell>
          <cell r="I10">
            <v>1</v>
          </cell>
          <cell r="J10">
            <v>1</v>
          </cell>
          <cell r="K10">
            <v>2</v>
          </cell>
          <cell r="L10">
            <v>2</v>
          </cell>
          <cell r="M10">
            <v>3</v>
          </cell>
          <cell r="N10">
            <v>3</v>
          </cell>
          <cell r="O10">
            <v>3</v>
          </cell>
          <cell r="P10">
            <v>3</v>
          </cell>
          <cell r="Q10">
            <v>3</v>
          </cell>
          <cell r="R10">
            <v>3</v>
          </cell>
          <cell r="S10">
            <v>3</v>
          </cell>
          <cell r="T10">
            <v>2</v>
          </cell>
          <cell r="U10">
            <v>1</v>
          </cell>
        </row>
        <row r="11">
          <cell r="C11" t="str">
            <v>Real.</v>
          </cell>
          <cell r="D11">
            <v>1</v>
          </cell>
          <cell r="E11">
            <v>1.6666666666666667</v>
          </cell>
          <cell r="F11">
            <v>2</v>
          </cell>
          <cell r="G11">
            <v>2</v>
          </cell>
          <cell r="H11">
            <v>2</v>
          </cell>
          <cell r="I11">
            <v>1</v>
          </cell>
        </row>
        <row r="12">
          <cell r="C12" t="str">
            <v>Proj.</v>
          </cell>
          <cell r="D12">
            <v>1</v>
          </cell>
          <cell r="E12">
            <v>2.2666666666666666</v>
          </cell>
          <cell r="F12">
            <v>3</v>
          </cell>
          <cell r="G12">
            <v>2</v>
          </cell>
          <cell r="H12">
            <v>2</v>
          </cell>
          <cell r="I12">
            <v>1</v>
          </cell>
          <cell r="J12">
            <v>1</v>
          </cell>
          <cell r="K12">
            <v>2</v>
          </cell>
          <cell r="L12">
            <v>2</v>
          </cell>
          <cell r="M12">
            <v>3</v>
          </cell>
          <cell r="N12">
            <v>3</v>
          </cell>
          <cell r="O12">
            <v>3</v>
          </cell>
          <cell r="P12">
            <v>3</v>
          </cell>
          <cell r="Q12">
            <v>3</v>
          </cell>
          <cell r="R12">
            <v>3</v>
          </cell>
          <cell r="S12">
            <v>3</v>
          </cell>
          <cell r="T12">
            <v>2</v>
          </cell>
          <cell r="U12">
            <v>1</v>
          </cell>
        </row>
        <row r="13">
          <cell r="B13" t="str">
            <v>Motoniveladora</v>
          </cell>
          <cell r="C13" t="str">
            <v>Prev.</v>
          </cell>
          <cell r="D13">
            <v>1</v>
          </cell>
          <cell r="E13">
            <v>2.4</v>
          </cell>
          <cell r="F13">
            <v>3</v>
          </cell>
          <cell r="G13">
            <v>2</v>
          </cell>
          <cell r="H13">
            <v>2</v>
          </cell>
          <cell r="I13">
            <v>2</v>
          </cell>
          <cell r="J13">
            <v>2</v>
          </cell>
          <cell r="K13">
            <v>2</v>
          </cell>
          <cell r="L13">
            <v>2</v>
          </cell>
          <cell r="M13">
            <v>3</v>
          </cell>
          <cell r="N13">
            <v>3</v>
          </cell>
          <cell r="O13">
            <v>3</v>
          </cell>
          <cell r="P13">
            <v>3</v>
          </cell>
          <cell r="Q13">
            <v>3</v>
          </cell>
          <cell r="R13">
            <v>3</v>
          </cell>
          <cell r="S13">
            <v>3</v>
          </cell>
          <cell r="T13">
            <v>2</v>
          </cell>
          <cell r="U13">
            <v>1</v>
          </cell>
        </row>
        <row r="14">
          <cell r="C14" t="str">
            <v>Real.</v>
          </cell>
          <cell r="D14">
            <v>2</v>
          </cell>
          <cell r="E14">
            <v>2</v>
          </cell>
          <cell r="F14">
            <v>2</v>
          </cell>
          <cell r="G14">
            <v>2</v>
          </cell>
          <cell r="H14">
            <v>2</v>
          </cell>
          <cell r="I14">
            <v>2</v>
          </cell>
        </row>
        <row r="15">
          <cell r="C15" t="str">
            <v>Proj.</v>
          </cell>
          <cell r="D15">
            <v>1</v>
          </cell>
          <cell r="E15">
            <v>2.4</v>
          </cell>
          <cell r="F15">
            <v>3</v>
          </cell>
          <cell r="G15">
            <v>2</v>
          </cell>
          <cell r="H15">
            <v>2</v>
          </cell>
          <cell r="I15">
            <v>2</v>
          </cell>
          <cell r="J15">
            <v>2</v>
          </cell>
          <cell r="K15">
            <v>2</v>
          </cell>
          <cell r="L15">
            <v>2</v>
          </cell>
          <cell r="M15">
            <v>3</v>
          </cell>
          <cell r="N15">
            <v>3</v>
          </cell>
          <cell r="O15">
            <v>3</v>
          </cell>
          <cell r="P15">
            <v>3</v>
          </cell>
          <cell r="Q15">
            <v>3</v>
          </cell>
          <cell r="R15">
            <v>3</v>
          </cell>
          <cell r="S15">
            <v>3</v>
          </cell>
          <cell r="T15">
            <v>2</v>
          </cell>
          <cell r="U15">
            <v>1</v>
          </cell>
        </row>
        <row r="16">
          <cell r="B16" t="str">
            <v>Caminhão Basculante</v>
          </cell>
          <cell r="C16" t="str">
            <v>Prev.</v>
          </cell>
          <cell r="D16">
            <v>5</v>
          </cell>
          <cell r="E16">
            <v>19.600000000000001</v>
          </cell>
          <cell r="F16">
            <v>29</v>
          </cell>
          <cell r="G16">
            <v>7</v>
          </cell>
          <cell r="H16">
            <v>7</v>
          </cell>
          <cell r="I16">
            <v>5</v>
          </cell>
          <cell r="J16">
            <v>5</v>
          </cell>
          <cell r="K16">
            <v>15</v>
          </cell>
          <cell r="L16">
            <v>19</v>
          </cell>
          <cell r="M16">
            <v>24</v>
          </cell>
          <cell r="N16">
            <v>29</v>
          </cell>
          <cell r="O16">
            <v>29</v>
          </cell>
          <cell r="P16">
            <v>29</v>
          </cell>
          <cell r="Q16">
            <v>29</v>
          </cell>
          <cell r="R16">
            <v>29</v>
          </cell>
          <cell r="S16">
            <v>29</v>
          </cell>
          <cell r="T16">
            <v>26</v>
          </cell>
          <cell r="U16">
            <v>12</v>
          </cell>
        </row>
        <row r="17">
          <cell r="C17" t="str">
            <v>Real.</v>
          </cell>
          <cell r="D17">
            <v>2</v>
          </cell>
          <cell r="E17">
            <v>4</v>
          </cell>
          <cell r="F17">
            <v>5</v>
          </cell>
          <cell r="G17">
            <v>2</v>
          </cell>
          <cell r="H17">
            <v>5</v>
          </cell>
          <cell r="I17">
            <v>5</v>
          </cell>
        </row>
        <row r="18">
          <cell r="C18" t="str">
            <v>Proj.</v>
          </cell>
          <cell r="D18">
            <v>2</v>
          </cell>
          <cell r="E18">
            <v>19.133333333333333</v>
          </cell>
          <cell r="F18">
            <v>29</v>
          </cell>
          <cell r="G18">
            <v>2</v>
          </cell>
          <cell r="H18">
            <v>5</v>
          </cell>
          <cell r="I18">
            <v>5</v>
          </cell>
          <cell r="J18">
            <v>5</v>
          </cell>
          <cell r="K18">
            <v>15</v>
          </cell>
          <cell r="L18">
            <v>19</v>
          </cell>
          <cell r="M18">
            <v>24</v>
          </cell>
          <cell r="N18">
            <v>29</v>
          </cell>
          <cell r="O18">
            <v>29</v>
          </cell>
          <cell r="P18">
            <v>29</v>
          </cell>
          <cell r="Q18">
            <v>29</v>
          </cell>
          <cell r="R18">
            <v>29</v>
          </cell>
          <cell r="S18">
            <v>29</v>
          </cell>
          <cell r="T18">
            <v>26</v>
          </cell>
          <cell r="U18">
            <v>12</v>
          </cell>
        </row>
        <row r="19">
          <cell r="B19" t="str">
            <v>Rolo Compactador</v>
          </cell>
          <cell r="C19" t="str">
            <v>Prev.</v>
          </cell>
          <cell r="D19">
            <v>1</v>
          </cell>
          <cell r="E19">
            <v>1</v>
          </cell>
          <cell r="F19">
            <v>1</v>
          </cell>
          <cell r="M19">
            <v>1</v>
          </cell>
          <cell r="N19">
            <v>1</v>
          </cell>
          <cell r="O19">
            <v>1</v>
          </cell>
          <cell r="P19">
            <v>1</v>
          </cell>
          <cell r="Q19">
            <v>1</v>
          </cell>
          <cell r="R19">
            <v>1</v>
          </cell>
          <cell r="S19">
            <v>1</v>
          </cell>
          <cell r="T19">
            <v>1</v>
          </cell>
          <cell r="U19">
            <v>1</v>
          </cell>
          <cell r="V19">
            <v>1</v>
          </cell>
        </row>
        <row r="20">
          <cell r="C20" t="str">
            <v>Real.</v>
          </cell>
          <cell r="D20">
            <v>0</v>
          </cell>
          <cell r="E20" t="e">
            <v>#DIV/0!</v>
          </cell>
          <cell r="F20">
            <v>0</v>
          </cell>
        </row>
        <row r="21">
          <cell r="C21" t="str">
            <v>Proj.</v>
          </cell>
          <cell r="D21">
            <v>1</v>
          </cell>
          <cell r="E21">
            <v>1</v>
          </cell>
          <cell r="F21">
            <v>1</v>
          </cell>
          <cell r="M21">
            <v>1</v>
          </cell>
          <cell r="N21">
            <v>1</v>
          </cell>
          <cell r="O21">
            <v>1</v>
          </cell>
          <cell r="P21">
            <v>1</v>
          </cell>
          <cell r="Q21">
            <v>1</v>
          </cell>
          <cell r="R21">
            <v>1</v>
          </cell>
          <cell r="S21">
            <v>1</v>
          </cell>
          <cell r="T21">
            <v>1</v>
          </cell>
          <cell r="U21">
            <v>1</v>
          </cell>
          <cell r="V21">
            <v>1</v>
          </cell>
        </row>
        <row r="22">
          <cell r="B22" t="str">
            <v>Trator Agricola</v>
          </cell>
          <cell r="C22" t="str">
            <v>Prev.</v>
          </cell>
          <cell r="D22">
            <v>1</v>
          </cell>
          <cell r="E22">
            <v>2.6363636363636362</v>
          </cell>
          <cell r="F22">
            <v>3</v>
          </cell>
          <cell r="P22">
            <v>2</v>
          </cell>
          <cell r="Q22">
            <v>3</v>
          </cell>
          <cell r="R22">
            <v>3</v>
          </cell>
          <cell r="S22">
            <v>3</v>
          </cell>
          <cell r="T22">
            <v>3</v>
          </cell>
          <cell r="U22">
            <v>3</v>
          </cell>
          <cell r="V22">
            <v>3</v>
          </cell>
          <cell r="W22">
            <v>3</v>
          </cell>
          <cell r="X22">
            <v>3</v>
          </cell>
          <cell r="Y22">
            <v>2</v>
          </cell>
          <cell r="Z22">
            <v>1</v>
          </cell>
        </row>
        <row r="23">
          <cell r="C23" t="str">
            <v>Real.</v>
          </cell>
          <cell r="D23">
            <v>0</v>
          </cell>
          <cell r="E23" t="e">
            <v>#DIV/0!</v>
          </cell>
          <cell r="F23">
            <v>0</v>
          </cell>
        </row>
        <row r="24">
          <cell r="C24" t="str">
            <v>Proj.</v>
          </cell>
          <cell r="D24">
            <v>1</v>
          </cell>
          <cell r="E24">
            <v>2.6363636363636362</v>
          </cell>
          <cell r="F24">
            <v>3</v>
          </cell>
          <cell r="P24">
            <v>2</v>
          </cell>
          <cell r="Q24">
            <v>3</v>
          </cell>
          <cell r="R24">
            <v>3</v>
          </cell>
          <cell r="S24">
            <v>3</v>
          </cell>
          <cell r="T24">
            <v>3</v>
          </cell>
          <cell r="U24">
            <v>3</v>
          </cell>
          <cell r="V24">
            <v>3</v>
          </cell>
          <cell r="W24">
            <v>3</v>
          </cell>
          <cell r="X24">
            <v>3</v>
          </cell>
          <cell r="Y24">
            <v>2</v>
          </cell>
          <cell r="Z24">
            <v>1</v>
          </cell>
        </row>
        <row r="25">
          <cell r="C25" t="str">
            <v>Prev.</v>
          </cell>
          <cell r="D25">
            <v>0</v>
          </cell>
          <cell r="E25" t="e">
            <v>#DIV/0!</v>
          </cell>
          <cell r="F25">
            <v>0</v>
          </cell>
        </row>
        <row r="26">
          <cell r="C26" t="str">
            <v>Real.</v>
          </cell>
          <cell r="D26">
            <v>0</v>
          </cell>
          <cell r="E26" t="e">
            <v>#DIV/0!</v>
          </cell>
          <cell r="F26">
            <v>0</v>
          </cell>
        </row>
        <row r="27">
          <cell r="C27" t="str">
            <v>Proj.</v>
          </cell>
          <cell r="D27">
            <v>0</v>
          </cell>
          <cell r="E27" t="e">
            <v>#DIV/0!</v>
          </cell>
          <cell r="F27">
            <v>0</v>
          </cell>
        </row>
        <row r="28">
          <cell r="C28" t="str">
            <v>Prev.</v>
          </cell>
          <cell r="D28">
            <v>0</v>
          </cell>
          <cell r="E28" t="e">
            <v>#DIV/0!</v>
          </cell>
          <cell r="F28">
            <v>0</v>
          </cell>
        </row>
        <row r="29">
          <cell r="C29" t="str">
            <v>Real.</v>
          </cell>
          <cell r="D29">
            <v>0</v>
          </cell>
          <cell r="E29" t="e">
            <v>#DIV/0!</v>
          </cell>
          <cell r="F29">
            <v>0</v>
          </cell>
        </row>
        <row r="30">
          <cell r="C30" t="str">
            <v>Proj.</v>
          </cell>
          <cell r="D30">
            <v>0</v>
          </cell>
          <cell r="E30" t="e">
            <v>#DIV/0!</v>
          </cell>
          <cell r="F30">
            <v>0</v>
          </cell>
        </row>
        <row r="31">
          <cell r="C31" t="str">
            <v>Prev.</v>
          </cell>
          <cell r="D31">
            <v>0</v>
          </cell>
          <cell r="E31" t="e">
            <v>#DIV/0!</v>
          </cell>
          <cell r="F31">
            <v>0</v>
          </cell>
        </row>
        <row r="32">
          <cell r="C32" t="str">
            <v>Real.</v>
          </cell>
          <cell r="D32">
            <v>0</v>
          </cell>
          <cell r="E32" t="e">
            <v>#DIV/0!</v>
          </cell>
          <cell r="F32">
            <v>0</v>
          </cell>
        </row>
        <row r="33">
          <cell r="C33" t="str">
            <v>Proj.</v>
          </cell>
          <cell r="D33">
            <v>0</v>
          </cell>
          <cell r="E33" t="e">
            <v>#DIV/0!</v>
          </cell>
          <cell r="F33">
            <v>0</v>
          </cell>
        </row>
        <row r="34">
          <cell r="C34" t="str">
            <v>Prev.</v>
          </cell>
          <cell r="D34">
            <v>0</v>
          </cell>
          <cell r="E34" t="e">
            <v>#DIV/0!</v>
          </cell>
          <cell r="F34">
            <v>0</v>
          </cell>
        </row>
        <row r="35">
          <cell r="C35" t="str">
            <v>Real.</v>
          </cell>
          <cell r="D35">
            <v>0</v>
          </cell>
          <cell r="E35" t="e">
            <v>#DIV/0!</v>
          </cell>
          <cell r="F35">
            <v>0</v>
          </cell>
        </row>
        <row r="36">
          <cell r="C36" t="str">
            <v>Proj.</v>
          </cell>
          <cell r="D36">
            <v>0</v>
          </cell>
          <cell r="E36" t="e">
            <v>#DIV/0!</v>
          </cell>
          <cell r="F36">
            <v>0</v>
          </cell>
        </row>
        <row r="37">
          <cell r="C37" t="str">
            <v>Prev.</v>
          </cell>
          <cell r="D37">
            <v>0</v>
          </cell>
          <cell r="E37" t="e">
            <v>#DIV/0!</v>
          </cell>
          <cell r="F37">
            <v>0</v>
          </cell>
        </row>
        <row r="38">
          <cell r="C38" t="str">
            <v>Real.</v>
          </cell>
          <cell r="D38">
            <v>0</v>
          </cell>
          <cell r="E38" t="e">
            <v>#DIV/0!</v>
          </cell>
          <cell r="F38">
            <v>0</v>
          </cell>
        </row>
        <row r="39">
          <cell r="C39" t="str">
            <v>Proj.</v>
          </cell>
          <cell r="D39">
            <v>0</v>
          </cell>
          <cell r="E39" t="e">
            <v>#DIV/0!</v>
          </cell>
          <cell r="F39">
            <v>0</v>
          </cell>
        </row>
        <row r="40">
          <cell r="C40" t="str">
            <v>Prev.</v>
          </cell>
          <cell r="D40">
            <v>0</v>
          </cell>
          <cell r="E40" t="e">
            <v>#DIV/0!</v>
          </cell>
          <cell r="F40">
            <v>0</v>
          </cell>
        </row>
        <row r="41">
          <cell r="C41" t="str">
            <v>Real.</v>
          </cell>
          <cell r="D41">
            <v>0</v>
          </cell>
          <cell r="E41" t="e">
            <v>#DIV/0!</v>
          </cell>
          <cell r="F41">
            <v>0</v>
          </cell>
        </row>
        <row r="42">
          <cell r="C42" t="str">
            <v>Proj.</v>
          </cell>
          <cell r="D42">
            <v>0</v>
          </cell>
          <cell r="E42" t="e">
            <v>#DIV/0!</v>
          </cell>
          <cell r="F42">
            <v>0</v>
          </cell>
        </row>
        <row r="43">
          <cell r="C43" t="str">
            <v>Prev.</v>
          </cell>
          <cell r="D43">
            <v>0</v>
          </cell>
          <cell r="E43" t="e">
            <v>#DIV/0!</v>
          </cell>
          <cell r="F43">
            <v>0</v>
          </cell>
        </row>
        <row r="44">
          <cell r="C44" t="str">
            <v>Real.</v>
          </cell>
          <cell r="D44">
            <v>0</v>
          </cell>
          <cell r="E44" t="e">
            <v>#DIV/0!</v>
          </cell>
          <cell r="F44">
            <v>0</v>
          </cell>
        </row>
        <row r="45">
          <cell r="C45" t="str">
            <v>Proj.</v>
          </cell>
          <cell r="D45">
            <v>0</v>
          </cell>
          <cell r="E45" t="e">
            <v>#DIV/0!</v>
          </cell>
          <cell r="F45">
            <v>0</v>
          </cell>
        </row>
        <row r="46">
          <cell r="C46" t="str">
            <v>Prev.</v>
          </cell>
          <cell r="D46">
            <v>0</v>
          </cell>
          <cell r="E46" t="e">
            <v>#DIV/0!</v>
          </cell>
          <cell r="F46">
            <v>0</v>
          </cell>
        </row>
        <row r="47">
          <cell r="C47" t="str">
            <v>Real.</v>
          </cell>
          <cell r="D47">
            <v>0</v>
          </cell>
          <cell r="E47" t="e">
            <v>#DIV/0!</v>
          </cell>
          <cell r="F47">
            <v>0</v>
          </cell>
        </row>
        <row r="48">
          <cell r="C48" t="str">
            <v>Proj.</v>
          </cell>
          <cell r="D48">
            <v>0</v>
          </cell>
          <cell r="E48" t="e">
            <v>#DIV/0!</v>
          </cell>
          <cell r="F48">
            <v>0</v>
          </cell>
        </row>
        <row r="49">
          <cell r="C49" t="str">
            <v>Prev.</v>
          </cell>
          <cell r="D49">
            <v>0</v>
          </cell>
          <cell r="E49" t="e">
            <v>#DIV/0!</v>
          </cell>
          <cell r="F49">
            <v>0</v>
          </cell>
        </row>
        <row r="50">
          <cell r="C50" t="str">
            <v>Real.</v>
          </cell>
          <cell r="D50">
            <v>0</v>
          </cell>
          <cell r="E50" t="e">
            <v>#DIV/0!</v>
          </cell>
          <cell r="F50">
            <v>0</v>
          </cell>
        </row>
        <row r="51">
          <cell r="C51" t="str">
            <v>Proj.</v>
          </cell>
          <cell r="D51">
            <v>0</v>
          </cell>
          <cell r="E51" t="e">
            <v>#DIV/0!</v>
          </cell>
          <cell r="F51">
            <v>0</v>
          </cell>
        </row>
        <row r="52">
          <cell r="C52" t="str">
            <v>Prev.</v>
          </cell>
          <cell r="D52">
            <v>0</v>
          </cell>
          <cell r="E52" t="e">
            <v>#DIV/0!</v>
          </cell>
          <cell r="F52">
            <v>0</v>
          </cell>
        </row>
        <row r="53">
          <cell r="C53" t="str">
            <v>Real.</v>
          </cell>
          <cell r="D53">
            <v>0</v>
          </cell>
          <cell r="E53" t="e">
            <v>#DIV/0!</v>
          </cell>
          <cell r="F53">
            <v>0</v>
          </cell>
        </row>
        <row r="54">
          <cell r="C54" t="str">
            <v>Proj.</v>
          </cell>
          <cell r="D54">
            <v>0</v>
          </cell>
          <cell r="E54" t="e">
            <v>#DIV/0!</v>
          </cell>
          <cell r="F54">
            <v>0</v>
          </cell>
        </row>
        <row r="55">
          <cell r="C55" t="str">
            <v>Prev.</v>
          </cell>
          <cell r="D55">
            <v>0</v>
          </cell>
          <cell r="E55" t="e">
            <v>#DIV/0!</v>
          </cell>
          <cell r="F55">
            <v>0</v>
          </cell>
        </row>
        <row r="56">
          <cell r="C56" t="str">
            <v>Real.</v>
          </cell>
          <cell r="D56">
            <v>0</v>
          </cell>
          <cell r="E56" t="e">
            <v>#DIV/0!</v>
          </cell>
          <cell r="F56">
            <v>0</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inhas"/>
      <sheetName val="G-Acidentes"/>
      <sheetName val="G-Materiais"/>
      <sheetName val="G-Espessura Isolamento"/>
      <sheetName val="G-Rugosidades"/>
      <sheetName val="G-Constante Empírica"/>
      <sheetName val="G-Velocidades"/>
      <sheetName val="G-Fatores de atrito"/>
      <sheetName val="G_Materiais"/>
      <sheetName val="Histograma_Equip"/>
      <sheetName val="Capa"/>
      <sheetName val="Planilha1"/>
      <sheetName val="Plan1"/>
      <sheetName val="Referencias"/>
      <sheetName val="FCAC"/>
      <sheetName val="Custos"/>
      <sheetName val="Ingles"/>
      <sheetName val="plan2"/>
      <sheetName val="Plan3"/>
      <sheetName val="erection"/>
      <sheetName val="16-equip."/>
    </sheetNames>
    <sheetDataSet>
      <sheetData sheetId="0" refreshError="1"/>
      <sheetData sheetId="1"/>
      <sheetData sheetId="2" refreshError="1">
        <row r="1">
          <cell r="B1" t="str">
            <v>BG</v>
          </cell>
        </row>
        <row r="2">
          <cell r="B2" t="str">
            <v>CI</v>
          </cell>
        </row>
        <row r="3">
          <cell r="B3" t="str">
            <v>CN</v>
          </cell>
        </row>
        <row r="4">
          <cell r="B4" t="str">
            <v>CNI</v>
          </cell>
        </row>
        <row r="5">
          <cell r="B5" t="str">
            <v>DA</v>
          </cell>
        </row>
        <row r="6">
          <cell r="B6" t="str">
            <v>DF</v>
          </cell>
        </row>
        <row r="7">
          <cell r="B7" t="str">
            <v>P</v>
          </cell>
        </row>
        <row r="8">
          <cell r="B8" t="str">
            <v>F</v>
          </cell>
        </row>
        <row r="9">
          <cell r="B9" t="str">
            <v>FG</v>
          </cell>
        </row>
        <row r="10">
          <cell r="B10" t="str">
            <v>HF</v>
          </cell>
        </row>
        <row r="11">
          <cell r="B11" t="str">
            <v>PC</v>
          </cell>
        </row>
        <row r="12">
          <cell r="B12" t="str">
            <v>SP</v>
          </cell>
        </row>
        <row r="13">
          <cell r="B13" t="str">
            <v>SN</v>
          </cell>
        </row>
        <row r="14">
          <cell r="B14" t="str">
            <v>SW</v>
          </cell>
        </row>
        <row r="15">
          <cell r="B15" t="str">
            <v>W</v>
          </cell>
        </row>
        <row r="22">
          <cell r="A22" t="str">
            <v>B10</v>
          </cell>
        </row>
        <row r="23">
          <cell r="A23" t="str">
            <v>B12</v>
          </cell>
        </row>
        <row r="24">
          <cell r="A24" t="str">
            <v>B14</v>
          </cell>
        </row>
        <row r="25">
          <cell r="A25" t="str">
            <v>B15</v>
          </cell>
        </row>
        <row r="26">
          <cell r="A26" t="str">
            <v>B20</v>
          </cell>
        </row>
        <row r="27">
          <cell r="A27" t="str">
            <v>B22</v>
          </cell>
        </row>
        <row r="28">
          <cell r="A28" t="str">
            <v>B23</v>
          </cell>
        </row>
        <row r="29">
          <cell r="A29" t="str">
            <v>B3</v>
          </cell>
        </row>
        <row r="30">
          <cell r="A30" t="str">
            <v>B4</v>
          </cell>
        </row>
        <row r="31">
          <cell r="A31" t="str">
            <v>B6</v>
          </cell>
        </row>
        <row r="32">
          <cell r="A32" t="str">
            <v>B7R</v>
          </cell>
        </row>
        <row r="33">
          <cell r="A33" t="str">
            <v>B9</v>
          </cell>
        </row>
        <row r="34">
          <cell r="A34" t="str">
            <v>C10</v>
          </cell>
        </row>
        <row r="35">
          <cell r="A35" t="str">
            <v>C12</v>
          </cell>
        </row>
        <row r="36">
          <cell r="A36" t="str">
            <v>C14</v>
          </cell>
        </row>
        <row r="37">
          <cell r="A37" t="str">
            <v>C3</v>
          </cell>
        </row>
        <row r="38">
          <cell r="A38" t="str">
            <v>C4</v>
          </cell>
        </row>
        <row r="39">
          <cell r="A39" t="str">
            <v>C9</v>
          </cell>
        </row>
        <row r="40">
          <cell r="A40" t="str">
            <v>E10</v>
          </cell>
        </row>
        <row r="41">
          <cell r="A41" t="str">
            <v>G10</v>
          </cell>
        </row>
        <row r="42">
          <cell r="A42" t="str">
            <v>E3</v>
          </cell>
        </row>
        <row r="43">
          <cell r="A43" t="str">
            <v>E9</v>
          </cell>
        </row>
        <row r="44">
          <cell r="A44" t="str">
            <v>F10</v>
          </cell>
        </row>
        <row r="45">
          <cell r="A45" t="str">
            <v>F3</v>
          </cell>
        </row>
        <row r="46">
          <cell r="A46" t="str">
            <v>E12</v>
          </cell>
        </row>
      </sheetData>
      <sheetData sheetId="3"/>
      <sheetData sheetId="4" refreshError="1"/>
      <sheetData sheetId="5" refreshError="1"/>
      <sheetData sheetId="6" refreshError="1"/>
      <sheetData sheetId="7" refreshError="1"/>
      <sheetData sheetId="8"/>
      <sheetData sheetId="9" refreshError="1"/>
      <sheetData sheetId="10">
        <row r="1">
          <cell r="B1"/>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SE Macaé"/>
      <sheetName val="Casa Com Macaé"/>
      <sheetName val="Preços"/>
      <sheetName val="Justific"/>
      <sheetName val="Casa Com"/>
      <sheetName val="G-Materiais"/>
      <sheetName val="Estimate"/>
      <sheetName val="FCAC"/>
      <sheetName val="Custos"/>
      <sheetName val="ENG"/>
      <sheetName val="capa"/>
    </sheetNames>
    <sheetDataSet>
      <sheetData sheetId="0"/>
      <sheetData sheetId="1"/>
      <sheetData sheetId="2"/>
      <sheetData sheetId="3">
        <row r="3">
          <cell r="A3" t="str">
            <v>Abertura e preparo de caixa de até 40 cm para pavimentação</v>
          </cell>
          <cell r="B3" t="str">
            <v>m2</v>
          </cell>
          <cell r="E3">
            <v>12.11</v>
          </cell>
          <cell r="F3">
            <v>12.11</v>
          </cell>
        </row>
        <row r="4">
          <cell r="A4" t="str">
            <v>Aço</v>
          </cell>
          <cell r="B4" t="str">
            <v>kg</v>
          </cell>
          <cell r="C4">
            <v>4</v>
          </cell>
          <cell r="D4">
            <v>2</v>
          </cell>
          <cell r="F4">
            <v>6</v>
          </cell>
        </row>
        <row r="5">
          <cell r="A5" t="str">
            <v>Aço - Estaca</v>
          </cell>
          <cell r="B5" t="str">
            <v>kg</v>
          </cell>
          <cell r="C5">
            <v>4</v>
          </cell>
          <cell r="D5">
            <v>2</v>
          </cell>
          <cell r="F5">
            <v>6</v>
          </cell>
        </row>
        <row r="6">
          <cell r="A6" t="str">
            <v>Apiloamento</v>
          </cell>
          <cell r="B6" t="str">
            <v>m2</v>
          </cell>
          <cell r="D6">
            <v>12.07</v>
          </cell>
          <cell r="F6">
            <v>12.07</v>
          </cell>
        </row>
        <row r="7">
          <cell r="A7" t="str">
            <v>Aterro</v>
          </cell>
          <cell r="B7" t="str">
            <v>m3</v>
          </cell>
          <cell r="E7">
            <v>30</v>
          </cell>
          <cell r="F7">
            <v>30</v>
          </cell>
        </row>
        <row r="8">
          <cell r="A8" t="str">
            <v>Azulejos 20x20</v>
          </cell>
          <cell r="B8" t="str">
            <v>m2</v>
          </cell>
          <cell r="C8">
            <v>34.17</v>
          </cell>
          <cell r="D8">
            <v>22.78</v>
          </cell>
          <cell r="F8">
            <v>56.95</v>
          </cell>
        </row>
        <row r="9">
          <cell r="A9" t="str">
            <v>Back Fill</v>
          </cell>
          <cell r="B9" t="str">
            <v>m3</v>
          </cell>
          <cell r="C9">
            <v>65</v>
          </cell>
          <cell r="D9">
            <v>12</v>
          </cell>
          <cell r="F9">
            <v>77</v>
          </cell>
        </row>
        <row r="10">
          <cell r="A10" t="str">
            <v>Bancada granito</v>
          </cell>
          <cell r="B10" t="str">
            <v>m2</v>
          </cell>
          <cell r="C10">
            <v>180</v>
          </cell>
          <cell r="D10">
            <v>48</v>
          </cell>
          <cell r="F10">
            <v>228</v>
          </cell>
        </row>
        <row r="11">
          <cell r="A11" t="str">
            <v>Barras Antipanico</v>
          </cell>
          <cell r="B11" t="str">
            <v>unid</v>
          </cell>
          <cell r="C11">
            <v>160</v>
          </cell>
          <cell r="D11">
            <v>20</v>
          </cell>
          <cell r="F11">
            <v>180</v>
          </cell>
        </row>
        <row r="12">
          <cell r="A12" t="str">
            <v>Base de brita graduada, h=20cm</v>
          </cell>
          <cell r="B12" t="str">
            <v>m2</v>
          </cell>
          <cell r="E12">
            <v>9.8800000000000008</v>
          </cell>
          <cell r="F12">
            <v>9.8800000000000008</v>
          </cell>
        </row>
        <row r="13">
          <cell r="A13" t="str">
            <v xml:space="preserve">Bloco de conc 19x19x39 </v>
          </cell>
          <cell r="B13" t="str">
            <v>m2</v>
          </cell>
          <cell r="C13">
            <v>42.9</v>
          </cell>
          <cell r="D13">
            <v>20.45</v>
          </cell>
          <cell r="F13">
            <v>63.349999999999994</v>
          </cell>
        </row>
        <row r="14">
          <cell r="A14" t="str">
            <v>Bota fora</v>
          </cell>
          <cell r="B14" t="str">
            <v>m3</v>
          </cell>
          <cell r="E14">
            <v>28.43</v>
          </cell>
          <cell r="F14">
            <v>28.43</v>
          </cell>
        </row>
        <row r="15">
          <cell r="A15" t="str">
            <v>Britamento do patio</v>
          </cell>
          <cell r="B15" t="str">
            <v>m2</v>
          </cell>
          <cell r="C15">
            <v>6.9</v>
          </cell>
          <cell r="D15">
            <v>3.8</v>
          </cell>
          <cell r="F15">
            <v>10.7</v>
          </cell>
        </row>
        <row r="16">
          <cell r="A16" t="str">
            <v>Caixa de passagem 1,00 x 1,00 x 1,50m</v>
          </cell>
          <cell r="B16" t="str">
            <v>un</v>
          </cell>
          <cell r="C16">
            <v>657.26</v>
          </cell>
          <cell r="D16">
            <v>2086.8000000000002</v>
          </cell>
          <cell r="F16">
            <v>2744.0600000000004</v>
          </cell>
        </row>
        <row r="17">
          <cell r="A17" t="str">
            <v>Caixas de passagem</v>
          </cell>
          <cell r="B17" t="str">
            <v>unid</v>
          </cell>
          <cell r="C17">
            <v>390</v>
          </cell>
          <cell r="D17">
            <v>210</v>
          </cell>
          <cell r="F17">
            <v>600</v>
          </cell>
        </row>
        <row r="18">
          <cell r="A18" t="str">
            <v>Calha</v>
          </cell>
          <cell r="B18" t="str">
            <v>m</v>
          </cell>
          <cell r="E18">
            <v>51.1</v>
          </cell>
          <cell r="F18">
            <v>51.1</v>
          </cell>
        </row>
        <row r="19">
          <cell r="A19" t="str">
            <v>Ceramica 5x15 cm brick gold</v>
          </cell>
          <cell r="B19" t="str">
            <v>m2</v>
          </cell>
          <cell r="C19">
            <v>25</v>
          </cell>
          <cell r="D19">
            <v>19.38</v>
          </cell>
          <cell r="F19">
            <v>44.379999999999995</v>
          </cell>
        </row>
        <row r="20">
          <cell r="A20" t="str">
            <v>Cerca (mourões c arame farpado)</v>
          </cell>
          <cell r="B20" t="str">
            <v>m2</v>
          </cell>
          <cell r="C20">
            <v>36.35</v>
          </cell>
          <cell r="D20">
            <v>9.35</v>
          </cell>
          <cell r="F20">
            <v>45.7</v>
          </cell>
        </row>
        <row r="21">
          <cell r="A21" t="str">
            <v>Chpisco + Emboço</v>
          </cell>
          <cell r="B21" t="str">
            <v>m2</v>
          </cell>
          <cell r="C21">
            <v>8.56</v>
          </cell>
          <cell r="D21">
            <v>12.83</v>
          </cell>
          <cell r="F21">
            <v>21.39</v>
          </cell>
        </row>
        <row r="22">
          <cell r="A22" t="str">
            <v xml:space="preserve">Coluna de concreto para pórtico 230kV de barramento superior </v>
          </cell>
          <cell r="B22" t="str">
            <v>un</v>
          </cell>
          <cell r="C22">
            <v>18500</v>
          </cell>
          <cell r="F22">
            <v>18500</v>
          </cell>
        </row>
        <row r="23">
          <cell r="A23" t="str">
            <v>Concreto</v>
          </cell>
          <cell r="B23" t="str">
            <v>m3</v>
          </cell>
          <cell r="C23">
            <v>200</v>
          </cell>
          <cell r="D23">
            <v>270</v>
          </cell>
          <cell r="F23">
            <v>470</v>
          </cell>
        </row>
        <row r="24">
          <cell r="A24" t="str">
            <v>Concreto - Estaca</v>
          </cell>
          <cell r="B24" t="str">
            <v>m3</v>
          </cell>
          <cell r="C24">
            <v>200</v>
          </cell>
          <cell r="F24">
            <v>200</v>
          </cell>
        </row>
        <row r="25">
          <cell r="A25" t="str">
            <v>Controle tecnológico concreto e aço</v>
          </cell>
          <cell r="B25" t="str">
            <v>vb</v>
          </cell>
          <cell r="E25">
            <v>1765.25</v>
          </cell>
          <cell r="F25">
            <v>1765.25</v>
          </cell>
        </row>
        <row r="26">
          <cell r="A26" t="str">
            <v>Controle tecnológico concreto e aço - CC</v>
          </cell>
          <cell r="B26" t="str">
            <v>vb</v>
          </cell>
          <cell r="E26">
            <v>1460</v>
          </cell>
          <cell r="F26">
            <v>1460</v>
          </cell>
        </row>
        <row r="27">
          <cell r="A27" t="str">
            <v>Diversos</v>
          </cell>
          <cell r="B27" t="str">
            <v>m2</v>
          </cell>
          <cell r="C27">
            <v>16</v>
          </cell>
          <cell r="D27">
            <v>4</v>
          </cell>
          <cell r="F27">
            <v>20</v>
          </cell>
        </row>
        <row r="28">
          <cell r="A28" t="str">
            <v>Divisória ardósia 3cm</v>
          </cell>
          <cell r="B28" t="str">
            <v>m2</v>
          </cell>
          <cell r="C28">
            <v>97.4</v>
          </cell>
          <cell r="D28">
            <v>38.96</v>
          </cell>
          <cell r="F28">
            <v>136.36000000000001</v>
          </cell>
        </row>
        <row r="29">
          <cell r="A29" t="str">
            <v>Ducha Higienica</v>
          </cell>
          <cell r="B29" t="str">
            <v>unid</v>
          </cell>
          <cell r="C29">
            <v>89.9</v>
          </cell>
          <cell r="D29">
            <v>40</v>
          </cell>
          <cell r="F29">
            <v>129.9</v>
          </cell>
        </row>
        <row r="30">
          <cell r="A30" t="str">
            <v>Emboço emassado e pintado com latex PVA</v>
          </cell>
          <cell r="B30" t="str">
            <v>m2</v>
          </cell>
          <cell r="C30">
            <v>7.57</v>
          </cell>
          <cell r="D30">
            <v>14.96</v>
          </cell>
          <cell r="F30">
            <v>22.53</v>
          </cell>
        </row>
        <row r="31">
          <cell r="A31" t="str">
            <v>Ensaios de integridade</v>
          </cell>
          <cell r="B31" t="str">
            <v>vb</v>
          </cell>
          <cell r="E31">
            <v>18000</v>
          </cell>
          <cell r="F31">
            <v>18000</v>
          </cell>
        </row>
        <row r="32">
          <cell r="A32" t="str">
            <v>Escavação</v>
          </cell>
          <cell r="B32" t="str">
            <v>m3</v>
          </cell>
          <cell r="D32">
            <v>45</v>
          </cell>
          <cell r="F32">
            <v>45</v>
          </cell>
        </row>
        <row r="33">
          <cell r="A33" t="str">
            <v>Escavação mecanica canaleta</v>
          </cell>
          <cell r="B33" t="str">
            <v>m3</v>
          </cell>
          <cell r="D33">
            <v>18</v>
          </cell>
          <cell r="F33">
            <v>18</v>
          </cell>
        </row>
        <row r="34">
          <cell r="A34" t="str">
            <v>Escavação de tubulão</v>
          </cell>
          <cell r="B34" t="str">
            <v>m3</v>
          </cell>
          <cell r="E34">
            <v>92</v>
          </cell>
          <cell r="F34">
            <v>92</v>
          </cell>
        </row>
        <row r="35">
          <cell r="A35" t="str">
            <v>Espelho 40x60</v>
          </cell>
          <cell r="B35" t="str">
            <v>unid</v>
          </cell>
          <cell r="C35">
            <v>59.9</v>
          </cell>
          <cell r="D35">
            <v>10</v>
          </cell>
          <cell r="F35">
            <v>69.900000000000006</v>
          </cell>
        </row>
        <row r="36">
          <cell r="A36" t="str">
            <v>Estava helice continua - 1</v>
          </cell>
          <cell r="B36" t="str">
            <v>m</v>
          </cell>
          <cell r="E36">
            <v>100</v>
          </cell>
          <cell r="F36">
            <v>100</v>
          </cell>
        </row>
        <row r="37">
          <cell r="A37" t="str">
            <v>Estava helice continua - 14</v>
          </cell>
          <cell r="B37" t="str">
            <v>m</v>
          </cell>
          <cell r="E37">
            <v>100</v>
          </cell>
          <cell r="F37">
            <v>100</v>
          </cell>
        </row>
        <row r="38">
          <cell r="A38" t="str">
            <v>Estava helice continua - 2</v>
          </cell>
          <cell r="B38" t="str">
            <v>m</v>
          </cell>
          <cell r="E38">
            <v>100</v>
          </cell>
          <cell r="F38">
            <v>100</v>
          </cell>
        </row>
        <row r="39">
          <cell r="A39" t="str">
            <v>Estava helice continua - 3</v>
          </cell>
          <cell r="B39" t="str">
            <v>m</v>
          </cell>
          <cell r="E39">
            <v>100</v>
          </cell>
          <cell r="F39">
            <v>100</v>
          </cell>
        </row>
        <row r="40">
          <cell r="A40" t="str">
            <v>Estava helice continua - 4</v>
          </cell>
          <cell r="B40" t="str">
            <v>m</v>
          </cell>
          <cell r="E40">
            <v>100</v>
          </cell>
          <cell r="F40">
            <v>100</v>
          </cell>
        </row>
        <row r="41">
          <cell r="A41" t="str">
            <v>Estava helice continua - 5</v>
          </cell>
          <cell r="B41" t="str">
            <v>m</v>
          </cell>
          <cell r="E41">
            <v>100</v>
          </cell>
          <cell r="F41">
            <v>100</v>
          </cell>
        </row>
        <row r="42">
          <cell r="A42" t="str">
            <v>Estava helice continua - 6</v>
          </cell>
          <cell r="B42" t="str">
            <v>m</v>
          </cell>
          <cell r="E42">
            <v>100</v>
          </cell>
          <cell r="F42">
            <v>100</v>
          </cell>
        </row>
        <row r="43">
          <cell r="A43" t="str">
            <v>Estava helice continua - dia=40cm</v>
          </cell>
          <cell r="B43" t="str">
            <v>m</v>
          </cell>
          <cell r="E43">
            <v>100</v>
          </cell>
          <cell r="F43">
            <v>100</v>
          </cell>
        </row>
        <row r="44">
          <cell r="A44" t="str">
            <v>Estava helice continua - diam=40</v>
          </cell>
          <cell r="B44" t="str">
            <v>m</v>
          </cell>
          <cell r="E44">
            <v>100</v>
          </cell>
          <cell r="F44">
            <v>100</v>
          </cell>
        </row>
        <row r="45">
          <cell r="A45" t="str">
            <v>Estrut metalica e pintada</v>
          </cell>
          <cell r="B45" t="str">
            <v>m2</v>
          </cell>
          <cell r="E45">
            <v>72</v>
          </cell>
          <cell r="F45">
            <v>72</v>
          </cell>
        </row>
        <row r="46">
          <cell r="A46" t="str">
            <v xml:space="preserve">Execução de gabarito para locação da obra por piquetes de madeira e arame </v>
          </cell>
          <cell r="B46" t="str">
            <v>vb</v>
          </cell>
          <cell r="E46">
            <v>9029.51</v>
          </cell>
          <cell r="F46">
            <v>9029.51</v>
          </cell>
        </row>
        <row r="47">
          <cell r="A47" t="str">
            <v>Fechadura/Ferragens star / Ueme</v>
          </cell>
          <cell r="B47" t="str">
            <v>unid</v>
          </cell>
          <cell r="C47">
            <v>70</v>
          </cell>
          <cell r="D47">
            <v>80</v>
          </cell>
          <cell r="F47">
            <v>150</v>
          </cell>
        </row>
        <row r="48">
          <cell r="A48" t="str">
            <v>Forma</v>
          </cell>
          <cell r="B48" t="str">
            <v>m2</v>
          </cell>
          <cell r="C48">
            <v>43.72</v>
          </cell>
          <cell r="D48">
            <v>33.799999999999997</v>
          </cell>
          <cell r="F48">
            <v>77.52</v>
          </cell>
        </row>
        <row r="49">
          <cell r="A49" t="str">
            <v>Formas</v>
          </cell>
          <cell r="B49" t="str">
            <v>m2</v>
          </cell>
          <cell r="C49">
            <v>43.72</v>
          </cell>
          <cell r="D49">
            <v>33.799999999999997</v>
          </cell>
          <cell r="F49">
            <v>77.52</v>
          </cell>
        </row>
        <row r="50">
          <cell r="A50" t="str">
            <v>Forma Canaleta Deslizante (30% valor total convencional)</v>
          </cell>
          <cell r="B50" t="str">
            <v>m2</v>
          </cell>
          <cell r="C50">
            <v>30</v>
          </cell>
          <cell r="D50">
            <v>10</v>
          </cell>
          <cell r="F50">
            <v>40</v>
          </cell>
        </row>
        <row r="51">
          <cell r="A51" t="str">
            <v>Grama natural placas São Carlos</v>
          </cell>
          <cell r="B51" t="str">
            <v>m2</v>
          </cell>
          <cell r="C51">
            <v>4.75</v>
          </cell>
          <cell r="D51">
            <v>3</v>
          </cell>
          <cell r="F51">
            <v>7.75</v>
          </cell>
        </row>
        <row r="52">
          <cell r="A52" t="str">
            <v>Granilite cinza</v>
          </cell>
          <cell r="B52" t="str">
            <v>m</v>
          </cell>
          <cell r="C52">
            <v>42</v>
          </cell>
          <cell r="D52">
            <v>8</v>
          </cell>
          <cell r="F52">
            <v>50</v>
          </cell>
        </row>
        <row r="53">
          <cell r="A53" t="str">
            <v>Grelha metalica</v>
          </cell>
          <cell r="B53" t="str">
            <v>m2</v>
          </cell>
          <cell r="C53">
            <v>384</v>
          </cell>
          <cell r="D53">
            <v>20</v>
          </cell>
          <cell r="F53">
            <v>404</v>
          </cell>
        </row>
        <row r="54">
          <cell r="A54" t="str">
            <v>Guarda-corpo tubular aço galv 2" c pintura esmalte sintetico</v>
          </cell>
          <cell r="B54" t="str">
            <v>m</v>
          </cell>
          <cell r="C54">
            <v>112.5</v>
          </cell>
          <cell r="D54">
            <v>30</v>
          </cell>
          <cell r="F54">
            <v>142.5</v>
          </cell>
        </row>
        <row r="55">
          <cell r="A55" t="str">
            <v xml:space="preserve">Guia pre fabricada e sarjeta padrão prefeitura ao longo dos pateos de acesso criados no projeto </v>
          </cell>
          <cell r="B55" t="str">
            <v>m</v>
          </cell>
          <cell r="E55">
            <v>57.19</v>
          </cell>
          <cell r="F55">
            <v>57.19</v>
          </cell>
        </row>
        <row r="56">
          <cell r="A56" t="str">
            <v>Impermeabização c/ argamassa</v>
          </cell>
          <cell r="B56" t="str">
            <v>m2</v>
          </cell>
          <cell r="E56">
            <v>25.95</v>
          </cell>
          <cell r="F56">
            <v>25.95</v>
          </cell>
        </row>
        <row r="57">
          <cell r="A57" t="str">
            <v>Impermeabiliz da calha c manta pré-fabr asfalto modificado c armadura de não tecido de poliester polimerizado c APP ou SBS</v>
          </cell>
          <cell r="B57" t="str">
            <v>m2</v>
          </cell>
          <cell r="E57">
            <v>78.739999999999995</v>
          </cell>
          <cell r="F57">
            <v>78.739999999999995</v>
          </cell>
        </row>
        <row r="58">
          <cell r="A58" t="str">
            <v>Interligação em Tubo de ferro fundido DN 0,30m</v>
          </cell>
          <cell r="B58" t="str">
            <v>m</v>
          </cell>
          <cell r="C58">
            <v>384</v>
          </cell>
          <cell r="D58">
            <v>66</v>
          </cell>
          <cell r="F58">
            <v>450</v>
          </cell>
        </row>
        <row r="59">
          <cell r="A59" t="str">
            <v>Interligação de PVC 6"</v>
          </cell>
          <cell r="B59" t="str">
            <v>m</v>
          </cell>
          <cell r="C59">
            <v>69.819999999999993</v>
          </cell>
          <cell r="D59">
            <v>66</v>
          </cell>
          <cell r="F59">
            <v>135.82</v>
          </cell>
        </row>
        <row r="60">
          <cell r="A60" t="str">
            <v>Isolamento termico em poliuretano extrudado esp 40mm</v>
          </cell>
          <cell r="B60" t="str">
            <v>m2</v>
          </cell>
          <cell r="E60">
            <v>17.7</v>
          </cell>
          <cell r="F60">
            <v>17.7</v>
          </cell>
        </row>
        <row r="61">
          <cell r="A61" t="str">
            <v>Janela aluminio anodizado com camada anodica 25 micr</v>
          </cell>
          <cell r="B61" t="str">
            <v>m2</v>
          </cell>
          <cell r="C61">
            <v>504.91</v>
          </cell>
          <cell r="D61">
            <v>23.23</v>
          </cell>
          <cell r="F61">
            <v>528.14</v>
          </cell>
        </row>
        <row r="62">
          <cell r="A62" t="str">
            <v>Lastro de conc</v>
          </cell>
          <cell r="B62" t="str">
            <v>m3</v>
          </cell>
          <cell r="C62">
            <v>150</v>
          </cell>
          <cell r="D62">
            <v>200</v>
          </cell>
          <cell r="F62">
            <v>350</v>
          </cell>
        </row>
        <row r="63">
          <cell r="A63" t="str">
            <v xml:space="preserve">Lastro de conc (contrapiso) </v>
          </cell>
          <cell r="B63" t="str">
            <v>m2</v>
          </cell>
          <cell r="C63">
            <v>14.5</v>
          </cell>
          <cell r="D63">
            <v>15.07</v>
          </cell>
          <cell r="F63">
            <v>29.57</v>
          </cell>
        </row>
        <row r="64">
          <cell r="A64" t="str">
            <v>Cuba oval de embutir</v>
          </cell>
          <cell r="B64" t="str">
            <v>unid</v>
          </cell>
          <cell r="C64">
            <v>127.91</v>
          </cell>
          <cell r="D64">
            <v>91.63</v>
          </cell>
          <cell r="F64">
            <v>219.54</v>
          </cell>
        </row>
        <row r="65">
          <cell r="A65" t="str">
            <v>Levantamento topografico</v>
          </cell>
          <cell r="B65" t="str">
            <v>m2</v>
          </cell>
          <cell r="E65">
            <v>0.68</v>
          </cell>
          <cell r="F65">
            <v>0.68</v>
          </cell>
        </row>
        <row r="66">
          <cell r="A66" t="str">
            <v>Limpeza do terreno</v>
          </cell>
          <cell r="B66" t="str">
            <v>m2</v>
          </cell>
          <cell r="D66">
            <v>2.64</v>
          </cell>
          <cell r="F66">
            <v>2.64</v>
          </cell>
        </row>
        <row r="67">
          <cell r="A67" t="str">
            <v>Mictorio sinfonado</v>
          </cell>
          <cell r="B67" t="str">
            <v>unid</v>
          </cell>
          <cell r="C67">
            <v>103.57</v>
          </cell>
          <cell r="D67">
            <v>50</v>
          </cell>
          <cell r="F67">
            <v>153.57</v>
          </cell>
        </row>
        <row r="68">
          <cell r="A68" t="str">
            <v>Molas hidraulicas</v>
          </cell>
          <cell r="B68" t="str">
            <v>unid</v>
          </cell>
          <cell r="C68">
            <v>280</v>
          </cell>
          <cell r="D68">
            <v>40</v>
          </cell>
          <cell r="F68">
            <v>320</v>
          </cell>
        </row>
        <row r="69">
          <cell r="A69" t="str">
            <v>Pavimentação de páteos e vias de circulação em asfalto CBQU, sobre imprimação asfáltica e com pintura de acabamento</v>
          </cell>
          <cell r="B69" t="str">
            <v>m2</v>
          </cell>
          <cell r="E69">
            <v>120</v>
          </cell>
          <cell r="F69">
            <v>120</v>
          </cell>
        </row>
        <row r="70">
          <cell r="A70" t="str">
            <v>Pilares + Vigas + Laje Alveolar Cotação da Cassol - Cafor</v>
          </cell>
          <cell r="B70" t="str">
            <v>m2</v>
          </cell>
          <cell r="E70">
            <v>2000</v>
          </cell>
          <cell r="F70">
            <v>2000</v>
          </cell>
        </row>
        <row r="71">
          <cell r="A71" t="str">
            <v>Pintura acril + massa acril</v>
          </cell>
          <cell r="B71" t="str">
            <v>m2</v>
          </cell>
          <cell r="C71">
            <v>15.75</v>
          </cell>
          <cell r="D71">
            <v>5</v>
          </cell>
          <cell r="F71">
            <v>20.75</v>
          </cell>
        </row>
        <row r="72">
          <cell r="A72" t="str">
            <v>Pintura Acrilica s/ conc aparente</v>
          </cell>
          <cell r="B72" t="str">
            <v>m2</v>
          </cell>
          <cell r="C72">
            <v>5.75</v>
          </cell>
          <cell r="D72">
            <v>5</v>
          </cell>
          <cell r="F72">
            <v>10.75</v>
          </cell>
        </row>
        <row r="73">
          <cell r="A73" t="str">
            <v xml:space="preserve">Piso ceramico </v>
          </cell>
          <cell r="B73" t="str">
            <v>m2</v>
          </cell>
          <cell r="C73">
            <v>47.22</v>
          </cell>
          <cell r="D73">
            <v>18.09</v>
          </cell>
          <cell r="F73">
            <v>65.31</v>
          </cell>
        </row>
        <row r="74">
          <cell r="A74" t="str">
            <v>Piso cimentado liso c juntas acrilico</v>
          </cell>
          <cell r="B74" t="str">
            <v>m2</v>
          </cell>
          <cell r="C74">
            <v>22.493999999999996</v>
          </cell>
          <cell r="D74">
            <v>15</v>
          </cell>
          <cell r="F74">
            <v>37.494</v>
          </cell>
        </row>
        <row r="75">
          <cell r="A75" t="str">
            <v>Piso Monolitico alta resist  tipo Polipiso 600  A acab polido</v>
          </cell>
          <cell r="B75" t="str">
            <v>m2</v>
          </cell>
          <cell r="E75">
            <v>79.099999999999994</v>
          </cell>
          <cell r="F75">
            <v>79.099999999999994</v>
          </cell>
        </row>
        <row r="76">
          <cell r="A76" t="str">
            <v>Piso monolitico tipo Keraplan EG esp 3mm Ancobras</v>
          </cell>
          <cell r="B76" t="str">
            <v>m2</v>
          </cell>
          <cell r="E76">
            <v>79.099999999999994</v>
          </cell>
          <cell r="F76">
            <v>79.099999999999994</v>
          </cell>
        </row>
        <row r="77">
          <cell r="A77" t="str">
            <v>Placa da obra</v>
          </cell>
          <cell r="B77" t="str">
            <v>unid</v>
          </cell>
          <cell r="C77">
            <v>1133</v>
          </cell>
          <cell r="D77">
            <v>30</v>
          </cell>
          <cell r="F77">
            <v>1163</v>
          </cell>
        </row>
        <row r="78">
          <cell r="A78" t="str">
            <v>Plantio de cortina vegetal com arbustos de 1m a árvores de 20m</v>
          </cell>
          <cell r="B78" t="str">
            <v>m2</v>
          </cell>
          <cell r="E78">
            <v>28</v>
          </cell>
          <cell r="F78">
            <v>28</v>
          </cell>
        </row>
        <row r="79">
          <cell r="A79" t="str">
            <v>Porta chapa aço galv 14 pintadas com esmalte sintetico + proteção Wash Primer - 1,40 x 2,10</v>
          </cell>
          <cell r="B79" t="str">
            <v>unid</v>
          </cell>
          <cell r="C79">
            <v>1470</v>
          </cell>
          <cell r="D79">
            <v>147</v>
          </cell>
          <cell r="F79">
            <v>1617</v>
          </cell>
        </row>
        <row r="80">
          <cell r="A80" t="str">
            <v>Porta chapa aço galv 14 pintadas com esmalte sintetico + proteção Wash Primer - 3,00 x 4,00</v>
          </cell>
          <cell r="B80" t="str">
            <v>unid</v>
          </cell>
          <cell r="C80">
            <v>6000</v>
          </cell>
          <cell r="D80">
            <v>600</v>
          </cell>
          <cell r="F80">
            <v>6600</v>
          </cell>
        </row>
        <row r="81">
          <cell r="A81" t="str">
            <v>Porta chapa aço galv 14 pintadas com esmalte sintetico + proteção Wash Primer - 1,60 x 2,50</v>
          </cell>
          <cell r="B81" t="str">
            <v>unid</v>
          </cell>
          <cell r="C81">
            <v>2000</v>
          </cell>
          <cell r="D81">
            <v>200</v>
          </cell>
          <cell r="F81">
            <v>2200</v>
          </cell>
        </row>
        <row r="82">
          <cell r="A82" t="str">
            <v>Porta chapa aço galv 14 pintadas com esmalte sintetico + proteção Wash Primer - 0,80 x 0,80</v>
          </cell>
          <cell r="B82" t="str">
            <v>unid</v>
          </cell>
          <cell r="C82">
            <v>320</v>
          </cell>
          <cell r="D82">
            <v>50</v>
          </cell>
          <cell r="F82">
            <v>370</v>
          </cell>
        </row>
        <row r="83">
          <cell r="A83" t="str">
            <v>Porta chapa aço galv 14 pintadas com esmalte sintetico + proteção Wash Primer - 1,20x2,10</v>
          </cell>
          <cell r="B83" t="str">
            <v>unid</v>
          </cell>
          <cell r="C83">
            <v>1260</v>
          </cell>
          <cell r="D83">
            <v>126</v>
          </cell>
          <cell r="F83">
            <v>1386</v>
          </cell>
        </row>
        <row r="84">
          <cell r="A84" t="str">
            <v>Porta chapa aço galv 14 pintadas com esmalte sintetico + proteção Wash Primer - 0,70 x 2,10</v>
          </cell>
          <cell r="B84" t="str">
            <v>unid</v>
          </cell>
          <cell r="C84">
            <v>735</v>
          </cell>
          <cell r="D84">
            <v>73.5</v>
          </cell>
          <cell r="F84">
            <v>808.5</v>
          </cell>
        </row>
        <row r="85">
          <cell r="A85" t="str">
            <v>Porta chapa aço galv 14 pintadas com esmalte sintetico + proteção Wash Primer - 1,10 x 2,10</v>
          </cell>
          <cell r="B85" t="str">
            <v>unid</v>
          </cell>
          <cell r="C85">
            <v>1155</v>
          </cell>
          <cell r="D85">
            <v>115.5</v>
          </cell>
          <cell r="F85">
            <v>1270.5</v>
          </cell>
        </row>
        <row r="86">
          <cell r="A86" t="str">
            <v>Porta corta fogo - 0,90x2,10</v>
          </cell>
          <cell r="B86" t="str">
            <v>unid</v>
          </cell>
          <cell r="C86">
            <v>1700</v>
          </cell>
          <cell r="D86">
            <v>160</v>
          </cell>
          <cell r="F86">
            <v>1860</v>
          </cell>
        </row>
        <row r="87">
          <cell r="A87" t="str">
            <v>Porta mad revest c laminado melaminico - 0,60x1,65</v>
          </cell>
          <cell r="B87" t="str">
            <v>unid</v>
          </cell>
          <cell r="C87">
            <v>226.95</v>
          </cell>
          <cell r="D87">
            <v>80</v>
          </cell>
          <cell r="F87">
            <v>306.95</v>
          </cell>
        </row>
        <row r="88">
          <cell r="A88" t="str">
            <v>Porta Papel</v>
          </cell>
          <cell r="B88" t="str">
            <v>unid</v>
          </cell>
          <cell r="C88">
            <v>25</v>
          </cell>
          <cell r="D88">
            <v>15</v>
          </cell>
          <cell r="F88">
            <v>40</v>
          </cell>
        </row>
        <row r="89">
          <cell r="A89" t="str">
            <v>Porta Papel Toalha</v>
          </cell>
          <cell r="B89" t="str">
            <v>unid</v>
          </cell>
          <cell r="C89">
            <v>47</v>
          </cell>
          <cell r="D89">
            <v>15</v>
          </cell>
          <cell r="F89">
            <v>62</v>
          </cell>
        </row>
        <row r="90">
          <cell r="A90" t="str">
            <v>Portões</v>
          </cell>
          <cell r="B90" t="str">
            <v>unid</v>
          </cell>
          <cell r="C90">
            <v>4500</v>
          </cell>
          <cell r="D90">
            <v>500</v>
          </cell>
          <cell r="F90">
            <v>5000</v>
          </cell>
        </row>
        <row r="91">
          <cell r="A91" t="str">
            <v>Preenchim areia parede corta fogo</v>
          </cell>
          <cell r="B91" t="str">
            <v>m3</v>
          </cell>
          <cell r="C91">
            <v>38</v>
          </cell>
          <cell r="D91">
            <v>16</v>
          </cell>
          <cell r="F91">
            <v>54</v>
          </cell>
        </row>
        <row r="92">
          <cell r="A92" t="str">
            <v>Reaterro</v>
          </cell>
          <cell r="B92" t="str">
            <v>m3</v>
          </cell>
          <cell r="E92">
            <v>15</v>
          </cell>
          <cell r="F92">
            <v>15</v>
          </cell>
        </row>
        <row r="93">
          <cell r="A93" t="str">
            <v>Recomposição de travessias</v>
          </cell>
          <cell r="B93" t="str">
            <v>m2</v>
          </cell>
          <cell r="E93">
            <v>102.12</v>
          </cell>
          <cell r="F93">
            <v>102.12</v>
          </cell>
        </row>
        <row r="94">
          <cell r="A94" t="str">
            <v>Rede de interligação - Esgoto</v>
          </cell>
          <cell r="B94" t="str">
            <v>m</v>
          </cell>
          <cell r="C94">
            <v>40</v>
          </cell>
          <cell r="F94">
            <v>40</v>
          </cell>
        </row>
        <row r="95">
          <cell r="A95" t="str">
            <v>Rede de interligação - Agua</v>
          </cell>
          <cell r="B95" t="str">
            <v>m</v>
          </cell>
          <cell r="C95">
            <v>35</v>
          </cell>
          <cell r="F95">
            <v>35</v>
          </cell>
        </row>
        <row r="96">
          <cell r="A96" t="str">
            <v>Rufo metalico 0,20m</v>
          </cell>
          <cell r="B96" t="str">
            <v>m</v>
          </cell>
          <cell r="E96">
            <v>41.3</v>
          </cell>
          <cell r="F96">
            <v>41.3</v>
          </cell>
        </row>
        <row r="97">
          <cell r="A97" t="str">
            <v>Saboneteira p/ sabão liquido</v>
          </cell>
          <cell r="B97" t="str">
            <v>unid</v>
          </cell>
          <cell r="C97">
            <v>45</v>
          </cell>
          <cell r="D97">
            <v>15</v>
          </cell>
          <cell r="F97">
            <v>60</v>
          </cell>
        </row>
        <row r="98">
          <cell r="A98" t="str">
            <v>Suporte de barramento tripolar alto 230kV</v>
          </cell>
          <cell r="B98" t="str">
            <v>un</v>
          </cell>
          <cell r="C98">
            <v>4500</v>
          </cell>
          <cell r="F98">
            <v>4500</v>
          </cell>
        </row>
        <row r="99">
          <cell r="A99" t="str">
            <v>Suporte de barramento tripolar alto 69kV</v>
          </cell>
          <cell r="B99" t="str">
            <v>un</v>
          </cell>
          <cell r="C99">
            <v>3000</v>
          </cell>
          <cell r="F99">
            <v>3000</v>
          </cell>
        </row>
        <row r="100">
          <cell r="A100" t="str">
            <v>Suporte de barramento tripolar baixo 69kV</v>
          </cell>
          <cell r="B100" t="str">
            <v>un</v>
          </cell>
          <cell r="C100">
            <v>2500</v>
          </cell>
          <cell r="F100">
            <v>2500</v>
          </cell>
        </row>
        <row r="101">
          <cell r="A101" t="str">
            <v>Suporte de isolador de pedestal baixo 230kV</v>
          </cell>
          <cell r="B101" t="str">
            <v>un</v>
          </cell>
          <cell r="C101">
            <v>1784</v>
          </cell>
          <cell r="F101">
            <v>1784</v>
          </cell>
        </row>
        <row r="102">
          <cell r="A102" t="str">
            <v>Suporte de Pára-raios 230kV</v>
          </cell>
          <cell r="B102" t="str">
            <v>un</v>
          </cell>
          <cell r="C102">
            <v>1735</v>
          </cell>
          <cell r="F102">
            <v>1735</v>
          </cell>
        </row>
        <row r="103">
          <cell r="A103" t="str">
            <v>Suporte de Pára-raios 69kV</v>
          </cell>
          <cell r="B103" t="str">
            <v>un</v>
          </cell>
          <cell r="C103">
            <v>1454</v>
          </cell>
          <cell r="F103">
            <v>1454</v>
          </cell>
        </row>
        <row r="104">
          <cell r="A104" t="str">
            <v>Suporte de Secionador tripolar, MH, AV/AC 69kV</v>
          </cell>
          <cell r="B104" t="str">
            <v>un</v>
          </cell>
          <cell r="C104">
            <v>2901</v>
          </cell>
          <cell r="F104">
            <v>2901</v>
          </cell>
        </row>
        <row r="105">
          <cell r="A105" t="str">
            <v>Suporte de Secionador, MH, pantográfico 230kV</v>
          </cell>
          <cell r="B105" t="str">
            <v>un</v>
          </cell>
          <cell r="C105">
            <v>3221</v>
          </cell>
          <cell r="F105">
            <v>3221</v>
          </cell>
        </row>
        <row r="106">
          <cell r="A106" t="str">
            <v>Suporte de Transformador de corrente 230kV</v>
          </cell>
          <cell r="B106" t="str">
            <v>un</v>
          </cell>
          <cell r="C106">
            <v>1270</v>
          </cell>
          <cell r="F106">
            <v>1270</v>
          </cell>
        </row>
        <row r="107">
          <cell r="A107" t="str">
            <v>Suporte de Transformador de potencial 230kV</v>
          </cell>
          <cell r="B107" t="str">
            <v>un</v>
          </cell>
          <cell r="C107">
            <v>1573</v>
          </cell>
          <cell r="F107">
            <v>1573</v>
          </cell>
        </row>
        <row r="108">
          <cell r="A108" t="str">
            <v>Tampa de concreto</v>
          </cell>
          <cell r="B108" t="str">
            <v>uni</v>
          </cell>
          <cell r="C108">
            <v>30</v>
          </cell>
          <cell r="D108">
            <v>15</v>
          </cell>
          <cell r="F108">
            <v>45</v>
          </cell>
        </row>
        <row r="109">
          <cell r="A109" t="str">
            <v>Tampa de concreto 1,20x0,50</v>
          </cell>
          <cell r="B109" t="str">
            <v>uni</v>
          </cell>
          <cell r="C109">
            <v>30</v>
          </cell>
          <cell r="D109">
            <v>15</v>
          </cell>
          <cell r="F109">
            <v>45</v>
          </cell>
        </row>
        <row r="110">
          <cell r="A110" t="str">
            <v xml:space="preserve">Tampa em ferro fundido </v>
          </cell>
          <cell r="B110" t="str">
            <v>uni</v>
          </cell>
          <cell r="C110">
            <v>600</v>
          </cell>
          <cell r="F110">
            <v>600</v>
          </cell>
        </row>
        <row r="111">
          <cell r="A111" t="str">
            <v>Taxa de mobilização Estaca Helice Continua</v>
          </cell>
          <cell r="B111" t="str">
            <v>vb</v>
          </cell>
          <cell r="E111">
            <v>36000</v>
          </cell>
          <cell r="F111">
            <v>36000</v>
          </cell>
        </row>
        <row r="112">
          <cell r="A112" t="str">
            <v>Tela metalica aço galv #10 vão entre barras do guarda-corpo</v>
          </cell>
          <cell r="B112" t="str">
            <v>m2</v>
          </cell>
          <cell r="C112">
            <v>16.72</v>
          </cell>
          <cell r="D112">
            <v>15</v>
          </cell>
          <cell r="F112">
            <v>31.72</v>
          </cell>
        </row>
        <row r="113">
          <cell r="A113" t="str">
            <v>Telha em aço trapezoidal e=0,8mm pré-pintada, modelo LR-40 da Perfilor</v>
          </cell>
          <cell r="B113" t="str">
            <v>m2</v>
          </cell>
          <cell r="E113">
            <v>108.99</v>
          </cell>
          <cell r="F113">
            <v>108.99</v>
          </cell>
        </row>
        <row r="114">
          <cell r="A114" t="str">
            <v>Torneiras Pressmatic</v>
          </cell>
          <cell r="B114" t="str">
            <v>unid</v>
          </cell>
          <cell r="C114">
            <v>97.85</v>
          </cell>
          <cell r="D114">
            <v>30</v>
          </cell>
          <cell r="F114">
            <v>127.85</v>
          </cell>
        </row>
        <row r="115">
          <cell r="A115" t="str">
            <v>Tubos de Concreto diam adequado</v>
          </cell>
          <cell r="B115" t="str">
            <v>m</v>
          </cell>
          <cell r="C115">
            <v>22</v>
          </cell>
          <cell r="D115">
            <v>9</v>
          </cell>
          <cell r="F115">
            <v>31</v>
          </cell>
        </row>
        <row r="116">
          <cell r="A116" t="str">
            <v>Vaso sanit com caixa acoplada</v>
          </cell>
          <cell r="B116" t="str">
            <v>unid</v>
          </cell>
          <cell r="C116">
            <v>295.01</v>
          </cell>
          <cell r="D116">
            <v>50</v>
          </cell>
          <cell r="F116">
            <v>345.01</v>
          </cell>
        </row>
        <row r="117">
          <cell r="A117" t="str">
            <v>Vidros aramados 6mm com 2 laminas e filme plastico entre elas</v>
          </cell>
          <cell r="B117" t="str">
            <v>m2</v>
          </cell>
          <cell r="C117">
            <v>182.3</v>
          </cell>
          <cell r="D117">
            <v>40</v>
          </cell>
          <cell r="F117">
            <v>222.3</v>
          </cell>
        </row>
        <row r="118">
          <cell r="A118" t="str">
            <v>Viga para pórtico 230kV de barramento superior</v>
          </cell>
          <cell r="B118" t="str">
            <v>un</v>
          </cell>
          <cell r="C118">
            <v>6500</v>
          </cell>
          <cell r="F118">
            <v>6500</v>
          </cell>
        </row>
        <row r="119">
          <cell r="A119" t="str">
            <v>Visor de vidro aramado 60x50cm</v>
          </cell>
          <cell r="B119" t="str">
            <v>m2</v>
          </cell>
          <cell r="C119">
            <v>182.3</v>
          </cell>
          <cell r="D119">
            <v>40</v>
          </cell>
          <cell r="F119">
            <v>222.3</v>
          </cell>
        </row>
        <row r="121">
          <cell r="A121" t="str">
            <v xml:space="preserve"> Verniz selador SHER-TILE HS BR, pintura anti-ácida PHENICONsobre argamassa (chapisco, emboço e reboco)</v>
          </cell>
          <cell r="B121" t="str">
            <v>m2</v>
          </cell>
          <cell r="E121">
            <v>25</v>
          </cell>
          <cell r="F121">
            <v>25</v>
          </cell>
        </row>
        <row r="122">
          <cell r="A122" t="str">
            <v xml:space="preserve"> Verniz selador SHER-TILE HS BR, pintura anti-ácida PHENICONsobre argamassa (chapisco, emboço e reboco) Kerakret</v>
          </cell>
          <cell r="B122" t="str">
            <v>m</v>
          </cell>
          <cell r="E122">
            <v>19.23</v>
          </cell>
          <cell r="F122">
            <v>19.23</v>
          </cell>
        </row>
        <row r="123">
          <cell r="A123" t="str">
            <v>Ceramica 240x54x9mm, mod. 2109, castor, GAIL</v>
          </cell>
          <cell r="B123" t="str">
            <v>m2</v>
          </cell>
          <cell r="C123">
            <v>83</v>
          </cell>
          <cell r="D123">
            <v>19.38</v>
          </cell>
          <cell r="F123">
            <v>102.38</v>
          </cell>
        </row>
        <row r="124">
          <cell r="A124" t="str">
            <v>Cobertura completa - PANISOL</v>
          </cell>
          <cell r="B124" t="str">
            <v>m2</v>
          </cell>
          <cell r="E124">
            <v>100</v>
          </cell>
          <cell r="F124">
            <v>100</v>
          </cell>
        </row>
        <row r="125">
          <cell r="A125" t="str">
            <v>Concreto com selador, massa e pintura  acrílica porao de cabos</v>
          </cell>
          <cell r="B125" t="str">
            <v>m2</v>
          </cell>
          <cell r="F125">
            <v>0</v>
          </cell>
        </row>
        <row r="126">
          <cell r="A126" t="str">
            <v>Cortina de concreto</v>
          </cell>
          <cell r="B126" t="str">
            <v>m3</v>
          </cell>
          <cell r="C126">
            <v>1014.48</v>
          </cell>
          <cell r="D126">
            <v>676.32</v>
          </cell>
          <cell r="F126">
            <v>1690.8000000000002</v>
          </cell>
        </row>
        <row r="127">
          <cell r="A127" t="str">
            <v>Cx passagem drenagem cobertura</v>
          </cell>
          <cell r="B127" t="str">
            <v>uni</v>
          </cell>
          <cell r="C127">
            <v>665</v>
          </cell>
          <cell r="D127">
            <v>285</v>
          </cell>
          <cell r="F127">
            <v>950</v>
          </cell>
        </row>
        <row r="128">
          <cell r="A128" t="str">
            <v>Cx passagem drenagem porão</v>
          </cell>
          <cell r="B128" t="str">
            <v>uni</v>
          </cell>
          <cell r="C128">
            <v>595</v>
          </cell>
          <cell r="D128">
            <v>255</v>
          </cell>
          <cell r="F128">
            <v>850</v>
          </cell>
        </row>
        <row r="129">
          <cell r="A129" t="str">
            <v>Diversos elétrica</v>
          </cell>
          <cell r="B129" t="str">
            <v>m2</v>
          </cell>
          <cell r="C129">
            <v>70</v>
          </cell>
          <cell r="D129">
            <v>30</v>
          </cell>
          <cell r="F129">
            <v>100</v>
          </cell>
        </row>
        <row r="130">
          <cell r="A130" t="str">
            <v>Escada de acesso cobertura</v>
          </cell>
          <cell r="B130" t="str">
            <v>uni</v>
          </cell>
          <cell r="E130">
            <v>8000</v>
          </cell>
          <cell r="F130">
            <v>8000</v>
          </cell>
        </row>
        <row r="131">
          <cell r="A131" t="str">
            <v>Extravasor de água pluvial de aço 100mm</v>
          </cell>
          <cell r="B131" t="str">
            <v>m</v>
          </cell>
          <cell r="C131">
            <v>100</v>
          </cell>
          <cell r="D131">
            <v>37</v>
          </cell>
          <cell r="F131">
            <v>137</v>
          </cell>
        </row>
        <row r="132">
          <cell r="A132" t="str">
            <v>Impermeabilização laje cobertura</v>
          </cell>
          <cell r="B132" t="str">
            <v>m2</v>
          </cell>
          <cell r="E132">
            <v>78.739999999999995</v>
          </cell>
          <cell r="F132">
            <v>78.739999999999995</v>
          </cell>
        </row>
        <row r="133">
          <cell r="A133" t="str">
            <v>Madeira c/ verniz</v>
          </cell>
          <cell r="B133" t="str">
            <v>m</v>
          </cell>
          <cell r="C133">
            <v>10</v>
          </cell>
          <cell r="D133">
            <v>4</v>
          </cell>
          <cell r="F133">
            <v>14</v>
          </cell>
        </row>
        <row r="134">
          <cell r="A134" t="str">
            <v>Piso elevado de aço da PISOTRAT</v>
          </cell>
          <cell r="B134" t="str">
            <v>m2</v>
          </cell>
          <cell r="E134">
            <v>370.88</v>
          </cell>
          <cell r="F134">
            <v>370.88</v>
          </cell>
        </row>
        <row r="135">
          <cell r="A135" t="str">
            <v>Porta chapa aço galv 14 pintadas com esmalte sintetico + proteção Wash Primer - 1,20x2,70</v>
          </cell>
          <cell r="B135" t="str">
            <v>uni</v>
          </cell>
          <cell r="C135">
            <v>1620</v>
          </cell>
          <cell r="D135">
            <v>162</v>
          </cell>
          <cell r="F135">
            <v>1782</v>
          </cell>
        </row>
        <row r="136">
          <cell r="A136" t="str">
            <v>Porta chapa aço galv 14 pintadas com esmalte sintetico + proteção Wash Primer - 2,00x2,70</v>
          </cell>
          <cell r="B136" t="str">
            <v>uni</v>
          </cell>
          <cell r="C136">
            <v>2700</v>
          </cell>
          <cell r="D136">
            <v>270</v>
          </cell>
          <cell r="F136">
            <v>2970</v>
          </cell>
        </row>
        <row r="137">
          <cell r="A137" t="str">
            <v>Porta mad revest c laminado melaminico - 0,80x2,70</v>
          </cell>
          <cell r="B137" t="str">
            <v>uni</v>
          </cell>
          <cell r="C137">
            <v>350</v>
          </cell>
          <cell r="D137">
            <v>80</v>
          </cell>
          <cell r="F137">
            <v>430</v>
          </cell>
        </row>
        <row r="138">
          <cell r="A138" t="str">
            <v>Ralo hemisférico e tubo de água pluvial de aço 100mm</v>
          </cell>
          <cell r="B138" t="str">
            <v>m</v>
          </cell>
          <cell r="C138">
            <v>100</v>
          </cell>
          <cell r="D138">
            <v>37</v>
          </cell>
          <cell r="F138">
            <v>137</v>
          </cell>
        </row>
        <row r="139">
          <cell r="A139" t="str">
            <v>Rodapé Monolitico alta resist  tipo Polipiso 600  A acab polido</v>
          </cell>
          <cell r="B139" t="str">
            <v>m</v>
          </cell>
          <cell r="E139">
            <v>20</v>
          </cell>
          <cell r="F139">
            <v>20</v>
          </cell>
        </row>
        <row r="140">
          <cell r="A140" t="str">
            <v>Serviço de comunicação</v>
          </cell>
          <cell r="B140" t="str">
            <v>m2</v>
          </cell>
          <cell r="E140">
            <v>10</v>
          </cell>
          <cell r="F140">
            <v>10</v>
          </cell>
        </row>
        <row r="141">
          <cell r="F141">
            <v>0</v>
          </cell>
        </row>
      </sheetData>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SE Macaé"/>
      <sheetName val="Casa Com Macaé"/>
      <sheetName val="Preços"/>
      <sheetName val="Justific"/>
      <sheetName val="Casa Com"/>
      <sheetName val="G-Materiais"/>
    </sheetNames>
    <sheetDataSet>
      <sheetData sheetId="0"/>
      <sheetData sheetId="1"/>
      <sheetData sheetId="2"/>
      <sheetData sheetId="3">
        <row r="3">
          <cell r="A3" t="str">
            <v>Abertura e preparo de caixa de até 40 cm para pavimentação</v>
          </cell>
          <cell r="B3" t="str">
            <v>m2</v>
          </cell>
          <cell r="E3">
            <v>12.11</v>
          </cell>
          <cell r="F3">
            <v>12.11</v>
          </cell>
        </row>
        <row r="4">
          <cell r="A4" t="str">
            <v>Aço</v>
          </cell>
          <cell r="B4" t="str">
            <v>kg</v>
          </cell>
          <cell r="C4">
            <v>4</v>
          </cell>
          <cell r="D4">
            <v>2</v>
          </cell>
          <cell r="F4">
            <v>6</v>
          </cell>
        </row>
        <row r="5">
          <cell r="A5" t="str">
            <v>Aço - Estaca</v>
          </cell>
          <cell r="B5" t="str">
            <v>kg</v>
          </cell>
          <cell r="C5">
            <v>4</v>
          </cell>
          <cell r="D5">
            <v>2</v>
          </cell>
          <cell r="F5">
            <v>6</v>
          </cell>
        </row>
        <row r="6">
          <cell r="A6" t="str">
            <v>Apiloamento</v>
          </cell>
          <cell r="B6" t="str">
            <v>m2</v>
          </cell>
          <cell r="D6">
            <v>12.07</v>
          </cell>
          <cell r="F6">
            <v>12.07</v>
          </cell>
        </row>
        <row r="7">
          <cell r="A7" t="str">
            <v>Aterro</v>
          </cell>
          <cell r="B7" t="str">
            <v>m3</v>
          </cell>
          <cell r="E7">
            <v>30</v>
          </cell>
          <cell r="F7">
            <v>30</v>
          </cell>
        </row>
        <row r="8">
          <cell r="A8" t="str">
            <v>Azulejos 20x20</v>
          </cell>
          <cell r="B8" t="str">
            <v>m2</v>
          </cell>
          <cell r="C8">
            <v>34.17</v>
          </cell>
          <cell r="D8">
            <v>22.78</v>
          </cell>
          <cell r="F8">
            <v>56.95</v>
          </cell>
        </row>
        <row r="9">
          <cell r="A9" t="str">
            <v>Back Fill</v>
          </cell>
          <cell r="B9" t="str">
            <v>m3</v>
          </cell>
          <cell r="C9">
            <v>65</v>
          </cell>
          <cell r="D9">
            <v>12</v>
          </cell>
          <cell r="F9">
            <v>77</v>
          </cell>
        </row>
        <row r="10">
          <cell r="A10" t="str">
            <v>Bancada granito</v>
          </cell>
          <cell r="B10" t="str">
            <v>m2</v>
          </cell>
          <cell r="C10">
            <v>180</v>
          </cell>
          <cell r="D10">
            <v>48</v>
          </cell>
          <cell r="F10">
            <v>228</v>
          </cell>
        </row>
        <row r="11">
          <cell r="A11" t="str">
            <v>Barras Antipanico</v>
          </cell>
          <cell r="B11" t="str">
            <v>unid</v>
          </cell>
          <cell r="C11">
            <v>160</v>
          </cell>
          <cell r="D11">
            <v>20</v>
          </cell>
          <cell r="F11">
            <v>180</v>
          </cell>
        </row>
        <row r="12">
          <cell r="A12" t="str">
            <v>Base de brita graduada, h=20cm</v>
          </cell>
          <cell r="B12" t="str">
            <v>m2</v>
          </cell>
          <cell r="E12">
            <v>9.8800000000000008</v>
          </cell>
          <cell r="F12">
            <v>9.8800000000000008</v>
          </cell>
        </row>
        <row r="13">
          <cell r="A13" t="str">
            <v xml:space="preserve">Bloco de conc 19x19x39 </v>
          </cell>
          <cell r="B13" t="str">
            <v>m2</v>
          </cell>
          <cell r="C13">
            <v>42.9</v>
          </cell>
          <cell r="D13">
            <v>20.45</v>
          </cell>
          <cell r="F13">
            <v>63.349999999999994</v>
          </cell>
        </row>
        <row r="14">
          <cell r="A14" t="str">
            <v>Bota fora</v>
          </cell>
          <cell r="B14" t="str">
            <v>m3</v>
          </cell>
          <cell r="E14">
            <v>28.43</v>
          </cell>
          <cell r="F14">
            <v>28.43</v>
          </cell>
        </row>
        <row r="15">
          <cell r="A15" t="str">
            <v>Britamento do patio</v>
          </cell>
          <cell r="B15" t="str">
            <v>m2</v>
          </cell>
          <cell r="C15">
            <v>6.9</v>
          </cell>
          <cell r="D15">
            <v>3.8</v>
          </cell>
          <cell r="F15">
            <v>10.7</v>
          </cell>
        </row>
        <row r="16">
          <cell r="A16" t="str">
            <v>Caixa de passagem 1,00 x 1,00 x 1,50m</v>
          </cell>
          <cell r="B16" t="str">
            <v>un</v>
          </cell>
          <cell r="C16">
            <v>657.26</v>
          </cell>
          <cell r="D16">
            <v>2086.8000000000002</v>
          </cell>
          <cell r="F16">
            <v>2744.0600000000004</v>
          </cell>
        </row>
        <row r="17">
          <cell r="A17" t="str">
            <v>Caixas de passagem</v>
          </cell>
          <cell r="B17" t="str">
            <v>unid</v>
          </cell>
          <cell r="C17">
            <v>390</v>
          </cell>
          <cell r="D17">
            <v>210</v>
          </cell>
          <cell r="F17">
            <v>600</v>
          </cell>
        </row>
        <row r="18">
          <cell r="A18" t="str">
            <v>Calha</v>
          </cell>
          <cell r="B18" t="str">
            <v>m</v>
          </cell>
          <cell r="E18">
            <v>51.1</v>
          </cell>
          <cell r="F18">
            <v>51.1</v>
          </cell>
        </row>
        <row r="19">
          <cell r="A19" t="str">
            <v>Ceramica 5x15 cm brick gold</v>
          </cell>
          <cell r="B19" t="str">
            <v>m2</v>
          </cell>
          <cell r="C19">
            <v>25</v>
          </cell>
          <cell r="D19">
            <v>19.38</v>
          </cell>
          <cell r="F19">
            <v>44.379999999999995</v>
          </cell>
        </row>
        <row r="20">
          <cell r="A20" t="str">
            <v>Cerca (mourões c arame farpado)</v>
          </cell>
          <cell r="B20" t="str">
            <v>m2</v>
          </cell>
          <cell r="C20">
            <v>36.35</v>
          </cell>
          <cell r="D20">
            <v>9.35</v>
          </cell>
          <cell r="F20">
            <v>45.7</v>
          </cell>
        </row>
        <row r="21">
          <cell r="A21" t="str">
            <v>Chpisco + Emboço</v>
          </cell>
          <cell r="B21" t="str">
            <v>m2</v>
          </cell>
          <cell r="C21">
            <v>8.56</v>
          </cell>
          <cell r="D21">
            <v>12.83</v>
          </cell>
          <cell r="F21">
            <v>21.39</v>
          </cell>
        </row>
        <row r="22">
          <cell r="A22" t="str">
            <v xml:space="preserve">Coluna de concreto para pórtico 230kV de barramento superior </v>
          </cell>
          <cell r="B22" t="str">
            <v>un</v>
          </cell>
          <cell r="C22">
            <v>18500</v>
          </cell>
          <cell r="F22">
            <v>18500</v>
          </cell>
        </row>
        <row r="23">
          <cell r="A23" t="str">
            <v>Concreto</v>
          </cell>
          <cell r="B23" t="str">
            <v>m3</v>
          </cell>
          <cell r="C23">
            <v>200</v>
          </cell>
          <cell r="D23">
            <v>270</v>
          </cell>
          <cell r="F23">
            <v>470</v>
          </cell>
        </row>
        <row r="24">
          <cell r="A24" t="str">
            <v>Concreto - Estaca</v>
          </cell>
          <cell r="B24" t="str">
            <v>m3</v>
          </cell>
          <cell r="C24">
            <v>200</v>
          </cell>
          <cell r="F24">
            <v>200</v>
          </cell>
        </row>
        <row r="25">
          <cell r="A25" t="str">
            <v>Controle tecnológico concreto e aço</v>
          </cell>
          <cell r="B25" t="str">
            <v>vb</v>
          </cell>
          <cell r="E25">
            <v>1765.25</v>
          </cell>
          <cell r="F25">
            <v>1765.25</v>
          </cell>
        </row>
        <row r="26">
          <cell r="A26" t="str">
            <v>Controle tecnológico concreto e aço - CC</v>
          </cell>
          <cell r="B26" t="str">
            <v>vb</v>
          </cell>
          <cell r="E26">
            <v>1460</v>
          </cell>
          <cell r="F26">
            <v>1460</v>
          </cell>
        </row>
        <row r="27">
          <cell r="A27" t="str">
            <v>Diversos</v>
          </cell>
          <cell r="B27" t="str">
            <v>m2</v>
          </cell>
          <cell r="C27">
            <v>16</v>
          </cell>
          <cell r="D27">
            <v>4</v>
          </cell>
          <cell r="F27">
            <v>20</v>
          </cell>
        </row>
        <row r="28">
          <cell r="A28" t="str">
            <v>Divisória ardósia 3cm</v>
          </cell>
          <cell r="B28" t="str">
            <v>m2</v>
          </cell>
          <cell r="C28">
            <v>97.4</v>
          </cell>
          <cell r="D28">
            <v>38.96</v>
          </cell>
          <cell r="F28">
            <v>136.36000000000001</v>
          </cell>
        </row>
        <row r="29">
          <cell r="A29" t="str">
            <v>Ducha Higienica</v>
          </cell>
          <cell r="B29" t="str">
            <v>unid</v>
          </cell>
          <cell r="C29">
            <v>89.9</v>
          </cell>
          <cell r="D29">
            <v>40</v>
          </cell>
          <cell r="F29">
            <v>129.9</v>
          </cell>
        </row>
        <row r="30">
          <cell r="A30" t="str">
            <v>Emboço emassado e pintado com latex PVA</v>
          </cell>
          <cell r="B30" t="str">
            <v>m2</v>
          </cell>
          <cell r="C30">
            <v>7.57</v>
          </cell>
          <cell r="D30">
            <v>14.96</v>
          </cell>
          <cell r="F30">
            <v>22.53</v>
          </cell>
        </row>
        <row r="31">
          <cell r="A31" t="str">
            <v>Ensaios de integridade</v>
          </cell>
          <cell r="B31" t="str">
            <v>vb</v>
          </cell>
          <cell r="E31">
            <v>18000</v>
          </cell>
          <cell r="F31">
            <v>18000</v>
          </cell>
        </row>
        <row r="32">
          <cell r="A32" t="str">
            <v>Escavação</v>
          </cell>
          <cell r="B32" t="str">
            <v>m3</v>
          </cell>
          <cell r="D32">
            <v>45</v>
          </cell>
          <cell r="F32">
            <v>45</v>
          </cell>
        </row>
        <row r="33">
          <cell r="A33" t="str">
            <v>Escavação mecanica canaleta</v>
          </cell>
          <cell r="B33" t="str">
            <v>m3</v>
          </cell>
          <cell r="D33">
            <v>18</v>
          </cell>
          <cell r="F33">
            <v>18</v>
          </cell>
        </row>
        <row r="34">
          <cell r="A34" t="str">
            <v>Escavação de tubulão</v>
          </cell>
          <cell r="B34" t="str">
            <v>m3</v>
          </cell>
          <cell r="E34">
            <v>92</v>
          </cell>
          <cell r="F34">
            <v>92</v>
          </cell>
        </row>
        <row r="35">
          <cell r="A35" t="str">
            <v>Espelho 40x60</v>
          </cell>
          <cell r="B35" t="str">
            <v>unid</v>
          </cell>
          <cell r="C35">
            <v>59.9</v>
          </cell>
          <cell r="D35">
            <v>10</v>
          </cell>
          <cell r="F35">
            <v>69.900000000000006</v>
          </cell>
        </row>
        <row r="36">
          <cell r="A36" t="str">
            <v>Estava helice continua - 1</v>
          </cell>
          <cell r="B36" t="str">
            <v>m</v>
          </cell>
          <cell r="E36">
            <v>100</v>
          </cell>
          <cell r="F36">
            <v>100</v>
          </cell>
        </row>
        <row r="37">
          <cell r="A37" t="str">
            <v>Estava helice continua - 14</v>
          </cell>
          <cell r="B37" t="str">
            <v>m</v>
          </cell>
          <cell r="E37">
            <v>100</v>
          </cell>
          <cell r="F37">
            <v>100</v>
          </cell>
        </row>
        <row r="38">
          <cell r="A38" t="str">
            <v>Estava helice continua - 2</v>
          </cell>
          <cell r="B38" t="str">
            <v>m</v>
          </cell>
          <cell r="E38">
            <v>100</v>
          </cell>
          <cell r="F38">
            <v>100</v>
          </cell>
        </row>
        <row r="39">
          <cell r="A39" t="str">
            <v>Estava helice continua - 3</v>
          </cell>
          <cell r="B39" t="str">
            <v>m</v>
          </cell>
          <cell r="E39">
            <v>100</v>
          </cell>
          <cell r="F39">
            <v>100</v>
          </cell>
        </row>
        <row r="40">
          <cell r="A40" t="str">
            <v>Estava helice continua - 4</v>
          </cell>
          <cell r="B40" t="str">
            <v>m</v>
          </cell>
          <cell r="E40">
            <v>100</v>
          </cell>
          <cell r="F40">
            <v>100</v>
          </cell>
        </row>
        <row r="41">
          <cell r="A41" t="str">
            <v>Estava helice continua - 5</v>
          </cell>
          <cell r="B41" t="str">
            <v>m</v>
          </cell>
          <cell r="E41">
            <v>100</v>
          </cell>
          <cell r="F41">
            <v>100</v>
          </cell>
        </row>
        <row r="42">
          <cell r="A42" t="str">
            <v>Estava helice continua - 6</v>
          </cell>
          <cell r="B42" t="str">
            <v>m</v>
          </cell>
          <cell r="E42">
            <v>100</v>
          </cell>
          <cell r="F42">
            <v>100</v>
          </cell>
        </row>
        <row r="43">
          <cell r="A43" t="str">
            <v>Estava helice continua - dia=40cm</v>
          </cell>
          <cell r="B43" t="str">
            <v>m</v>
          </cell>
          <cell r="E43">
            <v>100</v>
          </cell>
          <cell r="F43">
            <v>100</v>
          </cell>
        </row>
        <row r="44">
          <cell r="A44" t="str">
            <v>Estava helice continua - diam=40</v>
          </cell>
          <cell r="B44" t="str">
            <v>m</v>
          </cell>
          <cell r="E44">
            <v>100</v>
          </cell>
          <cell r="F44">
            <v>100</v>
          </cell>
        </row>
        <row r="45">
          <cell r="A45" t="str">
            <v>Estrut metalica e pintada</v>
          </cell>
          <cell r="B45" t="str">
            <v>m2</v>
          </cell>
          <cell r="E45">
            <v>72</v>
          </cell>
          <cell r="F45">
            <v>72</v>
          </cell>
        </row>
        <row r="46">
          <cell r="A46" t="str">
            <v xml:space="preserve">Execução de gabarito para locação da obra por piquetes de madeira e arame </v>
          </cell>
          <cell r="B46" t="str">
            <v>vb</v>
          </cell>
          <cell r="E46">
            <v>9029.51</v>
          </cell>
          <cell r="F46">
            <v>9029.51</v>
          </cell>
        </row>
        <row r="47">
          <cell r="A47" t="str">
            <v>Fechadura/Ferragens star / Ueme</v>
          </cell>
          <cell r="B47" t="str">
            <v>unid</v>
          </cell>
          <cell r="C47">
            <v>70</v>
          </cell>
          <cell r="D47">
            <v>80</v>
          </cell>
          <cell r="F47">
            <v>150</v>
          </cell>
        </row>
        <row r="48">
          <cell r="A48" t="str">
            <v>Forma</v>
          </cell>
          <cell r="B48" t="str">
            <v>m2</v>
          </cell>
          <cell r="C48">
            <v>43.72</v>
          </cell>
          <cell r="D48">
            <v>33.799999999999997</v>
          </cell>
          <cell r="F48">
            <v>77.52</v>
          </cell>
        </row>
        <row r="49">
          <cell r="A49" t="str">
            <v>Formas</v>
          </cell>
          <cell r="B49" t="str">
            <v>m2</v>
          </cell>
          <cell r="C49">
            <v>43.72</v>
          </cell>
          <cell r="D49">
            <v>33.799999999999997</v>
          </cell>
          <cell r="F49">
            <v>77.52</v>
          </cell>
        </row>
        <row r="50">
          <cell r="A50" t="str">
            <v>Forma Canaleta Deslizante (30% valor total convencional)</v>
          </cell>
          <cell r="B50" t="str">
            <v>m2</v>
          </cell>
          <cell r="C50">
            <v>30</v>
          </cell>
          <cell r="D50">
            <v>10</v>
          </cell>
          <cell r="F50">
            <v>40</v>
          </cell>
        </row>
        <row r="51">
          <cell r="A51" t="str">
            <v>Grama natural placas São Carlos</v>
          </cell>
          <cell r="B51" t="str">
            <v>m2</v>
          </cell>
          <cell r="C51">
            <v>4.75</v>
          </cell>
          <cell r="D51">
            <v>3</v>
          </cell>
          <cell r="F51">
            <v>7.75</v>
          </cell>
        </row>
        <row r="52">
          <cell r="A52" t="str">
            <v>Granilite cinza</v>
          </cell>
          <cell r="B52" t="str">
            <v>m</v>
          </cell>
          <cell r="C52">
            <v>42</v>
          </cell>
          <cell r="D52">
            <v>8</v>
          </cell>
          <cell r="F52">
            <v>50</v>
          </cell>
        </row>
        <row r="53">
          <cell r="A53" t="str">
            <v>Grelha metalica</v>
          </cell>
          <cell r="B53" t="str">
            <v>m2</v>
          </cell>
          <cell r="C53">
            <v>384</v>
          </cell>
          <cell r="D53">
            <v>20</v>
          </cell>
          <cell r="F53">
            <v>404</v>
          </cell>
        </row>
        <row r="54">
          <cell r="A54" t="str">
            <v>Guarda-corpo tubular aço galv 2" c pintura esmalte sintetico</v>
          </cell>
          <cell r="B54" t="str">
            <v>m</v>
          </cell>
          <cell r="C54">
            <v>112.5</v>
          </cell>
          <cell r="D54">
            <v>30</v>
          </cell>
          <cell r="F54">
            <v>142.5</v>
          </cell>
        </row>
        <row r="55">
          <cell r="A55" t="str">
            <v xml:space="preserve">Guia pre fabricada e sarjeta padrão prefeitura ao longo dos pateos de acesso criados no projeto </v>
          </cell>
          <cell r="B55" t="str">
            <v>m</v>
          </cell>
          <cell r="E55">
            <v>57.19</v>
          </cell>
          <cell r="F55">
            <v>57.19</v>
          </cell>
        </row>
        <row r="56">
          <cell r="A56" t="str">
            <v>Impermeabização c/ argamassa</v>
          </cell>
          <cell r="B56" t="str">
            <v>m2</v>
          </cell>
          <cell r="E56">
            <v>25.95</v>
          </cell>
          <cell r="F56">
            <v>25.95</v>
          </cell>
        </row>
        <row r="57">
          <cell r="A57" t="str">
            <v>Impermeabiliz da calha c manta pré-fabr asfalto modificado c armadura de não tecido de poliester polimerizado c APP ou SBS</v>
          </cell>
          <cell r="B57" t="str">
            <v>m2</v>
          </cell>
          <cell r="E57">
            <v>78.739999999999995</v>
          </cell>
          <cell r="F57">
            <v>78.739999999999995</v>
          </cell>
        </row>
        <row r="58">
          <cell r="A58" t="str">
            <v>Interligação em Tubo de ferro fundido DN 0,30m</v>
          </cell>
          <cell r="B58" t="str">
            <v>m</v>
          </cell>
          <cell r="C58">
            <v>384</v>
          </cell>
          <cell r="D58">
            <v>66</v>
          </cell>
          <cell r="F58">
            <v>450</v>
          </cell>
        </row>
        <row r="59">
          <cell r="A59" t="str">
            <v>Interligação de PVC 6"</v>
          </cell>
          <cell r="B59" t="str">
            <v>m</v>
          </cell>
          <cell r="C59">
            <v>69.819999999999993</v>
          </cell>
          <cell r="D59">
            <v>66</v>
          </cell>
          <cell r="F59">
            <v>135.82</v>
          </cell>
        </row>
        <row r="60">
          <cell r="A60" t="str">
            <v>Isolamento termico em poliuretano extrudado esp 40mm</v>
          </cell>
          <cell r="B60" t="str">
            <v>m2</v>
          </cell>
          <cell r="E60">
            <v>17.7</v>
          </cell>
          <cell r="F60">
            <v>17.7</v>
          </cell>
        </row>
        <row r="61">
          <cell r="A61" t="str">
            <v>Janela aluminio anodizado com camada anodica 25 micr</v>
          </cell>
          <cell r="B61" t="str">
            <v>m2</v>
          </cell>
          <cell r="C61">
            <v>504.91</v>
          </cell>
          <cell r="D61">
            <v>23.23</v>
          </cell>
          <cell r="F61">
            <v>528.14</v>
          </cell>
        </row>
        <row r="62">
          <cell r="A62" t="str">
            <v>Lastro de conc</v>
          </cell>
          <cell r="B62" t="str">
            <v>m3</v>
          </cell>
          <cell r="C62">
            <v>150</v>
          </cell>
          <cell r="D62">
            <v>200</v>
          </cell>
          <cell r="F62">
            <v>350</v>
          </cell>
        </row>
        <row r="63">
          <cell r="A63" t="str">
            <v xml:space="preserve">Lastro de conc (contrapiso) </v>
          </cell>
          <cell r="B63" t="str">
            <v>m2</v>
          </cell>
          <cell r="C63">
            <v>14.5</v>
          </cell>
          <cell r="D63">
            <v>15.07</v>
          </cell>
          <cell r="F63">
            <v>29.57</v>
          </cell>
        </row>
        <row r="64">
          <cell r="A64" t="str">
            <v>Cuba oval de embutir</v>
          </cell>
          <cell r="B64" t="str">
            <v>unid</v>
          </cell>
          <cell r="C64">
            <v>127.91</v>
          </cell>
          <cell r="D64">
            <v>91.63</v>
          </cell>
          <cell r="F64">
            <v>219.54</v>
          </cell>
        </row>
        <row r="65">
          <cell r="A65" t="str">
            <v>Levantamento topografico</v>
          </cell>
          <cell r="B65" t="str">
            <v>m2</v>
          </cell>
          <cell r="E65">
            <v>0.68</v>
          </cell>
          <cell r="F65">
            <v>0.68</v>
          </cell>
        </row>
        <row r="66">
          <cell r="A66" t="str">
            <v>Limpeza do terreno</v>
          </cell>
          <cell r="B66" t="str">
            <v>m2</v>
          </cell>
          <cell r="D66">
            <v>2.64</v>
          </cell>
          <cell r="F66">
            <v>2.64</v>
          </cell>
        </row>
        <row r="67">
          <cell r="A67" t="str">
            <v>Mictorio sinfonado</v>
          </cell>
          <cell r="B67" t="str">
            <v>unid</v>
          </cell>
          <cell r="C67">
            <v>103.57</v>
          </cell>
          <cell r="D67">
            <v>50</v>
          </cell>
          <cell r="F67">
            <v>153.57</v>
          </cell>
        </row>
        <row r="68">
          <cell r="A68" t="str">
            <v>Molas hidraulicas</v>
          </cell>
          <cell r="B68" t="str">
            <v>unid</v>
          </cell>
          <cell r="C68">
            <v>280</v>
          </cell>
          <cell r="D68">
            <v>40</v>
          </cell>
          <cell r="F68">
            <v>320</v>
          </cell>
        </row>
        <row r="69">
          <cell r="A69" t="str">
            <v>Pavimentação de páteos e vias de circulação em asfalto CBQU, sobre imprimação asfáltica e com pintura de acabamento</v>
          </cell>
          <cell r="B69" t="str">
            <v>m2</v>
          </cell>
          <cell r="E69">
            <v>120</v>
          </cell>
          <cell r="F69">
            <v>120</v>
          </cell>
        </row>
        <row r="70">
          <cell r="A70" t="str">
            <v>Pilares + Vigas + Laje Alveolar Cotação da Cassol - Cafor</v>
          </cell>
          <cell r="B70" t="str">
            <v>m2</v>
          </cell>
          <cell r="E70">
            <v>2000</v>
          </cell>
          <cell r="F70">
            <v>2000</v>
          </cell>
        </row>
        <row r="71">
          <cell r="A71" t="str">
            <v>Pintura acril + massa acril</v>
          </cell>
          <cell r="B71" t="str">
            <v>m2</v>
          </cell>
          <cell r="C71">
            <v>15.75</v>
          </cell>
          <cell r="D71">
            <v>5</v>
          </cell>
          <cell r="F71">
            <v>20.75</v>
          </cell>
        </row>
        <row r="72">
          <cell r="A72" t="str">
            <v>Pintura Acrilica s/ conc aparente</v>
          </cell>
          <cell r="B72" t="str">
            <v>m2</v>
          </cell>
          <cell r="C72">
            <v>5.75</v>
          </cell>
          <cell r="D72">
            <v>5</v>
          </cell>
          <cell r="F72">
            <v>10.75</v>
          </cell>
        </row>
        <row r="73">
          <cell r="A73" t="str">
            <v xml:space="preserve">Piso ceramico </v>
          </cell>
          <cell r="B73" t="str">
            <v>m2</v>
          </cell>
          <cell r="C73">
            <v>47.22</v>
          </cell>
          <cell r="D73">
            <v>18.09</v>
          </cell>
          <cell r="F73">
            <v>65.31</v>
          </cell>
        </row>
        <row r="74">
          <cell r="A74" t="str">
            <v>Piso cimentado liso c juntas acrilico</v>
          </cell>
          <cell r="B74" t="str">
            <v>m2</v>
          </cell>
          <cell r="C74">
            <v>22.493999999999996</v>
          </cell>
          <cell r="D74">
            <v>15</v>
          </cell>
          <cell r="F74">
            <v>37.494</v>
          </cell>
        </row>
        <row r="75">
          <cell r="A75" t="str">
            <v>Piso Monolitico alta resist  tipo Polipiso 600  A acab polido</v>
          </cell>
          <cell r="B75" t="str">
            <v>m2</v>
          </cell>
          <cell r="E75">
            <v>79.099999999999994</v>
          </cell>
          <cell r="F75">
            <v>79.099999999999994</v>
          </cell>
        </row>
        <row r="76">
          <cell r="A76" t="str">
            <v>Piso monolitico tipo Keraplan EG esp 3mm Ancobras</v>
          </cell>
          <cell r="B76" t="str">
            <v>m2</v>
          </cell>
          <cell r="E76">
            <v>79.099999999999994</v>
          </cell>
          <cell r="F76">
            <v>79.099999999999994</v>
          </cell>
        </row>
        <row r="77">
          <cell r="A77" t="str">
            <v>Placa da obra</v>
          </cell>
          <cell r="B77" t="str">
            <v>unid</v>
          </cell>
          <cell r="C77">
            <v>1133</v>
          </cell>
          <cell r="D77">
            <v>30</v>
          </cell>
          <cell r="F77">
            <v>1163</v>
          </cell>
        </row>
        <row r="78">
          <cell r="A78" t="str">
            <v>Plantio de cortina vegetal com arbustos de 1m a árvores de 20m</v>
          </cell>
          <cell r="B78" t="str">
            <v>m2</v>
          </cell>
          <cell r="E78">
            <v>28</v>
          </cell>
          <cell r="F78">
            <v>28</v>
          </cell>
        </row>
        <row r="79">
          <cell r="A79" t="str">
            <v>Porta chapa aço galv 14 pintadas com esmalte sintetico + proteção Wash Primer - 1,40 x 2,10</v>
          </cell>
          <cell r="B79" t="str">
            <v>unid</v>
          </cell>
          <cell r="C79">
            <v>1470</v>
          </cell>
          <cell r="D79">
            <v>147</v>
          </cell>
          <cell r="F79">
            <v>1617</v>
          </cell>
        </row>
        <row r="80">
          <cell r="A80" t="str">
            <v>Porta chapa aço galv 14 pintadas com esmalte sintetico + proteção Wash Primer - 3,00 x 4,00</v>
          </cell>
          <cell r="B80" t="str">
            <v>unid</v>
          </cell>
          <cell r="C80">
            <v>6000</v>
          </cell>
          <cell r="D80">
            <v>600</v>
          </cell>
          <cell r="F80">
            <v>6600</v>
          </cell>
        </row>
        <row r="81">
          <cell r="A81" t="str">
            <v>Porta chapa aço galv 14 pintadas com esmalte sintetico + proteção Wash Primer - 1,60 x 2,50</v>
          </cell>
          <cell r="B81" t="str">
            <v>unid</v>
          </cell>
          <cell r="C81">
            <v>2000</v>
          </cell>
          <cell r="D81">
            <v>200</v>
          </cell>
          <cell r="F81">
            <v>2200</v>
          </cell>
        </row>
        <row r="82">
          <cell r="A82" t="str">
            <v>Porta chapa aço galv 14 pintadas com esmalte sintetico + proteção Wash Primer - 0,80 x 0,80</v>
          </cell>
          <cell r="B82" t="str">
            <v>unid</v>
          </cell>
          <cell r="C82">
            <v>320</v>
          </cell>
          <cell r="D82">
            <v>50</v>
          </cell>
          <cell r="F82">
            <v>370</v>
          </cell>
        </row>
        <row r="83">
          <cell r="A83" t="str">
            <v>Porta chapa aço galv 14 pintadas com esmalte sintetico + proteção Wash Primer - 1,20x2,10</v>
          </cell>
          <cell r="B83" t="str">
            <v>unid</v>
          </cell>
          <cell r="C83">
            <v>1260</v>
          </cell>
          <cell r="D83">
            <v>126</v>
          </cell>
          <cell r="F83">
            <v>1386</v>
          </cell>
        </row>
        <row r="84">
          <cell r="A84" t="str">
            <v>Porta chapa aço galv 14 pintadas com esmalte sintetico + proteção Wash Primer - 0,70 x 2,10</v>
          </cell>
          <cell r="B84" t="str">
            <v>unid</v>
          </cell>
          <cell r="C84">
            <v>735</v>
          </cell>
          <cell r="D84">
            <v>73.5</v>
          </cell>
          <cell r="F84">
            <v>808.5</v>
          </cell>
        </row>
        <row r="85">
          <cell r="A85" t="str">
            <v>Porta chapa aço galv 14 pintadas com esmalte sintetico + proteção Wash Primer - 1,10 x 2,10</v>
          </cell>
          <cell r="B85" t="str">
            <v>unid</v>
          </cell>
          <cell r="C85">
            <v>1155</v>
          </cell>
          <cell r="D85">
            <v>115.5</v>
          </cell>
          <cell r="F85">
            <v>1270.5</v>
          </cell>
        </row>
        <row r="86">
          <cell r="A86" t="str">
            <v>Porta corta fogo - 0,90x2,10</v>
          </cell>
          <cell r="B86" t="str">
            <v>unid</v>
          </cell>
          <cell r="C86">
            <v>1700</v>
          </cell>
          <cell r="D86">
            <v>160</v>
          </cell>
          <cell r="F86">
            <v>1860</v>
          </cell>
        </row>
        <row r="87">
          <cell r="A87" t="str">
            <v>Porta mad revest c laminado melaminico - 0,60x1,65</v>
          </cell>
          <cell r="B87" t="str">
            <v>unid</v>
          </cell>
          <cell r="C87">
            <v>226.95</v>
          </cell>
          <cell r="D87">
            <v>80</v>
          </cell>
          <cell r="F87">
            <v>306.95</v>
          </cell>
        </row>
        <row r="88">
          <cell r="A88" t="str">
            <v>Porta Papel</v>
          </cell>
          <cell r="B88" t="str">
            <v>unid</v>
          </cell>
          <cell r="C88">
            <v>25</v>
          </cell>
          <cell r="D88">
            <v>15</v>
          </cell>
          <cell r="F88">
            <v>40</v>
          </cell>
        </row>
        <row r="89">
          <cell r="A89" t="str">
            <v>Porta Papel Toalha</v>
          </cell>
          <cell r="B89" t="str">
            <v>unid</v>
          </cell>
          <cell r="C89">
            <v>47</v>
          </cell>
          <cell r="D89">
            <v>15</v>
          </cell>
          <cell r="F89">
            <v>62</v>
          </cell>
        </row>
        <row r="90">
          <cell r="A90" t="str">
            <v>Portões</v>
          </cell>
          <cell r="B90" t="str">
            <v>unid</v>
          </cell>
          <cell r="C90">
            <v>4500</v>
          </cell>
          <cell r="D90">
            <v>500</v>
          </cell>
          <cell r="F90">
            <v>5000</v>
          </cell>
        </row>
        <row r="91">
          <cell r="A91" t="str">
            <v>Preenchim areia parede corta fogo</v>
          </cell>
          <cell r="B91" t="str">
            <v>m3</v>
          </cell>
          <cell r="C91">
            <v>38</v>
          </cell>
          <cell r="D91">
            <v>16</v>
          </cell>
          <cell r="F91">
            <v>54</v>
          </cell>
        </row>
        <row r="92">
          <cell r="A92" t="str">
            <v>Reaterro</v>
          </cell>
          <cell r="B92" t="str">
            <v>m3</v>
          </cell>
          <cell r="E92">
            <v>15</v>
          </cell>
          <cell r="F92">
            <v>15</v>
          </cell>
        </row>
        <row r="93">
          <cell r="A93" t="str">
            <v>Recomposição de travessias</v>
          </cell>
          <cell r="B93" t="str">
            <v>m2</v>
          </cell>
          <cell r="E93">
            <v>102.12</v>
          </cell>
          <cell r="F93">
            <v>102.12</v>
          </cell>
        </row>
        <row r="94">
          <cell r="A94" t="str">
            <v>Rede de interligação - Esgoto</v>
          </cell>
          <cell r="B94" t="str">
            <v>m</v>
          </cell>
          <cell r="C94">
            <v>40</v>
          </cell>
          <cell r="F94">
            <v>40</v>
          </cell>
        </row>
        <row r="95">
          <cell r="A95" t="str">
            <v>Rede de interligação - Agua</v>
          </cell>
          <cell r="B95" t="str">
            <v>m</v>
          </cell>
          <cell r="C95">
            <v>35</v>
          </cell>
          <cell r="F95">
            <v>35</v>
          </cell>
        </row>
        <row r="96">
          <cell r="A96" t="str">
            <v>Rufo metalico 0,20m</v>
          </cell>
          <cell r="B96" t="str">
            <v>m</v>
          </cell>
          <cell r="E96">
            <v>41.3</v>
          </cell>
          <cell r="F96">
            <v>41.3</v>
          </cell>
        </row>
        <row r="97">
          <cell r="A97" t="str">
            <v>Saboneteira p/ sabão liquido</v>
          </cell>
          <cell r="B97" t="str">
            <v>unid</v>
          </cell>
          <cell r="C97">
            <v>45</v>
          </cell>
          <cell r="D97">
            <v>15</v>
          </cell>
          <cell r="F97">
            <v>60</v>
          </cell>
        </row>
        <row r="98">
          <cell r="A98" t="str">
            <v>Suporte de barramento tripolar alto 230kV</v>
          </cell>
          <cell r="B98" t="str">
            <v>un</v>
          </cell>
          <cell r="C98">
            <v>4500</v>
          </cell>
          <cell r="F98">
            <v>4500</v>
          </cell>
        </row>
        <row r="99">
          <cell r="A99" t="str">
            <v>Suporte de barramento tripolar alto 69kV</v>
          </cell>
          <cell r="B99" t="str">
            <v>un</v>
          </cell>
          <cell r="C99">
            <v>3000</v>
          </cell>
          <cell r="F99">
            <v>3000</v>
          </cell>
        </row>
        <row r="100">
          <cell r="A100" t="str">
            <v>Suporte de barramento tripolar baixo 69kV</v>
          </cell>
          <cell r="B100" t="str">
            <v>un</v>
          </cell>
          <cell r="C100">
            <v>2500</v>
          </cell>
          <cell r="F100">
            <v>2500</v>
          </cell>
        </row>
        <row r="101">
          <cell r="A101" t="str">
            <v>Suporte de isolador de pedestal baixo 230kV</v>
          </cell>
          <cell r="B101" t="str">
            <v>un</v>
          </cell>
          <cell r="C101">
            <v>1784</v>
          </cell>
          <cell r="F101">
            <v>1784</v>
          </cell>
        </row>
        <row r="102">
          <cell r="A102" t="str">
            <v>Suporte de Pára-raios 230kV</v>
          </cell>
          <cell r="B102" t="str">
            <v>un</v>
          </cell>
          <cell r="C102">
            <v>1735</v>
          </cell>
          <cell r="F102">
            <v>1735</v>
          </cell>
        </row>
        <row r="103">
          <cell r="A103" t="str">
            <v>Suporte de Pára-raios 69kV</v>
          </cell>
          <cell r="B103" t="str">
            <v>un</v>
          </cell>
          <cell r="C103">
            <v>1454</v>
          </cell>
          <cell r="F103">
            <v>1454</v>
          </cell>
        </row>
        <row r="104">
          <cell r="A104" t="str">
            <v>Suporte de Secionador tripolar, MH, AV/AC 69kV</v>
          </cell>
          <cell r="B104" t="str">
            <v>un</v>
          </cell>
          <cell r="C104">
            <v>2901</v>
          </cell>
          <cell r="F104">
            <v>2901</v>
          </cell>
        </row>
        <row r="105">
          <cell r="A105" t="str">
            <v>Suporte de Secionador, MH, pantográfico 230kV</v>
          </cell>
          <cell r="B105" t="str">
            <v>un</v>
          </cell>
          <cell r="C105">
            <v>3221</v>
          </cell>
          <cell r="F105">
            <v>3221</v>
          </cell>
        </row>
        <row r="106">
          <cell r="A106" t="str">
            <v>Suporte de Transformador de corrente 230kV</v>
          </cell>
          <cell r="B106" t="str">
            <v>un</v>
          </cell>
          <cell r="C106">
            <v>1270</v>
          </cell>
          <cell r="F106">
            <v>1270</v>
          </cell>
        </row>
        <row r="107">
          <cell r="A107" t="str">
            <v>Suporte de Transformador de potencial 230kV</v>
          </cell>
          <cell r="B107" t="str">
            <v>un</v>
          </cell>
          <cell r="C107">
            <v>1573</v>
          </cell>
          <cell r="F107">
            <v>1573</v>
          </cell>
        </row>
        <row r="108">
          <cell r="A108" t="str">
            <v>Tampa de concreto</v>
          </cell>
          <cell r="B108" t="str">
            <v>uni</v>
          </cell>
          <cell r="C108">
            <v>30</v>
          </cell>
          <cell r="D108">
            <v>15</v>
          </cell>
          <cell r="F108">
            <v>45</v>
          </cell>
        </row>
        <row r="109">
          <cell r="A109" t="str">
            <v>Tampa de concreto 1,20x0,50</v>
          </cell>
          <cell r="B109" t="str">
            <v>uni</v>
          </cell>
          <cell r="C109">
            <v>30</v>
          </cell>
          <cell r="D109">
            <v>15</v>
          </cell>
          <cell r="F109">
            <v>45</v>
          </cell>
        </row>
        <row r="110">
          <cell r="A110" t="str">
            <v xml:space="preserve">Tampa em ferro fundido </v>
          </cell>
          <cell r="B110" t="str">
            <v>uni</v>
          </cell>
          <cell r="C110">
            <v>600</v>
          </cell>
          <cell r="F110">
            <v>600</v>
          </cell>
        </row>
        <row r="111">
          <cell r="A111" t="str">
            <v>Taxa de mobilização Estaca Helice Continua</v>
          </cell>
          <cell r="B111" t="str">
            <v>vb</v>
          </cell>
          <cell r="E111">
            <v>36000</v>
          </cell>
          <cell r="F111">
            <v>36000</v>
          </cell>
        </row>
        <row r="112">
          <cell r="A112" t="str">
            <v>Tela metalica aço galv #10 vão entre barras do guarda-corpo</v>
          </cell>
          <cell r="B112" t="str">
            <v>m2</v>
          </cell>
          <cell r="C112">
            <v>16.72</v>
          </cell>
          <cell r="D112">
            <v>15</v>
          </cell>
          <cell r="F112">
            <v>31.72</v>
          </cell>
        </row>
        <row r="113">
          <cell r="A113" t="str">
            <v>Telha em aço trapezoidal e=0,8mm pré-pintada, modelo LR-40 da Perfilor</v>
          </cell>
          <cell r="B113" t="str">
            <v>m2</v>
          </cell>
          <cell r="E113">
            <v>108.99</v>
          </cell>
          <cell r="F113">
            <v>108.99</v>
          </cell>
        </row>
        <row r="114">
          <cell r="A114" t="str">
            <v>Torneiras Pressmatic</v>
          </cell>
          <cell r="B114" t="str">
            <v>unid</v>
          </cell>
          <cell r="C114">
            <v>97.85</v>
          </cell>
          <cell r="D114">
            <v>30</v>
          </cell>
          <cell r="F114">
            <v>127.85</v>
          </cell>
        </row>
        <row r="115">
          <cell r="A115" t="str">
            <v>Tubos de Concreto diam adequado</v>
          </cell>
          <cell r="B115" t="str">
            <v>m</v>
          </cell>
          <cell r="C115">
            <v>22</v>
          </cell>
          <cell r="D115">
            <v>9</v>
          </cell>
          <cell r="F115">
            <v>31</v>
          </cell>
        </row>
        <row r="116">
          <cell r="A116" t="str">
            <v>Vaso sanit com caixa acoplada</v>
          </cell>
          <cell r="B116" t="str">
            <v>unid</v>
          </cell>
          <cell r="C116">
            <v>295.01</v>
          </cell>
          <cell r="D116">
            <v>50</v>
          </cell>
          <cell r="F116">
            <v>345.01</v>
          </cell>
        </row>
        <row r="117">
          <cell r="A117" t="str">
            <v>Vidros aramados 6mm com 2 laminas e filme plastico entre elas</v>
          </cell>
          <cell r="B117" t="str">
            <v>m2</v>
          </cell>
          <cell r="C117">
            <v>182.3</v>
          </cell>
          <cell r="D117">
            <v>40</v>
          </cell>
          <cell r="F117">
            <v>222.3</v>
          </cell>
        </row>
        <row r="118">
          <cell r="A118" t="str">
            <v>Viga para pórtico 230kV de barramento superior</v>
          </cell>
          <cell r="B118" t="str">
            <v>un</v>
          </cell>
          <cell r="C118">
            <v>6500</v>
          </cell>
          <cell r="F118">
            <v>6500</v>
          </cell>
        </row>
        <row r="119">
          <cell r="A119" t="str">
            <v>Visor de vidro aramado 60x50cm</v>
          </cell>
          <cell r="B119" t="str">
            <v>m2</v>
          </cell>
          <cell r="C119">
            <v>182.3</v>
          </cell>
          <cell r="D119">
            <v>40</v>
          </cell>
          <cell r="F119">
            <v>222.3</v>
          </cell>
        </row>
        <row r="121">
          <cell r="A121" t="str">
            <v xml:space="preserve"> Verniz selador SHER-TILE HS BR, pintura anti-ácida PHENICONsobre argamassa (chapisco, emboço e reboco)</v>
          </cell>
          <cell r="B121" t="str">
            <v>m2</v>
          </cell>
          <cell r="E121">
            <v>25</v>
          </cell>
          <cell r="F121">
            <v>25</v>
          </cell>
        </row>
        <row r="122">
          <cell r="A122" t="str">
            <v xml:space="preserve"> Verniz selador SHER-TILE HS BR, pintura anti-ácida PHENICONsobre argamassa (chapisco, emboço e reboco) Kerakret</v>
          </cell>
          <cell r="B122" t="str">
            <v>m</v>
          </cell>
          <cell r="E122">
            <v>19.23</v>
          </cell>
          <cell r="F122">
            <v>19.23</v>
          </cell>
        </row>
        <row r="123">
          <cell r="A123" t="str">
            <v>Ceramica 240x54x9mm, mod. 2109, castor, GAIL</v>
          </cell>
          <cell r="B123" t="str">
            <v>m2</v>
          </cell>
          <cell r="C123">
            <v>83</v>
          </cell>
          <cell r="D123">
            <v>19.38</v>
          </cell>
          <cell r="F123">
            <v>102.38</v>
          </cell>
        </row>
        <row r="124">
          <cell r="A124" t="str">
            <v>Cobertura completa - PANISOL</v>
          </cell>
          <cell r="B124" t="str">
            <v>m2</v>
          </cell>
          <cell r="E124">
            <v>100</v>
          </cell>
          <cell r="F124">
            <v>100</v>
          </cell>
        </row>
        <row r="125">
          <cell r="A125" t="str">
            <v>Concreto com selador, massa e pintura  acrílica porao de cabos</v>
          </cell>
          <cell r="B125" t="str">
            <v>m2</v>
          </cell>
          <cell r="F125">
            <v>0</v>
          </cell>
        </row>
        <row r="126">
          <cell r="A126" t="str">
            <v>Cortina de concreto</v>
          </cell>
          <cell r="B126" t="str">
            <v>m3</v>
          </cell>
          <cell r="C126">
            <v>1014.48</v>
          </cell>
          <cell r="D126">
            <v>676.32</v>
          </cell>
          <cell r="F126">
            <v>1690.8000000000002</v>
          </cell>
        </row>
        <row r="127">
          <cell r="A127" t="str">
            <v>Cx passagem drenagem cobertura</v>
          </cell>
          <cell r="B127" t="str">
            <v>uni</v>
          </cell>
          <cell r="C127">
            <v>665</v>
          </cell>
          <cell r="D127">
            <v>285</v>
          </cell>
          <cell r="F127">
            <v>950</v>
          </cell>
        </row>
        <row r="128">
          <cell r="A128" t="str">
            <v>Cx passagem drenagem porão</v>
          </cell>
          <cell r="B128" t="str">
            <v>uni</v>
          </cell>
          <cell r="C128">
            <v>595</v>
          </cell>
          <cell r="D128">
            <v>255</v>
          </cell>
          <cell r="F128">
            <v>850</v>
          </cell>
        </row>
        <row r="129">
          <cell r="A129" t="str">
            <v>Diversos elétrica</v>
          </cell>
          <cell r="B129" t="str">
            <v>m2</v>
          </cell>
          <cell r="C129">
            <v>70</v>
          </cell>
          <cell r="D129">
            <v>30</v>
          </cell>
          <cell r="F129">
            <v>100</v>
          </cell>
        </row>
        <row r="130">
          <cell r="A130" t="str">
            <v>Escada de acesso cobertura</v>
          </cell>
          <cell r="B130" t="str">
            <v>uni</v>
          </cell>
          <cell r="E130">
            <v>8000</v>
          </cell>
          <cell r="F130">
            <v>8000</v>
          </cell>
        </row>
        <row r="131">
          <cell r="A131" t="str">
            <v>Extravasor de água pluvial de aço 100mm</v>
          </cell>
          <cell r="B131" t="str">
            <v>m</v>
          </cell>
          <cell r="C131">
            <v>100</v>
          </cell>
          <cell r="D131">
            <v>37</v>
          </cell>
          <cell r="F131">
            <v>137</v>
          </cell>
        </row>
        <row r="132">
          <cell r="A132" t="str">
            <v>Impermeabilização laje cobertura</v>
          </cell>
          <cell r="B132" t="str">
            <v>m2</v>
          </cell>
          <cell r="E132">
            <v>78.739999999999995</v>
          </cell>
          <cell r="F132">
            <v>78.739999999999995</v>
          </cell>
        </row>
        <row r="133">
          <cell r="A133" t="str">
            <v>Madeira c/ verniz</v>
          </cell>
          <cell r="B133" t="str">
            <v>m</v>
          </cell>
          <cell r="C133">
            <v>10</v>
          </cell>
          <cell r="D133">
            <v>4</v>
          </cell>
          <cell r="F133">
            <v>14</v>
          </cell>
        </row>
        <row r="134">
          <cell r="A134" t="str">
            <v>Piso elevado de aço da PISOTRAT</v>
          </cell>
          <cell r="B134" t="str">
            <v>m2</v>
          </cell>
          <cell r="E134">
            <v>370.88</v>
          </cell>
          <cell r="F134">
            <v>370.88</v>
          </cell>
        </row>
        <row r="135">
          <cell r="A135" t="str">
            <v>Porta chapa aço galv 14 pintadas com esmalte sintetico + proteção Wash Primer - 1,20x2,70</v>
          </cell>
          <cell r="B135" t="str">
            <v>uni</v>
          </cell>
          <cell r="C135">
            <v>1620</v>
          </cell>
          <cell r="D135">
            <v>162</v>
          </cell>
          <cell r="F135">
            <v>1782</v>
          </cell>
        </row>
        <row r="136">
          <cell r="A136" t="str">
            <v>Porta chapa aço galv 14 pintadas com esmalte sintetico + proteção Wash Primer - 2,00x2,70</v>
          </cell>
          <cell r="B136" t="str">
            <v>uni</v>
          </cell>
          <cell r="C136">
            <v>2700</v>
          </cell>
          <cell r="D136">
            <v>270</v>
          </cell>
          <cell r="F136">
            <v>2970</v>
          </cell>
        </row>
        <row r="137">
          <cell r="A137" t="str">
            <v>Porta mad revest c laminado melaminico - 0,80x2,70</v>
          </cell>
          <cell r="B137" t="str">
            <v>uni</v>
          </cell>
          <cell r="C137">
            <v>350</v>
          </cell>
          <cell r="D137">
            <v>80</v>
          </cell>
          <cell r="F137">
            <v>430</v>
          </cell>
        </row>
        <row r="138">
          <cell r="A138" t="str">
            <v>Ralo hemisférico e tubo de água pluvial de aço 100mm</v>
          </cell>
          <cell r="B138" t="str">
            <v>m</v>
          </cell>
          <cell r="C138">
            <v>100</v>
          </cell>
          <cell r="D138">
            <v>37</v>
          </cell>
          <cell r="F138">
            <v>137</v>
          </cell>
        </row>
        <row r="139">
          <cell r="A139" t="str">
            <v>Rodapé Monolitico alta resist  tipo Polipiso 600  A acab polido</v>
          </cell>
          <cell r="B139" t="str">
            <v>m</v>
          </cell>
          <cell r="E139">
            <v>20</v>
          </cell>
          <cell r="F139">
            <v>20</v>
          </cell>
        </row>
        <row r="140">
          <cell r="A140" t="str">
            <v>Serviço de comunicação</v>
          </cell>
          <cell r="B140" t="str">
            <v>m2</v>
          </cell>
          <cell r="E140">
            <v>10</v>
          </cell>
          <cell r="F140">
            <v>10</v>
          </cell>
        </row>
        <row r="141">
          <cell r="F141">
            <v>0</v>
          </cell>
        </row>
      </sheetData>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E"/>
      <sheetName val="Preços"/>
      <sheetName val="Capa"/>
      <sheetName val="Planilha1"/>
      <sheetName val="Plan1"/>
      <sheetName val="Referencias"/>
      <sheetName val="ANALISE.XLS"/>
    </sheetNames>
    <definedNames>
      <definedName name="Macro1"/>
    </definedNames>
    <sheetDataSet>
      <sheetData sheetId="0" refreshError="1"/>
      <sheetData sheetId="1" refreshError="1"/>
      <sheetData sheetId="2"/>
      <sheetData sheetId="3"/>
      <sheetData sheetId="4"/>
      <sheetData sheetId="5"/>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ÃO"/>
      <sheetName val="Parametros"/>
      <sheetName val="Índices de MdO"/>
      <sheetName val="Hist"/>
      <sheetName val="CIV"/>
      <sheetName val="Ferramentaria"/>
      <sheetName val="RESUMO EXECUTIVO"/>
      <sheetName val="IDENTIFICAÇÃO"/>
      <sheetName val="Infra Eletr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
      <sheetName val="Page 1"/>
      <sheetName val="Page 2 "/>
      <sheetName val="Page 3 "/>
      <sheetName val="Page 4"/>
      <sheetName val="Page 5"/>
      <sheetName val="Page 6"/>
      <sheetName val="7 Project Calculation"/>
      <sheetName val="8 Risk Analysis"/>
      <sheetName val="9 Project Cal. per BD"/>
      <sheetName val="APLICAÇÃO"/>
      <sheetName val="Page_1"/>
      <sheetName val="Page_2_"/>
      <sheetName val="Page_3_"/>
      <sheetName val="Page_4"/>
      <sheetName val="Page_5"/>
      <sheetName val="Page_6"/>
      <sheetName val="7_Project_Calculation"/>
      <sheetName val="8_Risk_Analysis"/>
      <sheetName val="9_Project_Cal__per_BD"/>
      <sheetName val="Capa"/>
      <sheetName val="Planilha1"/>
      <sheetName val="Plan1"/>
      <sheetName val="Referencias"/>
      <sheetName val="FCAC"/>
    </sheetNames>
    <sheetDataSet>
      <sheetData sheetId="0"/>
      <sheetData sheetId="1" refreshError="1">
        <row r="7">
          <cell r="H7" t="str">
            <v>TL Chavantes - Botucatu</v>
          </cell>
        </row>
      </sheetData>
      <sheetData sheetId="2"/>
      <sheetData sheetId="3"/>
      <sheetData sheetId="4"/>
      <sheetData sheetId="5"/>
      <sheetData sheetId="6"/>
      <sheetData sheetId="7"/>
      <sheetData sheetId="8"/>
      <sheetData sheetId="9"/>
      <sheetData sheetId="10" refreshError="1"/>
      <sheetData sheetId="11">
        <row r="7">
          <cell r="H7" t="str">
            <v>TL Chavantes - Botucatu</v>
          </cell>
        </row>
      </sheetData>
      <sheetData sheetId="12"/>
      <sheetData sheetId="13"/>
      <sheetData sheetId="14"/>
      <sheetData sheetId="15"/>
      <sheetData sheetId="16"/>
      <sheetData sheetId="17"/>
      <sheetData sheetId="18"/>
      <sheetData sheetId="19"/>
      <sheetData sheetId="20"/>
      <sheetData sheetId="21">
        <row r="7">
          <cell r="H7" t="str">
            <v>DI-SPCI</v>
          </cell>
        </row>
      </sheetData>
      <sheetData sheetId="22"/>
      <sheetData sheetId="23"/>
      <sheetData sheetId="2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olo I"/>
      <sheetName val="SoloII"/>
      <sheetName val="Page 1"/>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olo I"/>
      <sheetName val="SoloII"/>
      <sheetName val="Page 1"/>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olo I"/>
      <sheetName val="SoloII"/>
    </sheetNames>
    <sheetDataSet>
      <sheetData sheetId="0" refreshError="1"/>
      <sheetData sheetId="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Plan4"/>
      <sheetName val="Plan5"/>
      <sheetName val="Plan6"/>
      <sheetName val="Solo I"/>
      <sheetName val="Ameacas-PreReacao"/>
      <sheetName val="Oport-PreReacao"/>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BR"/>
      <sheetName val="Folha de Rosto - 50"/>
      <sheetName val="Plan4"/>
      <sheetName val="Folha_de_Rosto_-_50"/>
    </sheetNames>
    <sheetDataSet>
      <sheetData sheetId="0"/>
      <sheetData sheetId="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_CAPA"/>
      <sheetName val="CIV"/>
      <sheetName val="Planilha1"/>
    </sheetNames>
    <sheetDataSet>
      <sheetData sheetId="0">
        <row r="1">
          <cell r="H1" t="str">
            <v>DIVISÃO DE CUSTOS E ORÇAMENTOS</v>
          </cell>
        </row>
        <row r="4">
          <cell r="H4" t="str">
            <v>PLANILHA ORÇAMENTÁRIA</v>
          </cell>
        </row>
        <row r="6">
          <cell r="W6" t="str">
            <v>51/21</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SERVIÇOS PRELIMINARES"/>
      <sheetName val="2. ESTRUTURA E FECHAMENTOS"/>
      <sheetName val="3. HIDRÁULICA"/>
      <sheetName val="4. ELÉTRICA"/>
      <sheetName val="5. INSTALAÇÕES DE SPCI"/>
      <sheetName val="6. REVESTIMENTOS"/>
      <sheetName val="7. CLIMATIZAÇÃO"/>
      <sheetName val="8. ESQUADRIAS"/>
      <sheetName val="9. INSTALAÇÕES DE EQUIPAMENTOS"/>
      <sheetName val="10. CABINE ELÉTRICA"/>
      <sheetName val="11. ABRIGO DE COMPRESSOR"/>
      <sheetName val="E"/>
      <sheetName val="B"/>
      <sheetName val="BD"/>
      <sheetName val="PeV-LAB"/>
      <sheetName val="Planilha1"/>
      <sheetName val="HH"/>
      <sheetName val="BDI"/>
    </sheetNames>
    <sheetDataSet>
      <sheetData sheetId="0" refreshError="1">
        <row r="1">
          <cell r="H1" t="str">
            <v>DIVISÃO DE INFRAESTRUTURA</v>
          </cell>
        </row>
        <row r="3">
          <cell r="AC3">
            <v>0</v>
          </cell>
        </row>
        <row r="4">
          <cell r="H4" t="str">
            <v>PLANILHA ORÇAMENTÁRIA</v>
          </cell>
          <cell r="T4" t="str">
            <v>DI-1310-PE-GR-EC-0001-R02</v>
          </cell>
          <cell r="AC4" t="str">
            <v>X</v>
          </cell>
        </row>
        <row r="5">
          <cell r="H5" t="str">
            <v>ELABORADO:</v>
          </cell>
          <cell r="M5" t="str">
            <v>VERIFICADO:</v>
          </cell>
          <cell r="R5" t="str">
            <v>APROVADO:</v>
          </cell>
          <cell r="AC5">
            <v>0</v>
          </cell>
        </row>
        <row r="6">
          <cell r="AC6">
            <v>0</v>
          </cell>
        </row>
        <row r="7">
          <cell r="AC7">
            <v>0</v>
          </cell>
        </row>
        <row r="8">
          <cell r="AC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Lista de Materiais"/>
    </sheetNames>
    <sheetDataSet>
      <sheetData sheetId="0" refreshError="1">
        <row r="1">
          <cell r="H1" t="str">
            <v>DIVISÃO DE INFRAESTRUTURA</v>
          </cell>
        </row>
        <row r="4">
          <cell r="H4" t="str">
            <v>LISTA DE MATERIAIS E SERVIÇOS</v>
          </cell>
        </row>
        <row r="6">
          <cell r="H6" t="str">
            <v>RMJ</v>
          </cell>
          <cell r="M6" t="str">
            <v>DSA</v>
          </cell>
          <cell r="R6" t="str">
            <v>ARP</v>
          </cell>
        </row>
        <row r="8">
          <cell r="H8" t="str">
            <v>PRÉDIO 1310 - CENTRAL DE MANUTENÇÃO</v>
          </cell>
        </row>
        <row r="10">
          <cell r="H10" t="str">
            <v>PROJETO ELÉTRICO</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Planilha Qtd"/>
      <sheetName val="Planilha1"/>
      <sheetName val="HH"/>
      <sheetName val="BDI"/>
    </sheetNames>
    <sheetDataSet>
      <sheetData sheetId="0">
        <row r="1">
          <cell r="H1" t="str">
            <v>DIVISÃO DE INFRAESTRUTURA</v>
          </cell>
        </row>
        <row r="3">
          <cell r="AC3"/>
        </row>
        <row r="4">
          <cell r="AC4" t="str">
            <v>X</v>
          </cell>
        </row>
        <row r="5">
          <cell r="H5" t="str">
            <v>ELABORADO:</v>
          </cell>
          <cell r="M5" t="str">
            <v>VERIFICADO:</v>
          </cell>
          <cell r="R5" t="str">
            <v>APROVADO:</v>
          </cell>
          <cell r="AC5"/>
        </row>
        <row r="6">
          <cell r="H6" t="str">
            <v>RMJ</v>
          </cell>
          <cell r="M6" t="str">
            <v>D.S.A</v>
          </cell>
          <cell r="R6" t="str">
            <v>ARP</v>
          </cell>
          <cell r="AC6"/>
        </row>
        <row r="7">
          <cell r="AC7"/>
        </row>
        <row r="8">
          <cell r="H8" t="str">
            <v>TELECOMUNICAÇÕES (TI)</v>
          </cell>
          <cell r="AC8"/>
        </row>
        <row r="10">
          <cell r="H10" t="str">
            <v>EDIFÍCIO 1310 - CENTRAL DE MANUTENÇÃO</v>
          </cell>
        </row>
      </sheetData>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Planilha1"/>
      <sheetName val="HH"/>
      <sheetName val="BDI"/>
    </sheetNames>
    <sheetDataSet>
      <sheetData sheetId="0">
        <row r="1">
          <cell r="H1" t="str">
            <v>DIVISÃO DE INFRAESTRUTURA</v>
          </cell>
        </row>
        <row r="4">
          <cell r="H4" t="str">
            <v>SISTEMA DE AR COMPRIMIDO</v>
          </cell>
          <cell r="AC4" t="str">
            <v>X</v>
          </cell>
        </row>
        <row r="5">
          <cell r="H5" t="str">
            <v>ELABORADO:</v>
          </cell>
          <cell r="M5" t="str">
            <v>VERIFICADO:</v>
          </cell>
          <cell r="R5" t="str">
            <v>APROVADO:</v>
          </cell>
        </row>
        <row r="6">
          <cell r="H6" t="str">
            <v>ANY</v>
          </cell>
          <cell r="M6" t="str">
            <v>ANY</v>
          </cell>
          <cell r="R6" t="str">
            <v>ANY</v>
          </cell>
        </row>
        <row r="8">
          <cell r="H8" t="str">
            <v>UTILIDADES</v>
          </cell>
        </row>
        <row r="10">
          <cell r="H10" t="str">
            <v>EDIFÍCIO CENTRAL DE MANUTENÇÃO</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PO (2)"/>
      <sheetName val="ESCOPO"/>
      <sheetName val="Ajuda"/>
      <sheetName val="ÍNDICE"/>
      <sheetName val="ANEXO_1"/>
      <sheetName val="RESUMO"/>
      <sheetName val="DADOS"/>
      <sheetName val="-01-MOD"/>
      <sheetName val="13-MAT-FERR"/>
      <sheetName val="14-MAT.SEG "/>
      <sheetName val="15-DIVERSOS"/>
      <sheetName val="16-EQUIP."/>
      <sheetName val="16-CUSTO_EQUIPTO"/>
      <sheetName val="Plan1"/>
      <sheetName val="-17-MOI"/>
      <sheetName val="cro moi"/>
      <sheetName val="-18-CANTEIRO"/>
      <sheetName val="-19-TRANSP.PESSOAL"/>
      <sheetName val="-20-MOB-DESMOB "/>
      <sheetName val="-21-REFEICAO"/>
      <sheetName val="-22-VARIOS"/>
      <sheetName val="-23-TERCEIROS"/>
      <sheetName val="coef definido - + usual"/>
      <sheetName val="venda definida"/>
      <sheetName val="CASH_FLOW"/>
      <sheetName val="GRAF-CASH-FLOW"/>
      <sheetName val="CURVA-S"/>
      <sheetName val="GRÁF-RESUMO"/>
      <sheetName val="cro mod"/>
      <sheetName val="cro equi"/>
      <sheetName val="DESVIOS"/>
      <sheetName val="memoria1"/>
      <sheetName val="memoria"/>
      <sheetName val="tarifa"/>
      <sheetName val="Plan2"/>
      <sheetName val="Planilha"/>
      <sheetName val="_01_MOD"/>
      <sheetName val="13_MAT_FERR"/>
      <sheetName val="14_MAT_SEG "/>
      <sheetName val="15_DIVERSOS"/>
      <sheetName val="16_EQUIP_"/>
      <sheetName val="16_CUSTO_EQUIPTO"/>
      <sheetName val="_17_MOI"/>
      <sheetName val="_18_CANTEIRO"/>
      <sheetName val="_19_TRANSP_PESSOAL"/>
      <sheetName val="_20_MOB_DESMOB "/>
      <sheetName val="_21_REFEICAO"/>
      <sheetName val="_22_VARIOS"/>
      <sheetName val="_23_TERCEIROS"/>
      <sheetName val="ESCOPO_(2)"/>
      <sheetName val="14-MAT_SEG_"/>
      <sheetName val="16-EQUIP_"/>
      <sheetName val="cro_moi"/>
      <sheetName val="-19-TRANSP_PESSOAL"/>
      <sheetName val="-20-MOB-DESMOB_"/>
      <sheetName val="coef_definido_-_+_usual"/>
      <sheetName val="venda_definida"/>
      <sheetName val="cro_mod"/>
      <sheetName val="cro_equi"/>
      <sheetName val="14_MAT_SEG_"/>
      <sheetName val="_20_MOB_DESMOB_"/>
      <sheetName val="Plan3"/>
      <sheetName val="erection"/>
      <sheetName val="samarco"/>
    </sheetNames>
    <sheetDataSet>
      <sheetData sheetId="0"/>
      <sheetData sheetId="1"/>
      <sheetData sheetId="2">
        <row r="1">
          <cell r="A1" t="str">
            <v>QUADRO 01 - MOD</v>
          </cell>
        </row>
      </sheetData>
      <sheetData sheetId="3">
        <row r="1">
          <cell r="A1" t="str">
            <v>1 -  MÃO DE OBRA DIRETA</v>
          </cell>
        </row>
      </sheetData>
      <sheetData sheetId="4">
        <row r="1">
          <cell r="A1" t="str">
            <v>13 -  MATERIAIS E FERRAMENTAS</v>
          </cell>
        </row>
      </sheetData>
      <sheetData sheetId="5">
        <row r="1">
          <cell r="A1" t="str">
            <v>14 -  MATERIAL DE SEGURANÇA</v>
          </cell>
        </row>
      </sheetData>
      <sheetData sheetId="6">
        <row r="1">
          <cell r="A1" t="str">
            <v>QUADRO 01 - MOD</v>
          </cell>
        </row>
      </sheetData>
      <sheetData sheetId="7">
        <row r="1">
          <cell r="A1" t="str">
            <v>1 -  MÃO DE OBRA DIRETA</v>
          </cell>
        </row>
      </sheetData>
      <sheetData sheetId="8">
        <row r="1">
          <cell r="A1" t="str">
            <v>13 -  MATERIAIS E FERRAMENTAS</v>
          </cell>
        </row>
        <row r="2">
          <cell r="A2" t="str">
            <v>13.1 - MATERIAL CONSUMO / GASES</v>
          </cell>
        </row>
        <row r="5">
          <cell r="A5" t="str">
            <v>13.2 - MATERIAL APLICAÇÃO</v>
          </cell>
        </row>
        <row r="39">
          <cell r="A39" t="str">
            <v>13.3 -FERRAMENTAS</v>
          </cell>
        </row>
      </sheetData>
      <sheetData sheetId="9">
        <row r="1">
          <cell r="A1" t="str">
            <v>14 -  MATERIAL DE SEGURANÇA</v>
          </cell>
        </row>
      </sheetData>
      <sheetData sheetId="10">
        <row r="1">
          <cell r="A1" t="str">
            <v>15 -  DIVERSOS</v>
          </cell>
        </row>
        <row r="14">
          <cell r="A14" t="str">
            <v>EXAMES MÉDICOS ADMISSIONAIS</v>
          </cell>
        </row>
      </sheetData>
      <sheetData sheetId="11">
        <row r="1">
          <cell r="A1" t="str">
            <v xml:space="preserve">16 - EQUIPAMENTOS </v>
          </cell>
        </row>
        <row r="4">
          <cell r="A4" t="str">
            <v>16.1 - EQUIPAMENTOS MAIORES</v>
          </cell>
        </row>
        <row r="53">
          <cell r="A53" t="str">
            <v>16.2 - EQUIPAMENTOS MENORES</v>
          </cell>
        </row>
      </sheetData>
      <sheetData sheetId="12">
        <row r="1">
          <cell r="A1" t="str">
            <v>CUSTO DE COMBUSTÍVEL E LUFRIFICANTES</v>
          </cell>
        </row>
      </sheetData>
      <sheetData sheetId="13">
        <row r="1">
          <cell r="A1" t="str">
            <v>21 - REFEIÇÃO/REFEITÓRIO</v>
          </cell>
        </row>
      </sheetData>
      <sheetData sheetId="14">
        <row r="1">
          <cell r="A1" t="str">
            <v>17 - DIREÇÃO TÉCNICA ADMINISTRATIVA</v>
          </cell>
        </row>
        <row r="5">
          <cell r="A5" t="str">
            <v>17.1 - MENSALISTA</v>
          </cell>
        </row>
        <row r="95">
          <cell r="A95" t="str">
            <v>17.2 - HORISTA</v>
          </cell>
        </row>
      </sheetData>
      <sheetData sheetId="15">
        <row r="1">
          <cell r="A1" t="str">
            <v>23 - SERVIÇOS DE TERCEIROS</v>
          </cell>
        </row>
      </sheetData>
      <sheetData sheetId="16">
        <row r="1">
          <cell r="A1" t="str">
            <v xml:space="preserve">18 - CANTEIRO - INSTALAÇÃO - MANUTENÇÃO </v>
          </cell>
        </row>
      </sheetData>
      <sheetData sheetId="17">
        <row r="1">
          <cell r="A1" t="str">
            <v>19 - TRANSPORTE DE PESSOAL</v>
          </cell>
        </row>
      </sheetData>
      <sheetData sheetId="18">
        <row r="1">
          <cell r="A1" t="str">
            <v>20 - MOBILIZAÇÃO / DESMOBILIZAÇÃO</v>
          </cell>
        </row>
      </sheetData>
      <sheetData sheetId="19">
        <row r="1">
          <cell r="A1" t="str">
            <v>21 - REFEIÇÃO/REFEITÓRIO</v>
          </cell>
        </row>
      </sheetData>
      <sheetData sheetId="20">
        <row r="1">
          <cell r="A1" t="str">
            <v>22 - VÁRIOS</v>
          </cell>
        </row>
      </sheetData>
      <sheetData sheetId="21">
        <row r="1">
          <cell r="A1" t="str">
            <v>23 - SERVIÇOS DE TERCEIROS</v>
          </cell>
        </row>
      </sheetData>
      <sheetData sheetId="22"/>
      <sheetData sheetId="23"/>
      <sheetData sheetId="24">
        <row r="6">
          <cell r="B6" t="str">
            <v>CUSTO TOTAL CORRIGIDO</v>
          </cell>
        </row>
      </sheetData>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A1" t="str">
            <v>14 -  MATERIAL DE SEGURANÇA</v>
          </cell>
        </row>
      </sheetData>
      <sheetData sheetId="51">
        <row r="1">
          <cell r="A1" t="str">
            <v xml:space="preserve">16 - EQUIPAMENTOS </v>
          </cell>
        </row>
      </sheetData>
      <sheetData sheetId="52"/>
      <sheetData sheetId="53">
        <row r="1">
          <cell r="A1" t="str">
            <v>19 - TRANSPORTE DE PESSOAL</v>
          </cell>
        </row>
      </sheetData>
      <sheetData sheetId="54">
        <row r="1">
          <cell r="A1" t="str">
            <v>20 - MOBILIZAÇÃO / DESMOBILIZAÇÃO</v>
          </cell>
        </row>
      </sheetData>
      <sheetData sheetId="55"/>
      <sheetData sheetId="56"/>
      <sheetData sheetId="57"/>
      <sheetData sheetId="58"/>
      <sheetData sheetId="59"/>
      <sheetData sheetId="60"/>
      <sheetData sheetId="61" refreshError="1"/>
      <sheetData sheetId="62" refreshError="1"/>
      <sheetData sheetId="6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PO (2)"/>
      <sheetName val="ESCOPO"/>
      <sheetName val="Ajuda"/>
      <sheetName val="ÍNDICE"/>
      <sheetName val="ANEXO_1"/>
      <sheetName val="RESUMO"/>
      <sheetName val="DADOS"/>
      <sheetName val="-01-MOD"/>
      <sheetName val="13-MAT-FERR"/>
      <sheetName val="14-MAT.SEG "/>
      <sheetName val="15-DIVERSOS"/>
      <sheetName val="16-EQUIP."/>
      <sheetName val="16-CUSTO_EQUIPTO"/>
      <sheetName val="Plan1"/>
      <sheetName val="-17-MOI"/>
      <sheetName val="cro moi"/>
      <sheetName val="-18-CANTEIRO"/>
      <sheetName val="-19-TRANSP.PESSOAL"/>
      <sheetName val="-20-MOB-DESMOB "/>
      <sheetName val="-21-REFEICAO"/>
      <sheetName val="-22-VARIOS"/>
      <sheetName val="-23-TERCEIROS"/>
      <sheetName val="coef definido - + usual"/>
      <sheetName val="venda definida"/>
      <sheetName val="CASH_FLOW"/>
      <sheetName val="GRAF-CASH-FLOW"/>
      <sheetName val="CURVA-S"/>
      <sheetName val="GRÁF-RESUMO"/>
      <sheetName val="cro mod"/>
      <sheetName val="cro equi"/>
      <sheetName val="DESVIOS"/>
      <sheetName val="memoria1"/>
      <sheetName val="memoria"/>
      <sheetName val="tarifa"/>
      <sheetName val="Plan2"/>
      <sheetName val="Planilha"/>
    </sheetNames>
    <sheetDataSet>
      <sheetData sheetId="0"/>
      <sheetData sheetId="1"/>
      <sheetData sheetId="2"/>
      <sheetData sheetId="3"/>
      <sheetData sheetId="4"/>
      <sheetData sheetId="5"/>
      <sheetData sheetId="6">
        <row r="1">
          <cell r="A1" t="str">
            <v>QUADRO 01 - MOD</v>
          </cell>
        </row>
      </sheetData>
      <sheetData sheetId="7">
        <row r="1">
          <cell r="A1" t="str">
            <v>1 -  MÃO DE OBRA DIRETA</v>
          </cell>
        </row>
      </sheetData>
      <sheetData sheetId="8">
        <row r="1">
          <cell r="A1" t="str">
            <v>13 -  MATERIAIS E FERRAMENTAS</v>
          </cell>
        </row>
      </sheetData>
      <sheetData sheetId="9">
        <row r="1">
          <cell r="A1" t="str">
            <v>14 -  MATERIAL DE SEGURANÇA</v>
          </cell>
        </row>
      </sheetData>
      <sheetData sheetId="10">
        <row r="1">
          <cell r="A1" t="str">
            <v>15 -  DIVERSOS</v>
          </cell>
        </row>
      </sheetData>
      <sheetData sheetId="11">
        <row r="1">
          <cell r="A1" t="str">
            <v xml:space="preserve">16 - EQUIPAMENTOS </v>
          </cell>
        </row>
      </sheetData>
      <sheetData sheetId="12">
        <row r="1">
          <cell r="A1" t="str">
            <v>CUSTO DE COMBUSTÍVEL E LUFRIFICANTES</v>
          </cell>
        </row>
      </sheetData>
      <sheetData sheetId="13"/>
      <sheetData sheetId="14">
        <row r="1">
          <cell r="A1" t="str">
            <v>17 - DIREÇÃO TÉCNICA ADMINISTRATIVA</v>
          </cell>
        </row>
      </sheetData>
      <sheetData sheetId="15"/>
      <sheetData sheetId="16">
        <row r="1">
          <cell r="A1" t="str">
            <v xml:space="preserve">18 - CANTEIRO - INSTALAÇÃO - MANUTENÇÃO </v>
          </cell>
        </row>
      </sheetData>
      <sheetData sheetId="17">
        <row r="1">
          <cell r="A1" t="str">
            <v>19 - TRANSPORTE DE PESSOAL</v>
          </cell>
        </row>
      </sheetData>
      <sheetData sheetId="18">
        <row r="1">
          <cell r="A1" t="str">
            <v>20 - MOBILIZAÇÃO / DESMOBILIZAÇÃO</v>
          </cell>
        </row>
      </sheetData>
      <sheetData sheetId="19">
        <row r="1">
          <cell r="A1" t="str">
            <v>21 - REFEIÇÃO/REFEITÓRIO</v>
          </cell>
        </row>
      </sheetData>
      <sheetData sheetId="20">
        <row r="1">
          <cell r="A1" t="str">
            <v>22 - VÁRIOS</v>
          </cell>
        </row>
      </sheetData>
      <sheetData sheetId="21">
        <row r="1">
          <cell r="A1" t="str">
            <v>23 - SERVIÇOS DE TERCEIROS</v>
          </cell>
        </row>
      </sheetData>
      <sheetData sheetId="22"/>
      <sheetData sheetId="23"/>
      <sheetData sheetId="24">
        <row r="6">
          <cell r="B6" t="str">
            <v>CUSTO TOTAL CORRIGIDO</v>
          </cell>
        </row>
      </sheetData>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PO (2)"/>
      <sheetName val="ESCOPO"/>
      <sheetName val="Ajuda"/>
      <sheetName val="ÍNDICE"/>
      <sheetName val="ANEXO_1"/>
      <sheetName val="RESUMO"/>
      <sheetName val="DADOS"/>
      <sheetName val="-01-MOD"/>
      <sheetName val="13-MAT-FERR"/>
      <sheetName val="14-MAT.SEG "/>
      <sheetName val="15-DIVERSOS"/>
      <sheetName val="16-EQUIP."/>
      <sheetName val="16-CUSTO_EQUIPTO"/>
      <sheetName val="Plan1"/>
      <sheetName val="-17-MOI"/>
      <sheetName val="cro moi"/>
      <sheetName val="-18-CANTEIRO"/>
      <sheetName val="-19-TRANSP.PESSOAL"/>
      <sheetName val="-20-MOB-DESMOB "/>
      <sheetName val="-21-REFEICAO"/>
      <sheetName val="-22-VARIOS"/>
      <sheetName val="-23-TERCEIROS"/>
      <sheetName val="coef definido - + usual"/>
      <sheetName val="venda definida"/>
      <sheetName val="CASH_FLOW"/>
      <sheetName val="GRAF-CASH-FLOW"/>
      <sheetName val="CURVA-S"/>
      <sheetName val="GRÁF-RESUMO"/>
      <sheetName val="cro mod"/>
      <sheetName val="cro equi"/>
      <sheetName val="DESVIOS"/>
      <sheetName val="memoria1"/>
      <sheetName val="memoria"/>
      <sheetName val="tarifa"/>
      <sheetName val="Plan2"/>
      <sheetName val="Planilha"/>
    </sheetNames>
    <sheetDataSet>
      <sheetData sheetId="0"/>
      <sheetData sheetId="1"/>
      <sheetData sheetId="2"/>
      <sheetData sheetId="3"/>
      <sheetData sheetId="4"/>
      <sheetData sheetId="5"/>
      <sheetData sheetId="6">
        <row r="1">
          <cell r="A1" t="str">
            <v>QUADRO 01 - MOD</v>
          </cell>
        </row>
      </sheetData>
      <sheetData sheetId="7">
        <row r="1">
          <cell r="A1" t="str">
            <v>1 -  MÃO DE OBRA DIRETA</v>
          </cell>
        </row>
      </sheetData>
      <sheetData sheetId="8">
        <row r="1">
          <cell r="A1" t="str">
            <v>13 -  MATERIAIS E FERRAMENTAS</v>
          </cell>
        </row>
      </sheetData>
      <sheetData sheetId="9">
        <row r="1">
          <cell r="A1" t="str">
            <v>14 -  MATERIAL DE SEGURANÇA</v>
          </cell>
        </row>
      </sheetData>
      <sheetData sheetId="10">
        <row r="1">
          <cell r="A1" t="str">
            <v>15 -  DIVERSOS</v>
          </cell>
        </row>
      </sheetData>
      <sheetData sheetId="11">
        <row r="1">
          <cell r="A1" t="str">
            <v xml:space="preserve">16 - EQUIPAMENTOS </v>
          </cell>
        </row>
      </sheetData>
      <sheetData sheetId="12">
        <row r="1">
          <cell r="A1" t="str">
            <v>CUSTO DE COMBUSTÍVEL E LUFRIFICANTES</v>
          </cell>
        </row>
      </sheetData>
      <sheetData sheetId="13"/>
      <sheetData sheetId="14">
        <row r="1">
          <cell r="A1" t="str">
            <v>17 - DIREÇÃO TÉCNICA ADMINISTRATIVA</v>
          </cell>
        </row>
      </sheetData>
      <sheetData sheetId="15"/>
      <sheetData sheetId="16">
        <row r="1">
          <cell r="A1" t="str">
            <v xml:space="preserve">18 - CANTEIRO - INSTALAÇÃO - MANUTENÇÃO </v>
          </cell>
        </row>
      </sheetData>
      <sheetData sheetId="17">
        <row r="1">
          <cell r="A1" t="str">
            <v>19 - TRANSPORTE DE PESSOAL</v>
          </cell>
        </row>
      </sheetData>
      <sheetData sheetId="18">
        <row r="1">
          <cell r="A1" t="str">
            <v>20 - MOBILIZAÇÃO / DESMOBILIZAÇÃO</v>
          </cell>
        </row>
      </sheetData>
      <sheetData sheetId="19">
        <row r="1">
          <cell r="A1" t="str">
            <v>21 - REFEIÇÃO/REFEITÓRIO</v>
          </cell>
        </row>
      </sheetData>
      <sheetData sheetId="20">
        <row r="1">
          <cell r="A1" t="str">
            <v>22 - VÁRIOS</v>
          </cell>
        </row>
      </sheetData>
      <sheetData sheetId="21">
        <row r="1">
          <cell r="A1" t="str">
            <v>23 - SERVIÇOS DE TERCEIROS</v>
          </cell>
        </row>
      </sheetData>
      <sheetData sheetId="22"/>
      <sheetData sheetId="23"/>
      <sheetData sheetId="24">
        <row r="6">
          <cell r="B6" t="str">
            <v>CUSTO TOTAL CORRIGIDO</v>
          </cell>
        </row>
      </sheetData>
      <sheetData sheetId="25" refreshError="1"/>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olo I"/>
      <sheetName val="SoloII"/>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olo I"/>
      <sheetName val="SoloII"/>
    </sheetNames>
    <sheetDataSet>
      <sheetData sheetId="0" refreshError="1"/>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GEM"/>
      <sheetName val="BANCO DE DADOS"/>
      <sheetName val="CÁLCULO"/>
      <sheetName val="SOMATÓRIO"/>
      <sheetName val="BANCO_DE_DADOS"/>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drawing" Target="../drawings/drawing16.xml"/><Relationship Id="rId4"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drawing" Target="../drawings/drawing17.xml"/><Relationship Id="rId4"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142"/>
  <sheetViews>
    <sheetView tabSelected="1" view="pageBreakPreview" topLeftCell="A31" zoomScaleNormal="100" zoomScaleSheetLayoutView="100" workbookViewId="0">
      <selection activeCell="AX23" sqref="AX23"/>
    </sheetView>
  </sheetViews>
  <sheetFormatPr defaultColWidth="2.7109375" defaultRowHeight="12.75" customHeight="1"/>
  <cols>
    <col min="25" max="25" width="4.140625" customWidth="1"/>
    <col min="27" max="27" width="3.5703125" customWidth="1"/>
    <col min="34" max="34" width="4.42578125" customWidth="1"/>
  </cols>
  <sheetData>
    <row r="1" spans="1:34" ht="10.5" customHeight="1">
      <c r="A1" s="1043"/>
      <c r="B1" s="1044"/>
      <c r="C1" s="1044"/>
      <c r="D1" s="1044"/>
      <c r="E1" s="1044"/>
      <c r="F1" s="1044"/>
      <c r="G1" s="1045"/>
      <c r="H1" s="1061" t="s">
        <v>2486</v>
      </c>
      <c r="I1" s="1062"/>
      <c r="J1" s="1062"/>
      <c r="K1" s="1062"/>
      <c r="L1" s="1062"/>
      <c r="M1" s="1062"/>
      <c r="N1" s="1062"/>
      <c r="O1" s="1062"/>
      <c r="P1" s="1062"/>
      <c r="Q1" s="1062"/>
      <c r="R1" s="1062"/>
      <c r="S1" s="1062"/>
      <c r="T1" s="1062"/>
      <c r="U1" s="1062"/>
      <c r="V1" s="1062"/>
      <c r="W1" s="1062"/>
      <c r="X1" s="1062"/>
      <c r="Y1" s="1062"/>
      <c r="Z1" s="1062"/>
      <c r="AA1" s="1063"/>
      <c r="AB1" s="1040" t="s">
        <v>0</v>
      </c>
      <c r="AC1" s="1041"/>
      <c r="AD1" s="1041"/>
      <c r="AE1" s="1041"/>
      <c r="AF1" s="1041"/>
      <c r="AG1" s="1041"/>
      <c r="AH1" s="1042"/>
    </row>
    <row r="2" spans="1:34" ht="10.5" customHeight="1">
      <c r="A2" s="1046"/>
      <c r="B2" s="1047"/>
      <c r="C2" s="1047"/>
      <c r="D2" s="1047"/>
      <c r="E2" s="1047"/>
      <c r="F2" s="1047"/>
      <c r="G2" s="1048"/>
      <c r="H2" s="1064"/>
      <c r="I2" s="1065"/>
      <c r="J2" s="1065"/>
      <c r="K2" s="1065"/>
      <c r="L2" s="1065"/>
      <c r="M2" s="1065"/>
      <c r="N2" s="1065"/>
      <c r="O2" s="1065"/>
      <c r="P2" s="1065"/>
      <c r="Q2" s="1065"/>
      <c r="R2" s="1065"/>
      <c r="S2" s="1065"/>
      <c r="T2" s="1065"/>
      <c r="U2" s="1065"/>
      <c r="V2" s="1065"/>
      <c r="W2" s="1065"/>
      <c r="X2" s="1065"/>
      <c r="Y2" s="1065"/>
      <c r="Z2" s="1065"/>
      <c r="AA2" s="1066"/>
      <c r="AB2" s="85"/>
      <c r="AC2" s="86"/>
      <c r="AD2" s="86"/>
      <c r="AE2" s="86"/>
      <c r="AF2" s="86"/>
      <c r="AG2" s="86"/>
      <c r="AH2" s="87"/>
    </row>
    <row r="3" spans="1:34" ht="10.5" customHeight="1">
      <c r="A3" s="1046"/>
      <c r="B3" s="1047"/>
      <c r="C3" s="1047"/>
      <c r="D3" s="1047"/>
      <c r="E3" s="1047"/>
      <c r="F3" s="1047"/>
      <c r="G3" s="1048"/>
      <c r="H3" s="88" t="s">
        <v>1</v>
      </c>
      <c r="I3" s="89"/>
      <c r="J3" s="89"/>
      <c r="K3" s="89"/>
      <c r="L3" s="89"/>
      <c r="M3" s="89"/>
      <c r="N3" s="89"/>
      <c r="O3" s="89"/>
      <c r="P3" s="89"/>
      <c r="Q3" s="89"/>
      <c r="R3" s="89"/>
      <c r="S3" s="89"/>
      <c r="T3" s="1054" t="s">
        <v>2</v>
      </c>
      <c r="U3" s="1054"/>
      <c r="V3" s="1054"/>
      <c r="W3" s="1054"/>
      <c r="X3" s="1054"/>
      <c r="Y3" s="1054"/>
      <c r="Z3" s="1054"/>
      <c r="AA3" s="1054"/>
      <c r="AB3" s="85"/>
      <c r="AC3" s="121"/>
      <c r="AD3" s="122" t="s">
        <v>3</v>
      </c>
      <c r="AE3" s="123"/>
      <c r="AF3" s="123"/>
      <c r="AG3" s="123"/>
      <c r="AH3" s="124"/>
    </row>
    <row r="4" spans="1:34" ht="10.5" customHeight="1">
      <c r="A4" s="1046"/>
      <c r="B4" s="1047"/>
      <c r="C4" s="1047"/>
      <c r="D4" s="1047"/>
      <c r="E4" s="1047"/>
      <c r="F4" s="1047"/>
      <c r="G4" s="1048"/>
      <c r="H4" s="1055" t="s">
        <v>264</v>
      </c>
      <c r="I4" s="1055"/>
      <c r="J4" s="1055"/>
      <c r="K4" s="1055"/>
      <c r="L4" s="1055"/>
      <c r="M4" s="1055"/>
      <c r="N4" s="1055"/>
      <c r="O4" s="1055"/>
      <c r="P4" s="1055"/>
      <c r="Q4" s="1055"/>
      <c r="R4" s="1055"/>
      <c r="S4" s="1055"/>
      <c r="T4" s="1053" t="s">
        <v>2223</v>
      </c>
      <c r="U4" s="1053"/>
      <c r="V4" s="1053"/>
      <c r="W4" s="1053"/>
      <c r="X4" s="1053"/>
      <c r="Y4" s="1053"/>
      <c r="Z4" s="1053"/>
      <c r="AA4" s="1053"/>
      <c r="AB4" s="85"/>
      <c r="AC4" s="121" t="s">
        <v>90</v>
      </c>
      <c r="AD4" s="122" t="s">
        <v>4</v>
      </c>
      <c r="AE4" s="123"/>
      <c r="AF4" s="123"/>
      <c r="AG4" s="123"/>
      <c r="AH4" s="124"/>
    </row>
    <row r="5" spans="1:34" ht="10.5" customHeight="1">
      <c r="A5" s="1046"/>
      <c r="B5" s="1047"/>
      <c r="C5" s="1047"/>
      <c r="D5" s="1047"/>
      <c r="E5" s="1047"/>
      <c r="F5" s="1047"/>
      <c r="G5" s="1048"/>
      <c r="H5" s="113" t="s">
        <v>84</v>
      </c>
      <c r="I5" s="114"/>
      <c r="J5" s="114"/>
      <c r="K5" s="114"/>
      <c r="L5" s="115"/>
      <c r="M5" s="116" t="s">
        <v>85</v>
      </c>
      <c r="N5" s="114"/>
      <c r="O5" s="114"/>
      <c r="P5" s="114"/>
      <c r="Q5" s="115"/>
      <c r="R5" s="116" t="s">
        <v>86</v>
      </c>
      <c r="S5" s="114"/>
      <c r="T5" s="114"/>
      <c r="U5" s="114"/>
      <c r="V5" s="115"/>
      <c r="W5" s="1056" t="s">
        <v>2490</v>
      </c>
      <c r="X5" s="1057"/>
      <c r="Y5" s="1058"/>
      <c r="Z5" s="1056" t="s">
        <v>2491</v>
      </c>
      <c r="AA5" s="1058"/>
      <c r="AB5" s="85"/>
      <c r="AC5" s="121"/>
      <c r="AD5" s="122" t="s">
        <v>5</v>
      </c>
      <c r="AE5" s="123"/>
      <c r="AF5" s="123"/>
      <c r="AG5" s="123"/>
      <c r="AH5" s="124"/>
    </row>
    <row r="6" spans="1:34" ht="10.5" customHeight="1">
      <c r="A6" s="1046"/>
      <c r="B6" s="1047"/>
      <c r="C6" s="1047"/>
      <c r="D6" s="1047"/>
      <c r="E6" s="1047"/>
      <c r="F6" s="1047"/>
      <c r="G6" s="1048"/>
      <c r="H6" s="1021" t="s">
        <v>2487</v>
      </c>
      <c r="I6" s="1022"/>
      <c r="J6" s="1022"/>
      <c r="K6" s="1022"/>
      <c r="L6" s="1023"/>
      <c r="M6" s="1021" t="s">
        <v>2488</v>
      </c>
      <c r="N6" s="1022"/>
      <c r="O6" s="1022"/>
      <c r="P6" s="1022"/>
      <c r="Q6" s="1023"/>
      <c r="R6" s="1021" t="s">
        <v>2489</v>
      </c>
      <c r="S6" s="1022"/>
      <c r="T6" s="1022"/>
      <c r="U6" s="1022"/>
      <c r="V6" s="1023"/>
      <c r="W6" s="1021" t="s">
        <v>2569</v>
      </c>
      <c r="X6" s="1022"/>
      <c r="Y6" s="1023"/>
      <c r="Z6" s="1059">
        <v>1</v>
      </c>
      <c r="AA6" s="1060"/>
      <c r="AB6" s="85"/>
      <c r="AC6" s="121"/>
      <c r="AD6" s="122" t="s">
        <v>6</v>
      </c>
      <c r="AE6" s="123"/>
      <c r="AF6" s="123"/>
      <c r="AG6" s="123"/>
      <c r="AH6" s="124"/>
    </row>
    <row r="7" spans="1:34" ht="10.5" customHeight="1">
      <c r="A7" s="1046"/>
      <c r="B7" s="1047"/>
      <c r="C7" s="1047"/>
      <c r="D7" s="1047"/>
      <c r="E7" s="1047"/>
      <c r="F7" s="1047"/>
      <c r="G7" s="1049"/>
      <c r="H7" s="117" t="s">
        <v>63</v>
      </c>
      <c r="I7" s="114"/>
      <c r="J7" s="114"/>
      <c r="K7" s="114"/>
      <c r="L7" s="114"/>
      <c r="M7" s="114"/>
      <c r="N7" s="114"/>
      <c r="O7" s="114"/>
      <c r="P7" s="114"/>
      <c r="Q7" s="114"/>
      <c r="R7" s="114"/>
      <c r="S7" s="114"/>
      <c r="T7" s="114"/>
      <c r="U7" s="114"/>
      <c r="V7" s="114"/>
      <c r="W7" s="116" t="s">
        <v>8</v>
      </c>
      <c r="X7" s="114"/>
      <c r="Y7" s="114"/>
      <c r="Z7" s="116" t="s">
        <v>9</v>
      </c>
      <c r="AA7" s="115"/>
      <c r="AB7" s="86"/>
      <c r="AC7" s="121"/>
      <c r="AD7" s="122" t="s">
        <v>10</v>
      </c>
      <c r="AE7" s="123"/>
      <c r="AF7" s="123"/>
      <c r="AG7" s="123"/>
      <c r="AH7" s="124"/>
    </row>
    <row r="8" spans="1:34" ht="10.5" customHeight="1">
      <c r="A8" s="1046"/>
      <c r="B8" s="1047"/>
      <c r="C8" s="1047"/>
      <c r="D8" s="1047"/>
      <c r="E8" s="1047"/>
      <c r="F8" s="1047"/>
      <c r="G8" s="1048"/>
      <c r="H8" s="1032" t="s">
        <v>284</v>
      </c>
      <c r="I8" s="1033"/>
      <c r="J8" s="1033"/>
      <c r="K8" s="1033"/>
      <c r="L8" s="1033"/>
      <c r="M8" s="1033"/>
      <c r="N8" s="1033"/>
      <c r="O8" s="1033"/>
      <c r="P8" s="1033"/>
      <c r="Q8" s="1033"/>
      <c r="R8" s="1033"/>
      <c r="S8" s="1033"/>
      <c r="T8" s="1033"/>
      <c r="U8" s="1033"/>
      <c r="V8" s="1034"/>
      <c r="W8" s="1035">
        <v>44750</v>
      </c>
      <c r="X8" s="1036"/>
      <c r="Y8" s="1037"/>
      <c r="Z8" s="1038" t="s">
        <v>2653</v>
      </c>
      <c r="AA8" s="1039"/>
      <c r="AB8" s="86"/>
      <c r="AC8" s="108"/>
      <c r="AD8" s="90"/>
      <c r="AE8" s="86"/>
      <c r="AF8" s="86"/>
      <c r="AG8" s="86"/>
      <c r="AH8" s="87"/>
    </row>
    <row r="9" spans="1:34" ht="10.5" customHeight="1">
      <c r="A9" s="1046"/>
      <c r="B9" s="1047"/>
      <c r="C9" s="1047"/>
      <c r="D9" s="1047"/>
      <c r="E9" s="1047"/>
      <c r="F9" s="1047"/>
      <c r="G9" s="1048"/>
      <c r="H9" s="118" t="s">
        <v>11</v>
      </c>
      <c r="I9" s="119"/>
      <c r="J9" s="119"/>
      <c r="K9" s="119"/>
      <c r="L9" s="119"/>
      <c r="M9" s="119"/>
      <c r="N9" s="119"/>
      <c r="O9" s="119"/>
      <c r="P9" s="119"/>
      <c r="Q9" s="119"/>
      <c r="R9" s="119"/>
      <c r="S9" s="119"/>
      <c r="T9" s="119"/>
      <c r="U9" s="119"/>
      <c r="V9" s="119"/>
      <c r="W9" s="119"/>
      <c r="X9" s="119"/>
      <c r="Y9" s="119"/>
      <c r="Z9" s="119"/>
      <c r="AA9" s="120"/>
      <c r="AB9" s="86"/>
      <c r="AC9" s="86"/>
      <c r="AD9" s="86"/>
      <c r="AE9" s="86"/>
      <c r="AF9" s="86"/>
      <c r="AG9" s="86"/>
      <c r="AH9" s="87"/>
    </row>
    <row r="10" spans="1:34" ht="10.5" customHeight="1">
      <c r="A10" s="1046"/>
      <c r="B10" s="1047"/>
      <c r="C10" s="1047"/>
      <c r="D10" s="1047"/>
      <c r="E10" s="1047"/>
      <c r="F10" s="1047"/>
      <c r="G10" s="1048"/>
      <c r="H10" s="1024" t="s">
        <v>285</v>
      </c>
      <c r="I10" s="1025"/>
      <c r="J10" s="1025"/>
      <c r="K10" s="1025"/>
      <c r="L10" s="1025"/>
      <c r="M10" s="1025"/>
      <c r="N10" s="1025"/>
      <c r="O10" s="1025"/>
      <c r="P10" s="1025"/>
      <c r="Q10" s="1025"/>
      <c r="R10" s="1025"/>
      <c r="S10" s="1025"/>
      <c r="T10" s="1025"/>
      <c r="U10" s="1025"/>
      <c r="V10" s="1025"/>
      <c r="W10" s="1025"/>
      <c r="X10" s="1025"/>
      <c r="Y10" s="1025"/>
      <c r="Z10" s="1025"/>
      <c r="AA10" s="1026"/>
      <c r="AB10" s="85"/>
      <c r="AC10" s="86"/>
      <c r="AD10" s="86"/>
      <c r="AE10" s="86"/>
      <c r="AF10" s="86"/>
      <c r="AG10" s="86"/>
      <c r="AH10" s="87"/>
    </row>
    <row r="11" spans="1:34" ht="10.5" customHeight="1">
      <c r="A11" s="1046"/>
      <c r="B11" s="1047"/>
      <c r="C11" s="1047"/>
      <c r="D11" s="1047"/>
      <c r="E11" s="1047"/>
      <c r="F11" s="1047"/>
      <c r="G11" s="1048"/>
      <c r="H11" s="1024"/>
      <c r="I11" s="1025"/>
      <c r="J11" s="1025"/>
      <c r="K11" s="1025"/>
      <c r="L11" s="1025"/>
      <c r="M11" s="1025"/>
      <c r="N11" s="1025"/>
      <c r="O11" s="1025"/>
      <c r="P11" s="1025"/>
      <c r="Q11" s="1025"/>
      <c r="R11" s="1025"/>
      <c r="S11" s="1025"/>
      <c r="T11" s="1025"/>
      <c r="U11" s="1025"/>
      <c r="V11" s="1025"/>
      <c r="W11" s="1025"/>
      <c r="X11" s="1025"/>
      <c r="Y11" s="1025"/>
      <c r="Z11" s="1025"/>
      <c r="AA11" s="1026"/>
      <c r="AB11" s="91"/>
      <c r="AC11" s="92"/>
      <c r="AD11" s="92"/>
      <c r="AE11" s="92"/>
      <c r="AF11" s="92"/>
      <c r="AG11" s="92"/>
      <c r="AH11" s="93"/>
    </row>
    <row r="12" spans="1:34" s="99" customFormat="1" ht="10.5" customHeight="1">
      <c r="A12" s="1046"/>
      <c r="B12" s="1047"/>
      <c r="C12" s="1047"/>
      <c r="D12" s="1047"/>
      <c r="E12" s="1047"/>
      <c r="F12" s="1047"/>
      <c r="G12" s="1048"/>
      <c r="H12" s="1024"/>
      <c r="I12" s="1025"/>
      <c r="J12" s="1025"/>
      <c r="K12" s="1025"/>
      <c r="L12" s="1025"/>
      <c r="M12" s="1025"/>
      <c r="N12" s="1025"/>
      <c r="O12" s="1025"/>
      <c r="P12" s="1025"/>
      <c r="Q12" s="1025"/>
      <c r="R12" s="1025"/>
      <c r="S12" s="1025"/>
      <c r="T12" s="1025"/>
      <c r="U12" s="1025"/>
      <c r="V12" s="1025"/>
      <c r="W12" s="1025"/>
      <c r="X12" s="1025"/>
      <c r="Y12" s="1025"/>
      <c r="Z12" s="1025"/>
      <c r="AA12" s="1026"/>
      <c r="AB12" s="91"/>
      <c r="AC12" s="92"/>
      <c r="AD12" s="92"/>
      <c r="AE12" s="92"/>
      <c r="AF12" s="92"/>
      <c r="AG12" s="92"/>
      <c r="AH12" s="93"/>
    </row>
    <row r="13" spans="1:34" ht="12.75" customHeight="1">
      <c r="A13" s="1050"/>
      <c r="B13" s="1051"/>
      <c r="C13" s="1051"/>
      <c r="D13" s="1051"/>
      <c r="E13" s="1051"/>
      <c r="F13" s="1051"/>
      <c r="G13" s="1052"/>
      <c r="H13" s="1027"/>
      <c r="I13" s="1028"/>
      <c r="J13" s="1028"/>
      <c r="K13" s="1028"/>
      <c r="L13" s="1028"/>
      <c r="M13" s="1028"/>
      <c r="N13" s="1028"/>
      <c r="O13" s="1028"/>
      <c r="P13" s="1028"/>
      <c r="Q13" s="1028"/>
      <c r="R13" s="1028"/>
      <c r="S13" s="1028"/>
      <c r="T13" s="1028"/>
      <c r="U13" s="1028"/>
      <c r="V13" s="1028"/>
      <c r="W13" s="1028"/>
      <c r="X13" s="1028"/>
      <c r="Y13" s="1028"/>
      <c r="Z13" s="1028"/>
      <c r="AA13" s="1029"/>
      <c r="AB13" s="94"/>
      <c r="AC13" s="95"/>
      <c r="AD13" s="95"/>
      <c r="AE13" s="95"/>
      <c r="AF13" s="95"/>
      <c r="AG13" s="95"/>
      <c r="AH13" s="96"/>
    </row>
    <row r="14" spans="1:34" ht="12.75" customHeight="1">
      <c r="A14" s="4"/>
      <c r="B14" s="2"/>
      <c r="C14" s="3"/>
      <c r="D14" s="1"/>
      <c r="E14" s="1"/>
      <c r="F14" s="1"/>
      <c r="G14" s="1"/>
      <c r="H14" s="1"/>
      <c r="I14" s="1"/>
      <c r="J14" s="1"/>
      <c r="K14" s="1"/>
      <c r="L14" s="2"/>
      <c r="M14" s="2"/>
      <c r="N14" s="2"/>
      <c r="O14" s="2"/>
      <c r="P14" s="2"/>
      <c r="Q14" s="2"/>
      <c r="R14" s="2"/>
      <c r="S14" s="2"/>
      <c r="T14" s="2"/>
      <c r="U14" s="2"/>
      <c r="V14" s="2"/>
      <c r="W14" s="2"/>
      <c r="X14" s="2"/>
      <c r="Y14" s="2"/>
      <c r="Z14" s="2"/>
      <c r="AA14" s="2"/>
      <c r="AB14" s="77"/>
      <c r="AC14" s="77"/>
      <c r="AD14" s="1"/>
      <c r="AE14" s="1"/>
      <c r="AF14" s="1"/>
      <c r="AG14" s="1"/>
      <c r="AH14" s="5"/>
    </row>
    <row r="15" spans="1:34" ht="12.75" customHeight="1">
      <c r="A15" s="4"/>
      <c r="B15" s="13"/>
      <c r="C15" s="3"/>
      <c r="D15" s="1"/>
      <c r="E15" s="1"/>
      <c r="F15" s="1"/>
      <c r="G15" s="1"/>
      <c r="H15" s="1"/>
      <c r="I15" s="1"/>
      <c r="J15" s="1"/>
      <c r="K15" s="1"/>
      <c r="L15" s="2"/>
      <c r="M15" s="2"/>
      <c r="N15" s="2"/>
      <c r="O15" s="2"/>
      <c r="P15" s="2"/>
      <c r="Q15" s="2"/>
      <c r="R15" s="2"/>
      <c r="S15" s="2"/>
      <c r="T15" s="2"/>
      <c r="U15" s="2"/>
      <c r="V15" s="2"/>
      <c r="W15" s="2"/>
      <c r="X15" s="2"/>
      <c r="Y15" s="2"/>
      <c r="Z15" s="2"/>
      <c r="AA15" s="2"/>
      <c r="AB15" s="77"/>
      <c r="AC15" s="77"/>
      <c r="AD15" s="1"/>
      <c r="AE15" s="1"/>
      <c r="AF15" s="1"/>
      <c r="AG15" s="1"/>
      <c r="AH15" s="5"/>
    </row>
    <row r="16" spans="1:34" ht="12.75" customHeight="1">
      <c r="A16" s="4"/>
      <c r="B16" s="2"/>
      <c r="C16" s="1067"/>
      <c r="D16" s="1067"/>
      <c r="E16" s="1067"/>
      <c r="F16" s="1067"/>
      <c r="G16" s="1067"/>
      <c r="H16" s="1067"/>
      <c r="I16" s="1067"/>
      <c r="J16" s="1067"/>
      <c r="K16" s="1067"/>
      <c r="L16" s="1067"/>
      <c r="M16" s="1067"/>
      <c r="N16" s="1067"/>
      <c r="O16" s="1067"/>
      <c r="P16" s="1067"/>
      <c r="Q16" s="1067"/>
      <c r="R16" s="1067"/>
      <c r="S16" s="1067"/>
      <c r="T16" s="1067"/>
      <c r="U16" s="1067"/>
      <c r="V16" s="1067"/>
      <c r="W16" s="1067"/>
      <c r="X16" s="1067"/>
      <c r="Y16" s="1067"/>
      <c r="Z16" s="1067"/>
      <c r="AA16" s="1067"/>
      <c r="AB16" s="1067"/>
      <c r="AC16" s="1067"/>
      <c r="AD16" s="1067"/>
      <c r="AE16" s="1067"/>
      <c r="AF16" s="1067"/>
      <c r="AG16" s="1067"/>
      <c r="AH16" s="1068"/>
    </row>
    <row r="17" spans="1:34" ht="12.75" customHeight="1">
      <c r="A17" s="4"/>
      <c r="B17" s="2"/>
      <c r="C17" s="1067"/>
      <c r="D17" s="1067"/>
      <c r="E17" s="1067"/>
      <c r="F17" s="1067"/>
      <c r="G17" s="1067"/>
      <c r="H17" s="1067"/>
      <c r="I17" s="1067"/>
      <c r="J17" s="1067"/>
      <c r="K17" s="1067"/>
      <c r="L17" s="1067"/>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8"/>
    </row>
    <row r="18" spans="1:34" ht="12.75" customHeight="1">
      <c r="A18" s="4"/>
      <c r="B18" s="2"/>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5"/>
    </row>
    <row r="19" spans="1:34" ht="12.75" customHeight="1">
      <c r="A19" s="4"/>
      <c r="B19" s="2"/>
      <c r="C19" s="3"/>
      <c r="D19" s="1"/>
      <c r="E19" s="1"/>
      <c r="F19" s="1"/>
      <c r="G19" s="1"/>
      <c r="H19" s="1"/>
      <c r="I19" s="1"/>
      <c r="J19" s="1"/>
      <c r="K19" s="1"/>
      <c r="L19" s="2"/>
      <c r="M19" s="2"/>
      <c r="N19" s="2"/>
      <c r="O19" s="2"/>
      <c r="P19" s="2"/>
      <c r="Q19" s="2"/>
      <c r="R19" s="2"/>
      <c r="S19" s="2"/>
      <c r="T19" s="2"/>
      <c r="U19" s="2"/>
      <c r="V19" s="2"/>
      <c r="W19" s="2"/>
      <c r="X19" s="2"/>
      <c r="Y19" s="2"/>
      <c r="Z19" s="2"/>
      <c r="AA19" s="2"/>
      <c r="AB19" s="1"/>
      <c r="AC19" s="1"/>
      <c r="AD19" s="1"/>
      <c r="AE19" s="1"/>
      <c r="AF19" s="1"/>
      <c r="AG19" s="1"/>
      <c r="AH19" s="5"/>
    </row>
    <row r="20" spans="1:34" ht="12.75" customHeight="1">
      <c r="A20" s="4"/>
      <c r="B20" s="2"/>
      <c r="C20" s="3"/>
      <c r="D20" s="1"/>
      <c r="E20" s="1"/>
      <c r="F20" s="1"/>
      <c r="G20" s="1"/>
      <c r="H20" s="1"/>
      <c r="I20" s="1"/>
      <c r="J20" s="1"/>
      <c r="K20" s="1"/>
      <c r="L20" s="2"/>
      <c r="M20" s="2"/>
      <c r="N20" s="2"/>
      <c r="O20" s="2"/>
      <c r="P20" s="2"/>
      <c r="Q20" s="2"/>
      <c r="R20" s="2"/>
      <c r="S20" s="2"/>
      <c r="T20" s="2"/>
      <c r="U20" s="2"/>
      <c r="V20" s="2"/>
      <c r="W20" s="2"/>
      <c r="X20" s="2"/>
      <c r="Y20" s="2"/>
      <c r="Z20" s="2"/>
      <c r="AA20" s="2"/>
      <c r="AB20" s="1"/>
      <c r="AC20" s="1"/>
      <c r="AD20" s="1"/>
      <c r="AE20" s="1"/>
      <c r="AF20" s="1"/>
      <c r="AG20" s="1"/>
      <c r="AH20" s="5"/>
    </row>
    <row r="21" spans="1:34" ht="12.75" customHeight="1">
      <c r="A21" s="4"/>
      <c r="B21" s="2"/>
      <c r="C21" s="3"/>
      <c r="D21" s="1"/>
      <c r="E21" s="1"/>
      <c r="F21" s="1"/>
      <c r="G21" s="1"/>
      <c r="H21" s="1"/>
      <c r="I21" s="1"/>
      <c r="J21" s="1"/>
      <c r="K21" s="1"/>
      <c r="L21" s="2"/>
      <c r="M21" s="2"/>
      <c r="N21" s="2"/>
      <c r="O21" s="2"/>
      <c r="P21" s="1"/>
      <c r="Q21" s="1"/>
      <c r="R21" s="1"/>
      <c r="S21" s="2"/>
      <c r="T21" s="2"/>
      <c r="U21" s="2"/>
      <c r="V21" s="1"/>
      <c r="W21" s="1"/>
      <c r="X21" s="2"/>
      <c r="Y21" s="2"/>
      <c r="Z21" s="1"/>
      <c r="AA21" s="2"/>
      <c r="AB21" s="1"/>
      <c r="AC21" s="1"/>
      <c r="AD21" s="1"/>
      <c r="AE21" s="1"/>
      <c r="AF21" s="1"/>
      <c r="AG21" s="1"/>
      <c r="AH21" s="5"/>
    </row>
    <row r="22" spans="1:34" ht="12.75" customHeight="1">
      <c r="A22" s="4"/>
      <c r="B22" s="2"/>
      <c r="C22" s="3"/>
      <c r="D22" s="1"/>
      <c r="E22" s="1"/>
      <c r="F22" s="1"/>
      <c r="G22" s="1"/>
      <c r="H22" s="1"/>
      <c r="I22" s="1"/>
      <c r="J22" s="1"/>
      <c r="K22" s="1"/>
      <c r="L22" s="2"/>
      <c r="M22" s="2"/>
      <c r="N22" s="2"/>
      <c r="O22" s="2"/>
      <c r="P22" s="1"/>
      <c r="Q22" s="1"/>
      <c r="R22" s="1"/>
      <c r="S22" s="2"/>
      <c r="T22" s="2"/>
      <c r="U22" s="2"/>
      <c r="V22" s="1"/>
      <c r="W22" s="1"/>
      <c r="X22" s="2"/>
      <c r="Y22" s="2"/>
      <c r="Z22" s="1"/>
      <c r="AA22" s="2"/>
      <c r="AB22" s="1"/>
      <c r="AC22" s="1"/>
      <c r="AD22" s="1"/>
      <c r="AE22" s="1"/>
      <c r="AF22" s="1"/>
      <c r="AG22" s="1"/>
      <c r="AH22" s="5"/>
    </row>
    <row r="23" spans="1:34" ht="12.75" customHeight="1">
      <c r="A23" s="4"/>
      <c r="B23" s="2"/>
      <c r="C23" s="1"/>
      <c r="D23" s="1"/>
      <c r="E23" s="1"/>
      <c r="F23" s="1"/>
      <c r="G23" s="1"/>
      <c r="H23" s="1"/>
      <c r="I23" s="1"/>
      <c r="J23" s="1"/>
      <c r="K23" s="1"/>
      <c r="L23" s="2"/>
      <c r="M23" s="2"/>
      <c r="N23" s="2"/>
      <c r="O23" s="2"/>
      <c r="P23" s="1"/>
      <c r="Q23" s="1"/>
      <c r="R23" s="1"/>
      <c r="S23" s="2"/>
      <c r="T23" s="2"/>
      <c r="U23" s="2"/>
      <c r="V23" s="1"/>
      <c r="W23" s="1"/>
      <c r="X23" s="2"/>
      <c r="Y23" s="2"/>
      <c r="Z23" s="1"/>
      <c r="AA23" s="2"/>
      <c r="AB23" s="1"/>
      <c r="AC23" s="1"/>
      <c r="AD23" s="1"/>
      <c r="AE23" s="1"/>
      <c r="AF23" s="1"/>
      <c r="AG23" s="1"/>
      <c r="AH23" s="5"/>
    </row>
    <row r="24" spans="1:34" ht="12.75" customHeight="1">
      <c r="A24" s="4"/>
      <c r="B24" s="2"/>
      <c r="C24" s="1"/>
      <c r="D24" s="1"/>
      <c r="E24" s="1"/>
      <c r="F24" s="1"/>
      <c r="G24" s="1"/>
      <c r="H24" s="1"/>
      <c r="I24" s="1"/>
      <c r="J24" s="1"/>
      <c r="K24" s="1"/>
      <c r="L24" s="2"/>
      <c r="M24" s="2"/>
      <c r="N24" s="2"/>
      <c r="O24" s="2"/>
      <c r="P24" s="1"/>
      <c r="Q24" s="1"/>
      <c r="R24" s="1"/>
      <c r="S24" s="2"/>
      <c r="T24" s="2"/>
      <c r="U24" s="2"/>
      <c r="V24" s="1"/>
      <c r="W24" s="1"/>
      <c r="X24" s="2"/>
      <c r="Y24" s="2"/>
      <c r="Z24" s="1"/>
      <c r="AA24" s="2"/>
      <c r="AB24" s="1"/>
      <c r="AC24" s="1"/>
      <c r="AD24" s="1"/>
      <c r="AE24" s="1"/>
      <c r="AF24" s="1"/>
      <c r="AG24" s="1"/>
      <c r="AH24" s="5"/>
    </row>
    <row r="25" spans="1:34" ht="12.75" customHeight="1">
      <c r="A25" s="4"/>
      <c r="B25" s="2"/>
      <c r="C25" s="1"/>
      <c r="D25" s="1"/>
      <c r="E25" s="1"/>
      <c r="F25" s="1"/>
      <c r="G25" s="1"/>
      <c r="H25" s="1"/>
      <c r="I25" s="1"/>
      <c r="J25" s="1"/>
      <c r="K25" s="1"/>
      <c r="L25" s="2"/>
      <c r="M25" s="2"/>
      <c r="N25" s="2"/>
      <c r="O25" s="2"/>
      <c r="P25" s="1"/>
      <c r="Q25" s="1"/>
      <c r="R25" s="1"/>
      <c r="S25" s="2"/>
      <c r="T25" s="2"/>
      <c r="U25" s="2"/>
      <c r="V25" s="1"/>
      <c r="W25" s="1"/>
      <c r="X25" s="2"/>
      <c r="Y25" s="2"/>
      <c r="Z25" s="1"/>
      <c r="AA25" s="2"/>
      <c r="AB25" s="1"/>
      <c r="AC25" s="1"/>
      <c r="AD25" s="1"/>
      <c r="AE25" s="1"/>
      <c r="AF25" s="1"/>
      <c r="AG25" s="1"/>
      <c r="AH25" s="5"/>
    </row>
    <row r="26" spans="1:34" ht="12.75" customHeight="1">
      <c r="A26" s="4"/>
      <c r="B26" s="2"/>
      <c r="C26" s="1"/>
      <c r="D26" s="1"/>
      <c r="E26" s="1"/>
      <c r="F26" s="1"/>
      <c r="G26" s="1"/>
      <c r="H26" s="1"/>
      <c r="I26" s="1"/>
      <c r="J26" s="1"/>
      <c r="K26" s="1"/>
      <c r="L26" s="2"/>
      <c r="M26" s="2"/>
      <c r="N26" s="2"/>
      <c r="O26" s="2"/>
      <c r="P26" s="1"/>
      <c r="Q26" s="1"/>
      <c r="R26" s="1"/>
      <c r="S26" s="2"/>
      <c r="T26" s="2"/>
      <c r="U26" s="2"/>
      <c r="V26" s="1"/>
      <c r="W26" s="1"/>
      <c r="X26" s="2"/>
      <c r="Y26" s="2"/>
      <c r="Z26" s="1"/>
      <c r="AA26" s="2"/>
      <c r="AB26" s="1"/>
      <c r="AC26" s="1"/>
      <c r="AD26" s="1"/>
      <c r="AE26" s="1"/>
      <c r="AF26" s="1"/>
      <c r="AG26" s="1"/>
      <c r="AH26" s="5"/>
    </row>
    <row r="27" spans="1:34" ht="12.75" customHeight="1">
      <c r="A27" s="4"/>
      <c r="B27" s="2"/>
      <c r="C27" s="1"/>
      <c r="D27" s="1"/>
      <c r="E27" s="1"/>
      <c r="F27" s="1"/>
      <c r="G27" s="1"/>
      <c r="H27" s="1"/>
      <c r="I27" s="1"/>
      <c r="J27" s="1"/>
      <c r="K27" s="1"/>
      <c r="L27" s="2"/>
      <c r="M27" s="1"/>
      <c r="N27" s="2"/>
      <c r="O27" s="1"/>
      <c r="P27" s="1"/>
      <c r="Q27" s="1"/>
      <c r="R27" s="1"/>
      <c r="S27" s="1"/>
      <c r="T27" s="1"/>
      <c r="U27" s="1"/>
      <c r="V27" s="1"/>
      <c r="W27" s="1"/>
      <c r="X27" s="1"/>
      <c r="Y27" s="1"/>
      <c r="Z27" s="1"/>
      <c r="AA27" s="2"/>
      <c r="AB27" s="1"/>
      <c r="AC27" s="1"/>
      <c r="AD27" s="1"/>
      <c r="AE27" s="1"/>
      <c r="AF27" s="1"/>
      <c r="AG27" s="1"/>
      <c r="AH27" s="5"/>
    </row>
    <row r="28" spans="1:34" ht="12.75" customHeight="1">
      <c r="A28" s="4"/>
      <c r="B28" s="2"/>
      <c r="C28" s="1"/>
      <c r="D28" s="1"/>
      <c r="E28" s="1"/>
      <c r="F28" s="1"/>
      <c r="G28" s="1"/>
      <c r="H28" s="1"/>
      <c r="I28" s="1"/>
      <c r="J28" s="1"/>
      <c r="K28" s="1"/>
      <c r="L28" s="2"/>
      <c r="M28" s="1"/>
      <c r="N28" s="2"/>
      <c r="O28" s="1"/>
      <c r="P28" s="1"/>
      <c r="Q28" s="1"/>
      <c r="R28" s="1"/>
      <c r="S28" s="1"/>
      <c r="T28" s="1"/>
      <c r="U28" s="1"/>
      <c r="V28" s="1"/>
      <c r="W28" s="1"/>
      <c r="X28" s="1"/>
      <c r="Y28" s="1"/>
      <c r="Z28" s="1"/>
      <c r="AA28" s="2"/>
      <c r="AB28" s="1"/>
      <c r="AC28" s="1"/>
      <c r="AD28" s="1"/>
      <c r="AE28" s="1"/>
      <c r="AF28" s="1"/>
      <c r="AG28" s="1"/>
      <c r="AH28" s="5"/>
    </row>
    <row r="29" spans="1:34" ht="12.75" customHeight="1">
      <c r="A29" s="6"/>
      <c r="B29" s="2"/>
      <c r="C29" s="1"/>
      <c r="D29" s="1"/>
      <c r="E29" s="1"/>
      <c r="F29" s="1"/>
      <c r="G29" s="1"/>
      <c r="H29" s="1"/>
      <c r="I29" s="1"/>
      <c r="J29" s="1"/>
      <c r="K29" s="1"/>
      <c r="L29" s="2"/>
      <c r="M29" s="1"/>
      <c r="N29" s="2"/>
      <c r="O29" s="1"/>
      <c r="P29" s="1"/>
      <c r="Q29" s="1"/>
      <c r="R29" s="1"/>
      <c r="S29" s="1"/>
      <c r="T29" s="1"/>
      <c r="U29" s="1"/>
      <c r="V29" s="1"/>
      <c r="W29" s="1"/>
      <c r="X29" s="1"/>
      <c r="Y29" s="1"/>
      <c r="Z29" s="1"/>
      <c r="AA29" s="2"/>
      <c r="AB29" s="1"/>
      <c r="AC29" s="1"/>
      <c r="AD29" s="1"/>
      <c r="AE29" s="1"/>
      <c r="AF29" s="1"/>
      <c r="AG29" s="1"/>
      <c r="AH29" s="5"/>
    </row>
    <row r="30" spans="1:34" ht="12.75" customHeight="1">
      <c r="A30" s="6"/>
      <c r="B30" s="2"/>
      <c r="C30" s="1"/>
      <c r="D30" s="1"/>
      <c r="E30" s="1"/>
      <c r="F30" s="1"/>
      <c r="G30" s="1"/>
      <c r="H30" s="1"/>
      <c r="I30" s="1"/>
      <c r="J30" s="1"/>
      <c r="K30" s="1"/>
      <c r="L30" s="2"/>
      <c r="M30" s="1"/>
      <c r="N30" s="2"/>
      <c r="O30" s="1"/>
      <c r="P30" s="1"/>
      <c r="Q30" s="1"/>
      <c r="R30" s="1"/>
      <c r="S30" s="1"/>
      <c r="T30" s="1"/>
      <c r="U30" s="1"/>
      <c r="V30" s="1"/>
      <c r="W30" s="1"/>
      <c r="X30" s="1"/>
      <c r="Y30" s="1"/>
      <c r="Z30" s="1"/>
      <c r="AA30" s="2"/>
      <c r="AB30" s="1"/>
      <c r="AC30" s="1"/>
      <c r="AD30" s="1"/>
      <c r="AE30" s="1"/>
      <c r="AF30" s="1"/>
      <c r="AG30" s="1"/>
      <c r="AH30" s="5"/>
    </row>
    <row r="31" spans="1:34" ht="12.75" customHeight="1">
      <c r="A31" s="4"/>
      <c r="B31" s="2"/>
      <c r="C31" s="1"/>
      <c r="D31" s="1"/>
      <c r="E31" s="1"/>
      <c r="F31" s="1"/>
      <c r="G31" s="1"/>
      <c r="H31" s="1"/>
      <c r="I31" s="1"/>
      <c r="J31" s="1"/>
      <c r="K31" s="1"/>
      <c r="L31" s="2"/>
      <c r="M31" s="1"/>
      <c r="N31" s="2"/>
      <c r="O31" s="1"/>
      <c r="P31" s="1"/>
      <c r="Q31" s="1"/>
      <c r="R31" s="1"/>
      <c r="S31" s="1"/>
      <c r="T31" s="1"/>
      <c r="U31" s="1"/>
      <c r="V31" s="1"/>
      <c r="W31" s="1"/>
      <c r="X31" s="1"/>
      <c r="Y31" s="1"/>
      <c r="Z31" s="1"/>
      <c r="AA31" s="2"/>
      <c r="AB31" s="1"/>
      <c r="AC31" s="1"/>
      <c r="AD31" s="1"/>
      <c r="AE31" s="1"/>
      <c r="AF31" s="1"/>
      <c r="AG31" s="1"/>
      <c r="AH31" s="5"/>
    </row>
    <row r="32" spans="1:34" ht="12.75" customHeight="1">
      <c r="A32" s="4"/>
      <c r="B32" s="2"/>
      <c r="C32" s="1"/>
      <c r="D32" s="1"/>
      <c r="E32" s="1"/>
      <c r="F32" s="1"/>
      <c r="G32" s="1"/>
      <c r="H32" s="1"/>
      <c r="I32" s="1"/>
      <c r="J32" s="1"/>
      <c r="K32" s="1"/>
      <c r="L32" s="2"/>
      <c r="M32" s="1"/>
      <c r="N32" s="2"/>
      <c r="O32" s="1"/>
      <c r="P32" s="1"/>
      <c r="Q32" s="1"/>
      <c r="R32" s="1"/>
      <c r="S32" s="1"/>
      <c r="T32" s="1"/>
      <c r="U32" s="1"/>
      <c r="V32" s="1"/>
      <c r="W32" s="1"/>
      <c r="X32" s="1"/>
      <c r="Y32" s="1"/>
      <c r="Z32" s="1"/>
      <c r="AA32" s="2"/>
      <c r="AB32" s="1"/>
      <c r="AC32" s="1"/>
      <c r="AD32" s="1"/>
      <c r="AE32" s="1"/>
      <c r="AF32" s="1"/>
      <c r="AG32" s="1"/>
      <c r="AH32" s="5"/>
    </row>
    <row r="33" spans="1:34" ht="12.75" customHeight="1">
      <c r="A33" s="4"/>
      <c r="B33" s="2"/>
      <c r="C33" s="1"/>
      <c r="D33" s="1"/>
      <c r="E33" s="1"/>
      <c r="F33" s="1"/>
      <c r="G33" s="1"/>
      <c r="H33" s="1"/>
      <c r="I33" s="1"/>
      <c r="J33" s="1"/>
      <c r="K33" s="1"/>
      <c r="L33" s="2"/>
      <c r="M33" s="1"/>
      <c r="N33" s="2"/>
      <c r="O33" s="1"/>
      <c r="P33" s="1"/>
      <c r="Q33" s="1"/>
      <c r="R33" s="1"/>
      <c r="S33" s="1"/>
      <c r="T33" s="1"/>
      <c r="U33" s="1"/>
      <c r="V33" s="1"/>
      <c r="W33" s="1"/>
      <c r="X33" s="1"/>
      <c r="Y33" s="1"/>
      <c r="Z33" s="1"/>
      <c r="AA33" s="2"/>
      <c r="AB33" s="1"/>
      <c r="AC33" s="1"/>
      <c r="AD33" s="1"/>
      <c r="AE33" s="1"/>
      <c r="AF33" s="1"/>
      <c r="AG33" s="1"/>
      <c r="AH33" s="5"/>
    </row>
    <row r="34" spans="1:34" ht="12.75" customHeight="1">
      <c r="A34" s="4"/>
      <c r="B34" s="2"/>
      <c r="C34" s="1"/>
      <c r="D34" s="1"/>
      <c r="E34" s="1"/>
      <c r="F34" s="1"/>
      <c r="G34" s="1"/>
      <c r="H34" s="1"/>
      <c r="I34" s="1"/>
      <c r="J34" s="1"/>
      <c r="K34" s="1"/>
      <c r="L34" s="2"/>
      <c r="M34" s="1"/>
      <c r="N34" s="2"/>
      <c r="O34" s="1"/>
      <c r="P34" s="1"/>
      <c r="Q34" s="1"/>
      <c r="R34" s="1"/>
      <c r="S34" s="1"/>
      <c r="T34" s="1"/>
      <c r="U34" s="1"/>
      <c r="V34" s="1"/>
      <c r="W34" s="1"/>
      <c r="X34" s="1"/>
      <c r="Y34" s="1"/>
      <c r="Z34" s="1"/>
      <c r="AA34" s="2"/>
      <c r="AB34" s="1"/>
      <c r="AC34" s="1"/>
      <c r="AD34" s="1"/>
      <c r="AE34" s="1"/>
      <c r="AF34" s="1"/>
      <c r="AG34" s="1"/>
      <c r="AH34" s="5"/>
    </row>
    <row r="35" spans="1:34" ht="12.75" customHeight="1">
      <c r="A35" s="6"/>
      <c r="B35" s="2"/>
      <c r="C35" s="1"/>
      <c r="D35" s="1"/>
      <c r="E35" s="1"/>
      <c r="F35" s="1"/>
      <c r="G35" s="1"/>
      <c r="H35" s="1"/>
      <c r="I35" s="1"/>
      <c r="J35" s="1"/>
      <c r="K35" s="1"/>
      <c r="L35" s="2"/>
      <c r="M35" s="1"/>
      <c r="N35" s="2"/>
      <c r="O35" s="1"/>
      <c r="P35" s="1"/>
      <c r="Q35" s="1"/>
      <c r="R35" s="1"/>
      <c r="S35" s="1"/>
      <c r="T35" s="1"/>
      <c r="U35" s="1"/>
      <c r="V35" s="1"/>
      <c r="W35" s="1"/>
      <c r="X35" s="1"/>
      <c r="Y35" s="1"/>
      <c r="Z35" s="1"/>
      <c r="AA35" s="2"/>
      <c r="AB35" s="1"/>
      <c r="AC35" s="1"/>
      <c r="AD35" s="1"/>
      <c r="AE35" s="1"/>
      <c r="AF35" s="1"/>
      <c r="AG35" s="1"/>
      <c r="AH35" s="5"/>
    </row>
    <row r="36" spans="1:34" ht="12.75" customHeight="1">
      <c r="A36" s="6"/>
      <c r="B36" s="2"/>
      <c r="C36" s="1"/>
      <c r="D36" s="1"/>
      <c r="E36" s="1"/>
      <c r="F36" s="1"/>
      <c r="G36" s="1"/>
      <c r="H36" s="1"/>
      <c r="I36" s="1"/>
      <c r="J36" s="1"/>
      <c r="K36" s="1"/>
      <c r="L36" s="2"/>
      <c r="M36" s="1"/>
      <c r="N36" s="2"/>
      <c r="O36" s="1"/>
      <c r="P36" s="1"/>
      <c r="Q36" s="1"/>
      <c r="R36" s="1"/>
      <c r="S36" s="1"/>
      <c r="T36" s="1"/>
      <c r="U36" s="1"/>
      <c r="V36" s="1"/>
      <c r="W36" s="1"/>
      <c r="X36" s="1"/>
      <c r="Y36" s="1"/>
      <c r="Z36" s="1"/>
      <c r="AA36" s="2"/>
      <c r="AB36" s="1"/>
      <c r="AC36" s="1"/>
      <c r="AD36" s="1"/>
      <c r="AE36" s="1"/>
      <c r="AF36" s="1"/>
      <c r="AG36" s="1"/>
      <c r="AH36" s="5"/>
    </row>
    <row r="37" spans="1:34" ht="12.75" customHeight="1">
      <c r="A37" s="6"/>
      <c r="B37" s="2"/>
      <c r="C37" s="1"/>
      <c r="D37" s="1"/>
      <c r="E37" s="1"/>
      <c r="F37" s="1"/>
      <c r="G37" s="1"/>
      <c r="H37" s="1"/>
      <c r="I37" s="1"/>
      <c r="J37" s="1"/>
      <c r="K37" s="1"/>
      <c r="L37" s="2"/>
      <c r="M37" s="1"/>
      <c r="N37" s="2"/>
      <c r="O37" s="1"/>
      <c r="P37" s="1"/>
      <c r="Q37" s="1"/>
      <c r="R37" s="1"/>
      <c r="S37" s="1"/>
      <c r="T37" s="1"/>
      <c r="U37" s="1"/>
      <c r="V37" s="1"/>
      <c r="W37" s="1"/>
      <c r="X37" s="1"/>
      <c r="Y37" s="1"/>
      <c r="Z37" s="2"/>
      <c r="AA37" s="2"/>
      <c r="AB37" s="2"/>
      <c r="AC37" s="1"/>
      <c r="AD37" s="1"/>
      <c r="AE37" s="1"/>
      <c r="AF37" s="1"/>
      <c r="AG37" s="1"/>
      <c r="AH37" s="5"/>
    </row>
    <row r="38" spans="1:34" ht="12.75" customHeight="1">
      <c r="A38" s="4"/>
      <c r="B38" s="2"/>
      <c r="C38" s="1"/>
      <c r="D38" s="1"/>
      <c r="E38" s="1"/>
      <c r="F38" s="1"/>
      <c r="G38" s="1"/>
      <c r="H38" s="1"/>
      <c r="I38" s="1"/>
      <c r="J38" s="1"/>
      <c r="K38" s="1"/>
      <c r="L38" s="2"/>
      <c r="M38" s="2"/>
      <c r="N38" s="2"/>
      <c r="O38" s="2"/>
      <c r="P38" s="1"/>
      <c r="Q38" s="1"/>
      <c r="R38" s="1"/>
      <c r="S38" s="2"/>
      <c r="T38" s="2"/>
      <c r="U38" s="2"/>
      <c r="V38" s="1"/>
      <c r="W38" s="1"/>
      <c r="X38" s="2"/>
      <c r="Y38" s="2"/>
      <c r="Z38" s="1"/>
      <c r="AA38" s="2"/>
      <c r="AB38" s="1"/>
      <c r="AC38" s="1"/>
      <c r="AD38" s="1"/>
      <c r="AE38" s="1"/>
      <c r="AF38" s="1"/>
      <c r="AG38" s="1"/>
      <c r="AH38" s="5"/>
    </row>
    <row r="39" spans="1:34" ht="12.75" customHeight="1">
      <c r="A39" s="4"/>
      <c r="B39" s="2"/>
      <c r="C39" s="1"/>
      <c r="D39" s="1"/>
      <c r="E39" s="1"/>
      <c r="F39" s="1"/>
      <c r="G39" s="1"/>
      <c r="H39" s="1"/>
      <c r="I39" s="1"/>
      <c r="J39" s="1"/>
      <c r="K39" s="1"/>
      <c r="L39" s="2"/>
      <c r="M39" s="2"/>
      <c r="N39" s="2"/>
      <c r="O39" s="2"/>
      <c r="P39" s="1"/>
      <c r="Q39" s="1"/>
      <c r="R39" s="1"/>
      <c r="S39" s="2"/>
      <c r="T39" s="2"/>
      <c r="U39" s="2"/>
      <c r="V39" s="1"/>
      <c r="W39" s="1"/>
      <c r="X39" s="2"/>
      <c r="Y39" s="2"/>
      <c r="Z39" s="2"/>
      <c r="AA39" s="2"/>
      <c r="AB39" s="2"/>
      <c r="AC39" s="2"/>
      <c r="AD39" s="1"/>
      <c r="AE39" s="1"/>
      <c r="AF39" s="1"/>
      <c r="AG39" s="1"/>
      <c r="AH39" s="5"/>
    </row>
    <row r="40" spans="1:34" ht="12.75" customHeight="1">
      <c r="A40" s="4"/>
      <c r="B40" s="2"/>
      <c r="C40" s="1"/>
      <c r="D40" s="1"/>
      <c r="E40" s="1"/>
      <c r="F40" s="1"/>
      <c r="G40" s="1"/>
      <c r="H40" s="1"/>
      <c r="I40" s="1"/>
      <c r="J40" s="1"/>
      <c r="K40" s="1"/>
      <c r="L40" s="2"/>
      <c r="M40" s="2"/>
      <c r="N40" s="2"/>
      <c r="O40" s="2"/>
      <c r="P40" s="1"/>
      <c r="Q40" s="1"/>
      <c r="R40" s="1"/>
      <c r="S40" s="2"/>
      <c r="T40" s="2"/>
      <c r="U40" s="2"/>
      <c r="V40" s="1"/>
      <c r="W40" s="1"/>
      <c r="X40" s="2"/>
      <c r="Y40" s="2"/>
      <c r="Z40" s="1"/>
      <c r="AA40" s="2"/>
      <c r="AB40" s="1"/>
      <c r="AC40" s="2"/>
      <c r="AD40" s="1"/>
      <c r="AE40" s="1"/>
      <c r="AF40" s="1"/>
      <c r="AG40" s="1"/>
      <c r="AH40" s="5"/>
    </row>
    <row r="41" spans="1:34" ht="12.75" customHeight="1">
      <c r="A41" s="4"/>
      <c r="B41" s="2"/>
      <c r="C41" s="1"/>
      <c r="D41" s="1"/>
      <c r="E41" s="1"/>
      <c r="F41" s="1"/>
      <c r="G41" s="1"/>
      <c r="H41" s="1"/>
      <c r="I41" s="1"/>
      <c r="J41" s="1"/>
      <c r="K41" s="1"/>
      <c r="L41" s="2"/>
      <c r="M41" s="1"/>
      <c r="N41" s="2"/>
      <c r="O41" s="1"/>
      <c r="P41" s="1"/>
      <c r="Q41" s="1"/>
      <c r="R41" s="1"/>
      <c r="S41" s="1"/>
      <c r="T41" s="1"/>
      <c r="U41" s="1"/>
      <c r="V41" s="1"/>
      <c r="W41" s="1"/>
      <c r="X41" s="1"/>
      <c r="Y41" s="1"/>
      <c r="Z41" s="1"/>
      <c r="AA41" s="2"/>
      <c r="AB41" s="1"/>
      <c r="AC41" s="1"/>
      <c r="AD41" s="1"/>
      <c r="AE41" s="1"/>
      <c r="AF41" s="1"/>
      <c r="AG41" s="1"/>
      <c r="AH41" s="5"/>
    </row>
    <row r="42" spans="1:34" ht="12.75" customHeight="1">
      <c r="A42" s="4"/>
      <c r="B42" s="2"/>
      <c r="C42" s="1"/>
      <c r="D42" s="1"/>
      <c r="E42" s="1"/>
      <c r="F42" s="1"/>
      <c r="G42" s="1"/>
      <c r="H42" s="1"/>
      <c r="I42" s="1"/>
      <c r="J42" s="1"/>
      <c r="K42" s="1"/>
      <c r="L42" s="2"/>
      <c r="M42" s="1"/>
      <c r="N42" s="2"/>
      <c r="O42" s="1"/>
      <c r="P42" s="1"/>
      <c r="Q42" s="1"/>
      <c r="R42" s="1"/>
      <c r="S42" s="1"/>
      <c r="T42" s="1"/>
      <c r="U42" s="1"/>
      <c r="V42" s="1"/>
      <c r="W42" s="1"/>
      <c r="X42" s="1"/>
      <c r="Y42" s="1"/>
      <c r="Z42" s="1"/>
      <c r="AA42" s="2"/>
      <c r="AB42" s="1"/>
      <c r="AC42" s="1"/>
      <c r="AD42" s="1"/>
      <c r="AE42" s="1"/>
      <c r="AF42" s="1"/>
      <c r="AG42" s="1"/>
      <c r="AH42" s="5"/>
    </row>
    <row r="43" spans="1:34" ht="12.75" customHeight="1">
      <c r="A43" s="6"/>
      <c r="B43" s="2"/>
      <c r="C43" s="1"/>
      <c r="D43" s="1"/>
      <c r="E43" s="1"/>
      <c r="F43" s="1"/>
      <c r="G43" s="1"/>
      <c r="H43" s="1"/>
      <c r="I43" s="1"/>
      <c r="J43" s="1"/>
      <c r="K43" s="1"/>
      <c r="L43" s="2"/>
      <c r="M43" s="1"/>
      <c r="N43" s="2"/>
      <c r="O43" s="1"/>
      <c r="P43" s="1"/>
      <c r="Q43" s="1"/>
      <c r="R43" s="1"/>
      <c r="S43" s="1"/>
      <c r="T43" s="1"/>
      <c r="U43" s="1"/>
      <c r="V43" s="1"/>
      <c r="W43" s="1"/>
      <c r="X43" s="1"/>
      <c r="Y43" s="1"/>
      <c r="Z43" s="1"/>
      <c r="AA43" s="2"/>
      <c r="AB43" s="1"/>
      <c r="AC43" s="1"/>
      <c r="AD43" s="1"/>
      <c r="AE43" s="1"/>
      <c r="AF43" s="1"/>
      <c r="AG43" s="1"/>
      <c r="AH43" s="5"/>
    </row>
    <row r="44" spans="1:34" ht="12.75" customHeight="1">
      <c r="A44" s="6"/>
      <c r="B44" s="2"/>
      <c r="C44" s="1"/>
      <c r="D44" s="1"/>
      <c r="E44" s="1"/>
      <c r="F44" s="1"/>
      <c r="G44" s="1"/>
      <c r="H44" s="1"/>
      <c r="I44" s="1"/>
      <c r="J44" s="1"/>
      <c r="K44" s="1"/>
      <c r="L44" s="2"/>
      <c r="M44" s="1"/>
      <c r="N44" s="2"/>
      <c r="O44" s="1"/>
      <c r="P44" s="1"/>
      <c r="Q44" s="1"/>
      <c r="R44" s="1"/>
      <c r="S44" s="1"/>
      <c r="T44" s="1"/>
      <c r="U44" s="1"/>
      <c r="V44" s="1"/>
      <c r="W44" s="1"/>
      <c r="X44" s="1"/>
      <c r="Y44" s="1"/>
      <c r="Z44" s="1"/>
      <c r="AA44" s="2"/>
      <c r="AB44" s="1"/>
      <c r="AC44" s="1"/>
      <c r="AD44" s="1"/>
      <c r="AE44" s="1"/>
      <c r="AF44" s="1"/>
      <c r="AG44" s="1"/>
      <c r="AH44" s="5"/>
    </row>
    <row r="45" spans="1:34" ht="12.75" customHeight="1">
      <c r="A45" s="6"/>
      <c r="B45" s="2"/>
      <c r="C45" s="1"/>
      <c r="D45" s="1"/>
      <c r="E45" s="1"/>
      <c r="F45" s="1"/>
      <c r="G45" s="1"/>
      <c r="H45" s="1"/>
      <c r="I45" s="1"/>
      <c r="J45" s="1"/>
      <c r="K45" s="1"/>
      <c r="L45" s="2"/>
      <c r="M45" s="1"/>
      <c r="N45" s="2"/>
      <c r="O45" s="1"/>
      <c r="P45" s="1"/>
      <c r="Q45" s="1"/>
      <c r="R45" s="1"/>
      <c r="S45" s="1"/>
      <c r="T45" s="1"/>
      <c r="U45" s="1"/>
      <c r="V45" s="1"/>
      <c r="W45" s="1"/>
      <c r="X45" s="1"/>
      <c r="Y45" s="1"/>
      <c r="Z45" s="1"/>
      <c r="AA45" s="2"/>
      <c r="AB45" s="1"/>
      <c r="AC45" s="1"/>
      <c r="AD45" s="1"/>
      <c r="AE45" s="1"/>
      <c r="AF45" s="1"/>
      <c r="AG45" s="1"/>
      <c r="AH45" s="5"/>
    </row>
    <row r="46" spans="1:34" ht="12.75" customHeight="1">
      <c r="A46" s="6"/>
      <c r="B46" s="2"/>
      <c r="C46" s="1"/>
      <c r="D46" s="1"/>
      <c r="E46" s="1"/>
      <c r="F46" s="1"/>
      <c r="G46" s="1"/>
      <c r="H46" s="1"/>
      <c r="I46" s="1"/>
      <c r="J46" s="1"/>
      <c r="K46" s="1"/>
      <c r="L46" s="2"/>
      <c r="M46" s="1"/>
      <c r="N46" s="2"/>
      <c r="O46" s="1"/>
      <c r="P46" s="1"/>
      <c r="Q46" s="1"/>
      <c r="R46" s="1"/>
      <c r="S46" s="1"/>
      <c r="T46" s="1"/>
      <c r="U46" s="1"/>
      <c r="V46" s="1"/>
      <c r="W46" s="1"/>
      <c r="X46" s="1"/>
      <c r="Y46" s="1"/>
      <c r="Z46" s="1"/>
      <c r="AA46" s="2"/>
      <c r="AB46" s="1"/>
      <c r="AC46" s="1"/>
      <c r="AD46" s="1"/>
      <c r="AE46" s="1"/>
      <c r="AF46" s="1"/>
      <c r="AG46" s="1"/>
      <c r="AH46" s="5"/>
    </row>
    <row r="47" spans="1:34" ht="12.75" customHeight="1">
      <c r="A47" s="6"/>
      <c r="B47" s="2"/>
      <c r="C47" s="1"/>
      <c r="D47" s="1"/>
      <c r="E47" s="1"/>
      <c r="F47" s="1"/>
      <c r="G47" s="1"/>
      <c r="H47" s="1"/>
      <c r="I47" s="1"/>
      <c r="J47" s="1"/>
      <c r="K47" s="1"/>
      <c r="L47" s="2"/>
      <c r="M47" s="1"/>
      <c r="N47" s="2"/>
      <c r="O47" s="1"/>
      <c r="P47" s="1"/>
      <c r="Q47" s="1"/>
      <c r="R47" s="1"/>
      <c r="S47" s="1"/>
      <c r="T47" s="1"/>
      <c r="U47" s="1"/>
      <c r="V47" s="1"/>
      <c r="W47" s="1"/>
      <c r="X47" s="1"/>
      <c r="Y47" s="1"/>
      <c r="Z47" s="1"/>
      <c r="AA47" s="2"/>
      <c r="AB47" s="1"/>
      <c r="AC47" s="1"/>
      <c r="AD47" s="1"/>
      <c r="AE47" s="1"/>
      <c r="AF47" s="1"/>
      <c r="AG47" s="1"/>
      <c r="AH47" s="5"/>
    </row>
    <row r="48" spans="1:34" ht="12.75" customHeight="1">
      <c r="A48" s="6"/>
      <c r="B48" s="2"/>
      <c r="C48" s="1"/>
      <c r="D48" s="1"/>
      <c r="E48" s="1"/>
      <c r="F48" s="1"/>
      <c r="G48" s="1"/>
      <c r="H48" s="1"/>
      <c r="I48" s="1"/>
      <c r="J48" s="1"/>
      <c r="K48" s="1"/>
      <c r="L48" s="2"/>
      <c r="M48" s="1"/>
      <c r="N48" s="2"/>
      <c r="O48" s="1"/>
      <c r="P48" s="1"/>
      <c r="Q48" s="1"/>
      <c r="R48" s="1"/>
      <c r="S48" s="1"/>
      <c r="T48" s="1"/>
      <c r="U48" s="1"/>
      <c r="V48" s="1"/>
      <c r="W48" s="1"/>
      <c r="X48" s="1"/>
      <c r="Y48" s="1"/>
      <c r="Z48" s="1"/>
      <c r="AA48" s="2"/>
      <c r="AB48" s="1"/>
      <c r="AC48" s="1"/>
      <c r="AD48" s="1"/>
      <c r="AE48" s="1"/>
      <c r="AF48" s="1"/>
      <c r="AG48" s="1"/>
      <c r="AH48" s="5"/>
    </row>
    <row r="49" spans="1:34" ht="12.75" customHeight="1">
      <c r="A49" s="6"/>
      <c r="B49" s="2"/>
      <c r="C49" s="1"/>
      <c r="D49" s="1"/>
      <c r="E49" s="1"/>
      <c r="F49" s="1"/>
      <c r="G49" s="1"/>
      <c r="H49" s="1"/>
      <c r="I49" s="1"/>
      <c r="J49" s="1"/>
      <c r="K49" s="1"/>
      <c r="L49" s="2"/>
      <c r="M49" s="1"/>
      <c r="N49" s="2"/>
      <c r="O49" s="1"/>
      <c r="P49" s="1"/>
      <c r="Q49" s="1"/>
      <c r="R49" s="1"/>
      <c r="S49" s="1"/>
      <c r="T49" s="1"/>
      <c r="U49" s="1"/>
      <c r="V49" s="1"/>
      <c r="W49" s="1"/>
      <c r="X49" s="1"/>
      <c r="Y49" s="1"/>
      <c r="Z49" s="1"/>
      <c r="AA49" s="2"/>
      <c r="AB49" s="1"/>
      <c r="AC49" s="1"/>
      <c r="AD49" s="1"/>
      <c r="AE49" s="1"/>
      <c r="AF49" s="1"/>
      <c r="AG49" s="1"/>
      <c r="AH49" s="5"/>
    </row>
    <row r="50" spans="1:34" ht="12.75" customHeight="1">
      <c r="A50" s="6"/>
      <c r="B50" s="2"/>
      <c r="C50" s="1"/>
      <c r="D50" s="1"/>
      <c r="E50" s="1"/>
      <c r="F50" s="1"/>
      <c r="G50" s="1"/>
      <c r="H50" s="1"/>
      <c r="I50" s="1"/>
      <c r="J50" s="1"/>
      <c r="K50" s="1"/>
      <c r="L50" s="2"/>
      <c r="M50" s="1"/>
      <c r="N50" s="2"/>
      <c r="O50" s="1"/>
      <c r="P50" s="1"/>
      <c r="Q50" s="1"/>
      <c r="R50" s="1"/>
      <c r="S50" s="1"/>
      <c r="T50" s="1"/>
      <c r="U50" s="1"/>
      <c r="V50" s="1"/>
      <c r="W50" s="1"/>
      <c r="X50" s="1"/>
      <c r="Y50" s="1"/>
      <c r="Z50" s="1"/>
      <c r="AA50" s="2"/>
      <c r="AB50" s="1"/>
      <c r="AC50" s="1"/>
      <c r="AD50" s="1"/>
      <c r="AE50" s="1"/>
      <c r="AF50" s="1"/>
      <c r="AG50" s="1"/>
      <c r="AH50" s="5"/>
    </row>
    <row r="51" spans="1:34" ht="12.75" customHeight="1">
      <c r="A51" s="6"/>
      <c r="B51" s="2"/>
      <c r="C51" s="1"/>
      <c r="D51" s="1"/>
      <c r="E51" s="1"/>
      <c r="F51" s="1"/>
      <c r="G51" s="1"/>
      <c r="H51" s="1"/>
      <c r="I51" s="1"/>
      <c r="J51" s="1"/>
      <c r="K51" s="1"/>
      <c r="L51" s="2"/>
      <c r="M51" s="1"/>
      <c r="N51" s="2"/>
      <c r="O51" s="1"/>
      <c r="P51" s="1"/>
      <c r="Q51" s="1"/>
      <c r="R51" s="1"/>
      <c r="S51" s="1"/>
      <c r="T51" s="1"/>
      <c r="U51" s="1"/>
      <c r="V51" s="1"/>
      <c r="W51" s="1"/>
      <c r="X51" s="1"/>
      <c r="Y51" s="1"/>
      <c r="Z51" s="1"/>
      <c r="AA51" s="2"/>
      <c r="AB51" s="1"/>
      <c r="AC51" s="1"/>
      <c r="AD51" s="1"/>
      <c r="AE51" s="1"/>
      <c r="AF51" s="1"/>
      <c r="AG51" s="1"/>
      <c r="AH51" s="5"/>
    </row>
    <row r="52" spans="1:34" ht="12.75" customHeight="1">
      <c r="A52" s="6"/>
      <c r="B52" s="2"/>
      <c r="C52" s="1"/>
      <c r="D52" s="1"/>
      <c r="E52" s="1"/>
      <c r="F52" s="1"/>
      <c r="G52" s="1"/>
      <c r="H52" s="1"/>
      <c r="I52" s="1"/>
      <c r="J52" s="1"/>
      <c r="K52" s="1"/>
      <c r="L52" s="2"/>
      <c r="M52" s="1"/>
      <c r="N52" s="2"/>
      <c r="O52" s="1"/>
      <c r="P52" s="1"/>
      <c r="Q52" s="1"/>
      <c r="R52" s="1"/>
      <c r="S52" s="1"/>
      <c r="T52" s="1"/>
      <c r="U52" s="1"/>
      <c r="V52" s="1"/>
      <c r="W52" s="1"/>
      <c r="X52" s="1"/>
      <c r="Y52" s="1"/>
      <c r="Z52" s="1"/>
      <c r="AA52" s="2"/>
      <c r="AB52" s="1"/>
      <c r="AC52" s="1"/>
      <c r="AD52" s="1"/>
      <c r="AE52" s="1"/>
      <c r="AF52" s="1"/>
      <c r="AG52" s="1"/>
      <c r="AH52" s="5"/>
    </row>
    <row r="53" spans="1:34" ht="12.75" customHeight="1">
      <c r="A53" s="6"/>
      <c r="B53" s="2"/>
      <c r="C53" s="1"/>
      <c r="D53" s="1"/>
      <c r="E53" s="1"/>
      <c r="F53" s="1"/>
      <c r="G53" s="1"/>
      <c r="H53" s="1"/>
      <c r="I53" s="1"/>
      <c r="J53" s="1"/>
      <c r="K53" s="1"/>
      <c r="L53" s="2"/>
      <c r="M53" s="1"/>
      <c r="N53" s="2"/>
      <c r="O53" s="1"/>
      <c r="P53" s="1"/>
      <c r="Q53" s="1"/>
      <c r="R53" s="1"/>
      <c r="S53" s="1"/>
      <c r="T53" s="1"/>
      <c r="U53" s="1"/>
      <c r="V53" s="1"/>
      <c r="W53" s="1"/>
      <c r="X53" s="1"/>
      <c r="Y53" s="1"/>
      <c r="Z53" s="1"/>
      <c r="AA53" s="2"/>
      <c r="AB53" s="1"/>
      <c r="AC53" s="1"/>
      <c r="AD53" s="1"/>
      <c r="AE53" s="1"/>
      <c r="AF53" s="1"/>
      <c r="AG53" s="1"/>
      <c r="AH53" s="5"/>
    </row>
    <row r="54" spans="1:34" ht="12.75" customHeight="1">
      <c r="A54" s="6"/>
      <c r="B54" s="2"/>
      <c r="C54" s="1"/>
      <c r="D54" s="1"/>
      <c r="E54" s="1"/>
      <c r="F54" s="1"/>
      <c r="G54" s="1"/>
      <c r="H54" s="1"/>
      <c r="I54" s="1"/>
      <c r="J54" s="1"/>
      <c r="K54" s="1"/>
      <c r="L54" s="2"/>
      <c r="M54" s="1"/>
      <c r="N54" s="2"/>
      <c r="O54" s="1"/>
      <c r="P54" s="1"/>
      <c r="Q54" s="1"/>
      <c r="R54" s="1"/>
      <c r="S54" s="1"/>
      <c r="T54" s="1"/>
      <c r="U54" s="1"/>
      <c r="V54" s="1"/>
      <c r="W54" s="1"/>
      <c r="X54" s="1"/>
      <c r="Y54" s="1"/>
      <c r="Z54" s="1"/>
      <c r="AA54" s="2"/>
      <c r="AB54" s="1"/>
      <c r="AC54" s="1"/>
      <c r="AD54" s="1"/>
      <c r="AE54" s="1"/>
      <c r="AF54" s="1"/>
      <c r="AG54" s="1"/>
      <c r="AH54" s="5"/>
    </row>
    <row r="55" spans="1:34" ht="12.75" customHeight="1">
      <c r="A55" s="6"/>
      <c r="B55" s="2"/>
      <c r="C55" s="1"/>
      <c r="D55" s="1"/>
      <c r="E55" s="1"/>
      <c r="F55" s="1"/>
      <c r="G55" s="1"/>
      <c r="H55" s="1"/>
      <c r="I55" s="1"/>
      <c r="J55" s="1"/>
      <c r="K55" s="1"/>
      <c r="L55" s="2"/>
      <c r="M55" s="1"/>
      <c r="N55" s="2"/>
      <c r="O55" s="1"/>
      <c r="P55" s="1"/>
      <c r="Q55" s="1"/>
      <c r="R55" s="1"/>
      <c r="S55" s="1"/>
      <c r="T55" s="1"/>
      <c r="U55" s="1"/>
      <c r="V55" s="1"/>
      <c r="W55" s="1"/>
      <c r="X55" s="1"/>
      <c r="Y55" s="1"/>
      <c r="Z55" s="1"/>
      <c r="AA55" s="2"/>
      <c r="AB55" s="1"/>
      <c r="AC55" s="1"/>
      <c r="AD55" s="1"/>
      <c r="AE55" s="1"/>
      <c r="AF55" s="1"/>
      <c r="AG55" s="1"/>
      <c r="AH55" s="5"/>
    </row>
    <row r="56" spans="1:34" ht="12.75" customHeight="1">
      <c r="A56" s="6"/>
      <c r="B56" s="2"/>
      <c r="C56" s="1"/>
      <c r="D56" s="1"/>
      <c r="E56" s="1"/>
      <c r="F56" s="1"/>
      <c r="G56" s="1"/>
      <c r="H56" s="1"/>
      <c r="I56" s="1"/>
      <c r="J56" s="1"/>
      <c r="K56" s="1"/>
      <c r="L56" s="2"/>
      <c r="M56" s="1"/>
      <c r="N56" s="2"/>
      <c r="O56" s="1"/>
      <c r="P56" s="1"/>
      <c r="Q56" s="1"/>
      <c r="R56" s="1"/>
      <c r="S56" s="1"/>
      <c r="T56" s="1"/>
      <c r="U56" s="1"/>
      <c r="V56" s="1"/>
      <c r="W56" s="1"/>
      <c r="X56" s="1"/>
      <c r="Y56" s="1"/>
      <c r="Z56" s="1"/>
      <c r="AA56" s="2"/>
      <c r="AB56" s="1"/>
      <c r="AC56" s="1"/>
      <c r="AD56" s="1"/>
      <c r="AE56" s="1"/>
      <c r="AF56" s="1"/>
      <c r="AG56" s="1"/>
      <c r="AH56" s="5"/>
    </row>
    <row r="57" spans="1:34" ht="12.75" customHeight="1">
      <c r="A57" s="6"/>
      <c r="B57" s="1030"/>
      <c r="C57" s="1031"/>
      <c r="D57" s="1005"/>
      <c r="E57" s="1009"/>
      <c r="F57" s="1010"/>
      <c r="G57" s="1010"/>
      <c r="H57" s="1011"/>
      <c r="I57" s="1012"/>
      <c r="J57" s="1012"/>
      <c r="K57" s="1012"/>
      <c r="L57" s="1012"/>
      <c r="M57" s="1012"/>
      <c r="N57" s="1012"/>
      <c r="O57" s="1012"/>
      <c r="P57" s="1012"/>
      <c r="Q57" s="1012"/>
      <c r="R57" s="1012"/>
      <c r="S57" s="1012"/>
      <c r="T57" s="1012"/>
      <c r="U57" s="1012"/>
      <c r="V57" s="1012"/>
      <c r="W57" s="1012"/>
      <c r="X57" s="1012"/>
      <c r="Y57" s="1012"/>
      <c r="Z57" s="1012"/>
      <c r="AA57" s="1013"/>
      <c r="AB57" s="1004"/>
      <c r="AC57" s="1005"/>
      <c r="AD57" s="1004"/>
      <c r="AE57" s="1005"/>
      <c r="AF57" s="1004"/>
      <c r="AG57" s="1005"/>
      <c r="AH57" s="5"/>
    </row>
    <row r="58" spans="1:34" ht="12.75" customHeight="1">
      <c r="A58" s="6"/>
      <c r="B58" s="1030"/>
      <c r="C58" s="1031"/>
      <c r="D58" s="1005"/>
      <c r="E58" s="1009"/>
      <c r="F58" s="1010"/>
      <c r="G58" s="1010"/>
      <c r="H58" s="1011"/>
      <c r="I58" s="1012"/>
      <c r="J58" s="1012"/>
      <c r="K58" s="1012"/>
      <c r="L58" s="1012"/>
      <c r="M58" s="1012"/>
      <c r="N58" s="1012"/>
      <c r="O58" s="1012"/>
      <c r="P58" s="1012"/>
      <c r="Q58" s="1012"/>
      <c r="R58" s="1012"/>
      <c r="S58" s="1012"/>
      <c r="T58" s="1012"/>
      <c r="U58" s="1012"/>
      <c r="V58" s="1012"/>
      <c r="W58" s="1012"/>
      <c r="X58" s="1012"/>
      <c r="Y58" s="1012"/>
      <c r="Z58" s="1012"/>
      <c r="AA58" s="1013"/>
      <c r="AB58" s="1004"/>
      <c r="AC58" s="1005"/>
      <c r="AD58" s="1004"/>
      <c r="AE58" s="1005"/>
      <c r="AF58" s="1004"/>
      <c r="AG58" s="1005"/>
      <c r="AH58" s="5"/>
    </row>
    <row r="59" spans="1:34" ht="12.75" customHeight="1">
      <c r="A59" s="6"/>
      <c r="B59" s="1006"/>
      <c r="C59" s="1007"/>
      <c r="D59" s="1008"/>
      <c r="E59" s="1009"/>
      <c r="F59" s="1010"/>
      <c r="G59" s="1010"/>
      <c r="H59" s="1011"/>
      <c r="I59" s="1012"/>
      <c r="J59" s="1012"/>
      <c r="K59" s="1012"/>
      <c r="L59" s="1012"/>
      <c r="M59" s="1012"/>
      <c r="N59" s="1012"/>
      <c r="O59" s="1012"/>
      <c r="P59" s="1012"/>
      <c r="Q59" s="1012"/>
      <c r="R59" s="1012"/>
      <c r="S59" s="1012"/>
      <c r="T59" s="1012"/>
      <c r="U59" s="1012"/>
      <c r="V59" s="1012"/>
      <c r="W59" s="1012"/>
      <c r="X59" s="1012"/>
      <c r="Y59" s="1012"/>
      <c r="Z59" s="1012"/>
      <c r="AA59" s="1013"/>
      <c r="AB59" s="1004"/>
      <c r="AC59" s="1005"/>
      <c r="AD59" s="1004"/>
      <c r="AE59" s="1005"/>
      <c r="AF59" s="1004"/>
      <c r="AG59" s="1005"/>
      <c r="AH59" s="5"/>
    </row>
    <row r="60" spans="1:34" ht="12.75" customHeight="1">
      <c r="A60" s="6"/>
      <c r="B60" s="1006"/>
      <c r="C60" s="1007"/>
      <c r="D60" s="1008"/>
      <c r="E60" s="1009"/>
      <c r="F60" s="1010"/>
      <c r="G60" s="1010"/>
      <c r="H60" s="1011"/>
      <c r="I60" s="1012"/>
      <c r="J60" s="1012"/>
      <c r="K60" s="1012"/>
      <c r="L60" s="1012"/>
      <c r="M60" s="1012"/>
      <c r="N60" s="1012"/>
      <c r="O60" s="1012"/>
      <c r="P60" s="1012"/>
      <c r="Q60" s="1012"/>
      <c r="R60" s="1012"/>
      <c r="S60" s="1012"/>
      <c r="T60" s="1012"/>
      <c r="U60" s="1012"/>
      <c r="V60" s="1012"/>
      <c r="W60" s="1012"/>
      <c r="X60" s="1012"/>
      <c r="Y60" s="1012"/>
      <c r="Z60" s="1012"/>
      <c r="AA60" s="1013"/>
      <c r="AB60" s="1004"/>
      <c r="AC60" s="1005"/>
      <c r="AD60" s="1004"/>
      <c r="AE60" s="1005"/>
      <c r="AF60" s="1004"/>
      <c r="AG60" s="1005"/>
      <c r="AH60" s="5"/>
    </row>
    <row r="61" spans="1:34" ht="12.75" customHeight="1">
      <c r="A61" s="6"/>
      <c r="B61" s="1006"/>
      <c r="C61" s="1007"/>
      <c r="D61" s="1008"/>
      <c r="E61" s="1009"/>
      <c r="F61" s="1010"/>
      <c r="G61" s="1010"/>
      <c r="H61" s="1011"/>
      <c r="I61" s="1012"/>
      <c r="J61" s="1012"/>
      <c r="K61" s="1012"/>
      <c r="L61" s="1012"/>
      <c r="M61" s="1012"/>
      <c r="N61" s="1012"/>
      <c r="O61" s="1012"/>
      <c r="P61" s="1012"/>
      <c r="Q61" s="1012"/>
      <c r="R61" s="1012"/>
      <c r="S61" s="1012"/>
      <c r="T61" s="1012"/>
      <c r="U61" s="1012"/>
      <c r="V61" s="1012"/>
      <c r="W61" s="1012"/>
      <c r="X61" s="1012"/>
      <c r="Y61" s="1012"/>
      <c r="Z61" s="1012"/>
      <c r="AA61" s="1013"/>
      <c r="AB61" s="1004"/>
      <c r="AC61" s="1005"/>
      <c r="AD61" s="1004"/>
      <c r="AE61" s="1005"/>
      <c r="AF61" s="1004"/>
      <c r="AG61" s="1005"/>
      <c r="AH61" s="5"/>
    </row>
    <row r="62" spans="1:34" ht="12.75" customHeight="1">
      <c r="A62" s="6"/>
      <c r="B62" s="1006"/>
      <c r="C62" s="1007"/>
      <c r="D62" s="1008"/>
      <c r="E62" s="1009"/>
      <c r="F62" s="1010"/>
      <c r="G62" s="1010"/>
      <c r="H62" s="1011"/>
      <c r="I62" s="1012"/>
      <c r="J62" s="1012"/>
      <c r="K62" s="1012"/>
      <c r="L62" s="1012"/>
      <c r="M62" s="1012"/>
      <c r="N62" s="1012"/>
      <c r="O62" s="1012"/>
      <c r="P62" s="1012"/>
      <c r="Q62" s="1012"/>
      <c r="R62" s="1012"/>
      <c r="S62" s="1012"/>
      <c r="T62" s="1012"/>
      <c r="U62" s="1012"/>
      <c r="V62" s="1012"/>
      <c r="W62" s="1012"/>
      <c r="X62" s="1012"/>
      <c r="Y62" s="1012"/>
      <c r="Z62" s="1012"/>
      <c r="AA62" s="1013"/>
      <c r="AB62" s="1004"/>
      <c r="AC62" s="1005"/>
      <c r="AD62" s="1004"/>
      <c r="AE62" s="1005"/>
      <c r="AF62" s="1004"/>
      <c r="AG62" s="1005"/>
      <c r="AH62" s="5"/>
    </row>
    <row r="63" spans="1:34" ht="12.75" customHeight="1">
      <c r="A63" s="7"/>
      <c r="B63" s="1014" t="s">
        <v>12</v>
      </c>
      <c r="C63" s="1015"/>
      <c r="D63" s="1016"/>
      <c r="E63" s="1017" t="s">
        <v>65</v>
      </c>
      <c r="F63" s="1017"/>
      <c r="G63" s="1017"/>
      <c r="H63" s="1018" t="s">
        <v>13</v>
      </c>
      <c r="I63" s="1019"/>
      <c r="J63" s="1019"/>
      <c r="K63" s="1019"/>
      <c r="L63" s="1019"/>
      <c r="M63" s="1019"/>
      <c r="N63" s="1019"/>
      <c r="O63" s="1019"/>
      <c r="P63" s="1019"/>
      <c r="Q63" s="1019"/>
      <c r="R63" s="1019"/>
      <c r="S63" s="1019"/>
      <c r="T63" s="1019"/>
      <c r="U63" s="1019"/>
      <c r="V63" s="1019"/>
      <c r="W63" s="1019"/>
      <c r="X63" s="1019"/>
      <c r="Y63" s="1019"/>
      <c r="Z63" s="1019"/>
      <c r="AA63" s="1020"/>
      <c r="AB63" s="1014" t="s">
        <v>14</v>
      </c>
      <c r="AC63" s="1016"/>
      <c r="AD63" s="1014" t="s">
        <v>15</v>
      </c>
      <c r="AE63" s="1016"/>
      <c r="AF63" s="1014" t="s">
        <v>16</v>
      </c>
      <c r="AG63" s="1016"/>
      <c r="AH63" s="8"/>
    </row>
    <row r="64" spans="1:34" ht="12.75" customHeight="1">
      <c r="A64" s="9"/>
      <c r="B64" s="10"/>
      <c r="C64" s="11"/>
      <c r="D64" s="11"/>
      <c r="E64" s="11"/>
      <c r="F64" s="11"/>
      <c r="G64" s="11"/>
      <c r="H64" s="11"/>
      <c r="I64" s="11"/>
      <c r="J64" s="11"/>
      <c r="K64" s="11"/>
      <c r="L64" s="10"/>
      <c r="M64" s="10"/>
      <c r="N64" s="10"/>
      <c r="O64" s="10"/>
      <c r="P64" s="11"/>
      <c r="Q64" s="11"/>
      <c r="R64" s="11"/>
      <c r="S64" s="11"/>
      <c r="T64" s="11"/>
      <c r="U64" s="11"/>
      <c r="V64" s="11"/>
      <c r="W64" s="11"/>
      <c r="X64" s="11"/>
      <c r="Y64" s="11"/>
      <c r="Z64" s="11"/>
      <c r="AA64" s="11"/>
      <c r="AB64" s="11"/>
      <c r="AC64" s="11"/>
      <c r="AD64" s="11"/>
      <c r="AE64" s="11"/>
      <c r="AF64" s="11"/>
      <c r="AG64" s="11"/>
      <c r="AH64" s="12"/>
    </row>
    <row r="138" spans="4:20" ht="12.75" customHeight="1">
      <c r="D138" s="78"/>
      <c r="E138" s="78"/>
      <c r="F138" s="78"/>
      <c r="G138" s="78"/>
      <c r="H138" s="78"/>
      <c r="I138" s="78"/>
      <c r="J138" s="78"/>
      <c r="K138" s="78"/>
      <c r="L138" s="78"/>
      <c r="M138" s="78"/>
      <c r="N138" s="78"/>
      <c r="O138" s="78"/>
      <c r="P138" s="78"/>
      <c r="Q138" s="78"/>
      <c r="R138" s="78"/>
      <c r="S138" s="78"/>
      <c r="T138" s="78"/>
    </row>
    <row r="139" spans="4:20" ht="12.75" customHeight="1">
      <c r="D139" s="78"/>
      <c r="E139" s="78"/>
      <c r="F139" s="78"/>
      <c r="G139" s="78"/>
      <c r="H139" s="78"/>
      <c r="I139" s="78"/>
      <c r="J139" s="78"/>
      <c r="K139" s="78"/>
      <c r="L139" s="78"/>
      <c r="M139" s="78"/>
      <c r="N139" s="78"/>
      <c r="O139" s="78"/>
      <c r="P139" s="78"/>
      <c r="Q139" s="78"/>
      <c r="R139" s="78"/>
      <c r="S139" s="78"/>
      <c r="T139" s="78"/>
    </row>
    <row r="140" spans="4:20" ht="12.75" customHeight="1">
      <c r="D140" s="78"/>
      <c r="E140" s="78"/>
      <c r="F140" s="78"/>
      <c r="G140" s="78"/>
      <c r="H140" s="78"/>
      <c r="I140" s="78"/>
      <c r="J140" s="78"/>
      <c r="K140" s="78"/>
      <c r="L140" s="78"/>
      <c r="M140" s="78"/>
      <c r="N140" s="78"/>
      <c r="O140" s="78"/>
      <c r="P140" s="78"/>
      <c r="Q140" s="78"/>
      <c r="R140" s="78"/>
      <c r="S140" s="78"/>
      <c r="T140" s="78"/>
    </row>
    <row r="141" spans="4:20" ht="12.75" customHeight="1">
      <c r="D141" s="78"/>
      <c r="E141" s="78"/>
      <c r="F141" s="78"/>
      <c r="G141" s="78"/>
      <c r="H141" s="78"/>
      <c r="I141" s="78"/>
      <c r="J141" s="78"/>
      <c r="K141" s="78"/>
      <c r="L141" s="78"/>
      <c r="M141" s="78"/>
      <c r="N141" s="78"/>
      <c r="O141" s="78"/>
      <c r="P141" s="78"/>
      <c r="Q141" s="78"/>
      <c r="R141" s="78"/>
      <c r="S141" s="78"/>
      <c r="T141" s="78"/>
    </row>
    <row r="142" spans="4:20" ht="12.75" customHeight="1">
      <c r="D142" s="78"/>
      <c r="E142" s="78"/>
      <c r="F142" s="78"/>
      <c r="G142" s="78"/>
      <c r="H142" s="78"/>
      <c r="I142" s="78"/>
      <c r="J142" s="78"/>
      <c r="K142" s="78"/>
      <c r="L142" s="78"/>
      <c r="M142" s="78"/>
      <c r="N142" s="78"/>
      <c r="O142" s="78"/>
      <c r="P142" s="78"/>
      <c r="Q142" s="78"/>
      <c r="R142" s="78"/>
      <c r="S142" s="78"/>
      <c r="T142" s="78"/>
    </row>
  </sheetData>
  <customSheetViews>
    <customSheetView guid="{139CDC34-A2AE-4FB8-A6BF-3FCAEDE2A712}" showPageBreaks="1" fitToPage="1" view="pageBreakPreview">
      <selection activeCell="Z19" sqref="Z19"/>
      <pageMargins left="0.59055118110236227" right="0.39370078740157483" top="0.59055118110236227" bottom="0.19685039370078741" header="1.1417322834645669" footer="0.23622047244094491"/>
      <pageSetup paperSize="9" scale="97" fitToHeight="0" orientation="portrait" horizontalDpi="4294967293" verticalDpi="4294967293" r:id="rId1"/>
      <headerFooter alignWithMargins="0">
        <oddFooter>&amp;R&amp;P de &amp;N</oddFooter>
      </headerFooter>
    </customSheetView>
    <customSheetView guid="{EC1863A0-3B45-43E6-81CD-D9608D52C52A}" scale="110" showPageBreaks="1" fitToPage="1" view="pageBreakPreview">
      <selection activeCell="H10" sqref="H10:AA12"/>
      <pageMargins left="0.59055118110236227" right="0.39370078740157483" top="0.59055118110236227" bottom="0.19685039370078741" header="1.1417322834645669" footer="0.23622047244094491"/>
      <pageSetup paperSize="9" scale="97" fitToHeight="0" orientation="portrait" horizontalDpi="4294967293" verticalDpi="4294967293" r:id="rId2"/>
      <headerFooter alignWithMargins="0">
        <oddFooter>&amp;R&amp;P de &amp;N</oddFooter>
      </headerFooter>
    </customSheetView>
    <customSheetView guid="{0CCF26D2-015A-48BB-A932-E67ED632CE05}" scale="110" showPageBreaks="1" fitToPage="1" view="pageBreakPreview">
      <selection activeCell="H10" sqref="H10:AA12"/>
      <pageMargins left="0.59055118110236227" right="0.39370078740157483" top="0.59055118110236227" bottom="0.19685039370078741" header="1.1417322834645669" footer="0.23622047244094491"/>
      <pageSetup paperSize="9" scale="97" fitToHeight="0" orientation="portrait" horizontalDpi="4294967293" verticalDpi="4294967293" r:id="rId3"/>
      <headerFooter alignWithMargins="0">
        <oddFooter>&amp;R&amp;P de &amp;N</oddFooter>
      </headerFooter>
    </customSheetView>
  </customSheetViews>
  <mergeCells count="60">
    <mergeCell ref="AB57:AC57"/>
    <mergeCell ref="H57:AA57"/>
    <mergeCell ref="C16:AH17"/>
    <mergeCell ref="B57:D57"/>
    <mergeCell ref="AD57:AE57"/>
    <mergeCell ref="H8:V8"/>
    <mergeCell ref="W8:Y8"/>
    <mergeCell ref="Z8:AA8"/>
    <mergeCell ref="AB1:AH1"/>
    <mergeCell ref="A1:G13"/>
    <mergeCell ref="H6:L6"/>
    <mergeCell ref="T4:AA4"/>
    <mergeCell ref="T3:AA3"/>
    <mergeCell ref="H4:S4"/>
    <mergeCell ref="W5:Y5"/>
    <mergeCell ref="Z5:AA5"/>
    <mergeCell ref="W6:Y6"/>
    <mergeCell ref="Z6:AA6"/>
    <mergeCell ref="H1:AA2"/>
    <mergeCell ref="AF58:AG58"/>
    <mergeCell ref="B59:D59"/>
    <mergeCell ref="M6:Q6"/>
    <mergeCell ref="R6:V6"/>
    <mergeCell ref="AD59:AE59"/>
    <mergeCell ref="H10:AA13"/>
    <mergeCell ref="E57:G57"/>
    <mergeCell ref="AF57:AG57"/>
    <mergeCell ref="AB58:AC58"/>
    <mergeCell ref="AB59:AC59"/>
    <mergeCell ref="B58:D58"/>
    <mergeCell ref="AD58:AE58"/>
    <mergeCell ref="E58:G58"/>
    <mergeCell ref="H58:AA58"/>
    <mergeCell ref="E59:G59"/>
    <mergeCell ref="H59:AA59"/>
    <mergeCell ref="AF62:AG62"/>
    <mergeCell ref="B63:D63"/>
    <mergeCell ref="AD63:AE63"/>
    <mergeCell ref="AF63:AG63"/>
    <mergeCell ref="AB62:AC62"/>
    <mergeCell ref="AB63:AC63"/>
    <mergeCell ref="B62:D62"/>
    <mergeCell ref="AD62:AE62"/>
    <mergeCell ref="E62:G62"/>
    <mergeCell ref="H62:AA62"/>
    <mergeCell ref="E63:G63"/>
    <mergeCell ref="H63:AA63"/>
    <mergeCell ref="AF59:AG59"/>
    <mergeCell ref="AF60:AG60"/>
    <mergeCell ref="B61:D61"/>
    <mergeCell ref="AD61:AE61"/>
    <mergeCell ref="AF61:AG61"/>
    <mergeCell ref="AB60:AC60"/>
    <mergeCell ref="AB61:AC61"/>
    <mergeCell ref="B60:D60"/>
    <mergeCell ref="AD60:AE60"/>
    <mergeCell ref="E60:G60"/>
    <mergeCell ref="H60:AA60"/>
    <mergeCell ref="E61:G61"/>
    <mergeCell ref="H61:AA61"/>
  </mergeCells>
  <pageMargins left="0.59055118110236227" right="0.39370078740157483" top="0.59055118110236227" bottom="0.19685039370078741" header="1.1417322834645669" footer="0.23622047244094491"/>
  <pageSetup paperSize="9" scale="96" orientation="portrait" horizontalDpi="4294967293" verticalDpi="4294967293" r:id="rId4"/>
  <headerFooter alignWithMargins="0">
    <oddFooter>&amp;R&amp;P de &amp;N</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pageSetUpPr fitToPage="1"/>
  </sheetPr>
  <dimension ref="A1:AJ42"/>
  <sheetViews>
    <sheetView showGridLines="0" view="pageBreakPreview" zoomScale="55" zoomScaleNormal="55" zoomScaleSheetLayoutView="55" workbookViewId="0">
      <selection activeCell="H43" sqref="H43"/>
    </sheetView>
  </sheetViews>
  <sheetFormatPr defaultColWidth="6.7109375" defaultRowHeight="50.1" customHeight="1" outlineLevelRow="1"/>
  <cols>
    <col min="1" max="1" width="15.7109375" style="79" customWidth="1"/>
    <col min="2" max="2" width="33.85546875" style="170" customWidth="1"/>
    <col min="3" max="3" width="15.7109375" style="79" customWidth="1"/>
    <col min="4" max="4" width="79.85546875" style="79" bestFit="1" customWidth="1"/>
    <col min="5" max="5" width="2.5703125" style="79" hidden="1" customWidth="1"/>
    <col min="6" max="6" width="18.140625" style="79" bestFit="1" customWidth="1"/>
    <col min="7" max="7" width="16.7109375" style="79" bestFit="1" customWidth="1"/>
    <col min="8" max="8" width="12.42578125" style="84" bestFit="1" customWidth="1"/>
    <col min="9" max="9" width="18" style="178" customWidth="1"/>
    <col min="10" max="10" width="30.28515625" style="176" bestFit="1" customWidth="1"/>
    <col min="11" max="12" width="30.7109375" style="79" customWidth="1"/>
    <col min="13" max="13" width="25.7109375" style="79" customWidth="1"/>
    <col min="14" max="14" width="13.7109375" style="79" customWidth="1"/>
    <col min="15" max="15" width="29" style="79" customWidth="1"/>
    <col min="16" max="16" width="9.7109375" style="79" customWidth="1"/>
    <col min="17" max="16384" width="6.7109375" style="79"/>
  </cols>
  <sheetData>
    <row r="1" spans="1:35" ht="24.95" customHeight="1">
      <c r="A1" s="100"/>
      <c r="B1" s="166"/>
      <c r="C1" s="101"/>
      <c r="D1" s="1123" t="str">
        <f>Capa!H1</f>
        <v>DIVISÃO DE CUSTOS E ORÇAMENTOS</v>
      </c>
      <c r="E1" s="1124"/>
      <c r="F1" s="1124"/>
      <c r="G1" s="1124"/>
      <c r="H1" s="1124"/>
      <c r="I1" s="1124"/>
      <c r="J1" s="1124"/>
      <c r="K1" s="1124"/>
      <c r="L1" s="102"/>
      <c r="M1" s="103"/>
      <c r="N1" s="103"/>
      <c r="O1" s="104"/>
    </row>
    <row r="2" spans="1:35" ht="24.95" customHeight="1">
      <c r="A2" s="105"/>
      <c r="B2" s="167"/>
      <c r="C2" s="106"/>
      <c r="D2" s="1125"/>
      <c r="E2" s="1126"/>
      <c r="F2" s="1126"/>
      <c r="G2" s="1126"/>
      <c r="H2" s="1126"/>
      <c r="I2" s="1126"/>
      <c r="J2" s="1126"/>
      <c r="K2" s="1126"/>
      <c r="L2" s="1116" t="s">
        <v>0</v>
      </c>
      <c r="M2" s="1117"/>
      <c r="N2" s="1117"/>
      <c r="O2" s="1118"/>
    </row>
    <row r="3" spans="1:35" ht="24.95" customHeight="1">
      <c r="A3" s="105"/>
      <c r="B3" s="167"/>
      <c r="C3" s="106"/>
      <c r="D3" s="1112" t="s">
        <v>1</v>
      </c>
      <c r="E3" s="1113"/>
      <c r="F3" s="1113"/>
      <c r="G3" s="1113"/>
      <c r="H3" s="1113"/>
      <c r="I3" s="1128"/>
      <c r="J3" s="1119" t="s">
        <v>17</v>
      </c>
      <c r="K3" s="1120"/>
      <c r="L3" s="110" t="s">
        <v>81</v>
      </c>
      <c r="M3" s="151"/>
      <c r="N3" s="1114" t="s">
        <v>82</v>
      </c>
      <c r="O3" s="1115"/>
    </row>
    <row r="4" spans="1:35" ht="24.95" customHeight="1">
      <c r="A4" s="105"/>
      <c r="B4" s="167"/>
      <c r="C4" s="106"/>
      <c r="D4" s="1109" t="str">
        <f>Capa!H4</f>
        <v>PLANILHA ORÇAMENTÁRIA</v>
      </c>
      <c r="E4" s="1110"/>
      <c r="F4" s="1110"/>
      <c r="G4" s="1110"/>
      <c r="H4" s="1127"/>
      <c r="J4" s="1121" t="str">
        <f>Capa!T4</f>
        <v>DI-1310-PE-GR-EC-0001</v>
      </c>
      <c r="K4" s="1122"/>
      <c r="L4" s="111" t="str">
        <f>IF(Capa!AC3="","",Capa!AC3)</f>
        <v/>
      </c>
      <c r="M4" s="152" t="s">
        <v>3</v>
      </c>
      <c r="N4" s="111"/>
      <c r="O4" s="153" t="s">
        <v>87</v>
      </c>
    </row>
    <row r="5" spans="1:35" ht="24.95" customHeight="1">
      <c r="A5" s="105"/>
      <c r="B5" s="167"/>
      <c r="C5" s="106"/>
      <c r="D5" s="196" t="str">
        <f>Capa!H5</f>
        <v>ELABORADO:</v>
      </c>
      <c r="E5" s="483"/>
      <c r="F5" s="1112" t="str">
        <f>Capa!M5</f>
        <v>VERIFICADO:</v>
      </c>
      <c r="G5" s="1128"/>
      <c r="H5" s="1112" t="str">
        <f>Capa!R5</f>
        <v>APROVADO:</v>
      </c>
      <c r="I5" s="1128"/>
      <c r="J5" s="1119" t="s">
        <v>78</v>
      </c>
      <c r="K5" s="1120"/>
      <c r="L5" s="111" t="str">
        <f>IF(Capa!AC4="","",Capa!AC4)</f>
        <v>X</v>
      </c>
      <c r="M5" s="152" t="s">
        <v>4</v>
      </c>
      <c r="N5" s="111"/>
      <c r="O5" s="153" t="s">
        <v>83</v>
      </c>
    </row>
    <row r="6" spans="1:35" ht="24.95" customHeight="1">
      <c r="A6" s="105"/>
      <c r="B6" s="167"/>
      <c r="C6" s="106"/>
      <c r="D6" s="195" t="s">
        <v>282</v>
      </c>
      <c r="E6" s="482"/>
      <c r="F6" s="1109" t="s">
        <v>282</v>
      </c>
      <c r="G6" s="1111"/>
      <c r="H6" s="1109" t="s">
        <v>282</v>
      </c>
      <c r="I6" s="1111"/>
      <c r="J6" s="1121" t="s">
        <v>2579</v>
      </c>
      <c r="K6" s="1122"/>
      <c r="L6" s="111" t="str">
        <f>IF(Capa!AC5="","",Capa!AC5)</f>
        <v/>
      </c>
      <c r="M6" s="152" t="s">
        <v>5</v>
      </c>
      <c r="N6" s="111"/>
      <c r="O6" s="153" t="s">
        <v>79</v>
      </c>
    </row>
    <row r="7" spans="1:35" ht="24.95" customHeight="1">
      <c r="A7" s="105"/>
      <c r="B7" s="167"/>
      <c r="C7" s="106"/>
      <c r="D7" s="162" t="s">
        <v>7</v>
      </c>
      <c r="E7" s="163"/>
      <c r="F7" s="163"/>
      <c r="G7" s="163"/>
      <c r="H7" s="165"/>
      <c r="J7" s="174" t="s">
        <v>8</v>
      </c>
      <c r="K7" s="196" t="s">
        <v>9</v>
      </c>
      <c r="L7" s="111" t="str">
        <f>IF(Capa!AC6="","",Capa!AC6)</f>
        <v/>
      </c>
      <c r="M7" s="152" t="s">
        <v>6</v>
      </c>
      <c r="N7" s="111" t="s">
        <v>90</v>
      </c>
      <c r="O7" s="153" t="s">
        <v>80</v>
      </c>
    </row>
    <row r="8" spans="1:35" ht="24.95" customHeight="1">
      <c r="A8" s="105"/>
      <c r="B8" s="167"/>
      <c r="C8" s="106"/>
      <c r="D8" s="1109" t="s">
        <v>283</v>
      </c>
      <c r="E8" s="1110"/>
      <c r="F8" s="1110"/>
      <c r="G8" s="1110"/>
      <c r="H8" s="1110"/>
      <c r="I8" s="1111"/>
      <c r="J8" s="177">
        <f>Capa!W8</f>
        <v>44750</v>
      </c>
      <c r="K8" s="171" t="s">
        <v>2604</v>
      </c>
      <c r="L8" s="111" t="str">
        <f>IF(Capa!AC7="","",Capa!AC7)</f>
        <v/>
      </c>
      <c r="M8" s="152" t="s">
        <v>10</v>
      </c>
      <c r="N8" s="112"/>
      <c r="O8" s="153"/>
    </row>
    <row r="9" spans="1:35" ht="24.95" customHeight="1">
      <c r="A9" s="105"/>
      <c r="B9" s="167"/>
      <c r="C9" s="106"/>
      <c r="D9" s="162" t="s">
        <v>11</v>
      </c>
      <c r="E9" s="163"/>
      <c r="F9" s="163"/>
      <c r="G9" s="163"/>
      <c r="H9" s="163"/>
      <c r="I9" s="179"/>
      <c r="J9" s="175"/>
      <c r="K9" s="164"/>
      <c r="L9" s="107" t="str">
        <f>IF(Capa!AC8="","",Capa!AC8)</f>
        <v/>
      </c>
      <c r="M9" s="154"/>
      <c r="N9" s="155"/>
      <c r="O9" s="156"/>
    </row>
    <row r="10" spans="1:35" ht="24.95" customHeight="1">
      <c r="A10" s="157"/>
      <c r="B10" s="168"/>
      <c r="C10" s="158"/>
      <c r="D10" s="1109" t="s">
        <v>284</v>
      </c>
      <c r="E10" s="1110"/>
      <c r="F10" s="1110"/>
      <c r="G10" s="1110"/>
      <c r="H10" s="1110"/>
      <c r="I10" s="1110"/>
      <c r="J10" s="1110"/>
      <c r="K10" s="1111"/>
      <c r="L10" s="159"/>
      <c r="M10" s="160"/>
      <c r="N10" s="160"/>
      <c r="O10" s="161"/>
    </row>
    <row r="11" spans="1:35" s="80" customFormat="1" ht="24.95" customHeight="1">
      <c r="A11" s="1078" t="s">
        <v>64</v>
      </c>
      <c r="B11" s="1148" t="s">
        <v>74</v>
      </c>
      <c r="C11" s="1148" t="s">
        <v>66</v>
      </c>
      <c r="D11" s="1145" t="s">
        <v>13</v>
      </c>
      <c r="E11" s="480"/>
      <c r="F11" s="1148" t="s">
        <v>20</v>
      </c>
      <c r="G11" s="1078" t="s">
        <v>266</v>
      </c>
      <c r="H11" s="1132" t="s">
        <v>18</v>
      </c>
      <c r="I11" s="1133" t="s">
        <v>89</v>
      </c>
      <c r="J11" s="1133" t="s">
        <v>75</v>
      </c>
      <c r="K11" s="509" t="s">
        <v>537</v>
      </c>
      <c r="L11" s="1077" t="s">
        <v>76</v>
      </c>
      <c r="M11" s="1078" t="s">
        <v>77</v>
      </c>
      <c r="N11" s="1145"/>
      <c r="O11" s="1079"/>
    </row>
    <row r="12" spans="1:35" s="80" customFormat="1" ht="24.95" customHeight="1">
      <c r="A12" s="1080"/>
      <c r="B12" s="1149"/>
      <c r="C12" s="1149"/>
      <c r="D12" s="1146"/>
      <c r="E12" s="481"/>
      <c r="F12" s="1149"/>
      <c r="G12" s="1080"/>
      <c r="H12" s="1132"/>
      <c r="I12" s="1133"/>
      <c r="J12" s="1133"/>
      <c r="K12" s="510">
        <v>0.22120000000000001</v>
      </c>
      <c r="L12" s="1077"/>
      <c r="M12" s="1080"/>
      <c r="N12" s="1146"/>
      <c r="O12" s="1081"/>
    </row>
    <row r="13" spans="1:35" s="183" customFormat="1" ht="15.75">
      <c r="A13" s="624">
        <v>8</v>
      </c>
      <c r="B13" s="199"/>
      <c r="C13" s="200"/>
      <c r="D13" s="198" t="s">
        <v>499</v>
      </c>
      <c r="E13" s="198"/>
      <c r="F13" s="198"/>
      <c r="G13" s="199"/>
      <c r="H13" s="624"/>
      <c r="I13" s="624"/>
      <c r="J13" s="649"/>
      <c r="K13" s="649"/>
      <c r="L13" s="649"/>
      <c r="M13" s="225"/>
      <c r="N13" s="1268"/>
      <c r="O13" s="1269"/>
      <c r="P13" s="459"/>
      <c r="Q13" s="459"/>
      <c r="R13" s="459"/>
      <c r="S13" s="459"/>
      <c r="T13" s="459"/>
      <c r="U13" s="459"/>
      <c r="V13" s="459"/>
      <c r="W13" s="459"/>
      <c r="X13" s="193"/>
      <c r="Y13" s="193"/>
      <c r="Z13" s="193"/>
      <c r="AA13" s="193"/>
      <c r="AB13" s="193"/>
      <c r="AC13" s="193"/>
      <c r="AD13" s="193"/>
      <c r="AE13" s="193"/>
      <c r="AF13" s="193"/>
      <c r="AG13" s="193"/>
      <c r="AH13" s="193"/>
      <c r="AI13" s="193"/>
    </row>
    <row r="14" spans="1:35" s="183" customFormat="1" ht="15.75" outlineLevel="1">
      <c r="A14" s="622" t="s">
        <v>500</v>
      </c>
      <c r="B14" s="172"/>
      <c r="C14" s="172"/>
      <c r="D14" s="182" t="s">
        <v>501</v>
      </c>
      <c r="E14" s="182"/>
      <c r="F14" s="697"/>
      <c r="G14" s="697"/>
      <c r="H14" s="874"/>
      <c r="I14" s="650"/>
      <c r="J14" s="650">
        <f>SUBTOTAL(9,J15:J28)</f>
        <v>174966.89632003458</v>
      </c>
      <c r="K14" s="650">
        <f t="shared" ref="K14:L14" si="0">SUBTOTAL(9,K15:K28)</f>
        <v>213669.57378602625</v>
      </c>
      <c r="L14" s="883">
        <f t="shared" si="0"/>
        <v>5.6522901981344111E-2</v>
      </c>
      <c r="M14" s="625"/>
      <c r="N14" s="1244"/>
      <c r="O14" s="1246"/>
      <c r="P14" s="193"/>
      <c r="Q14" s="193"/>
      <c r="R14" s="193"/>
      <c r="S14" s="193"/>
      <c r="T14" s="193"/>
      <c r="U14" s="193"/>
      <c r="V14" s="193"/>
      <c r="W14" s="193"/>
      <c r="X14" s="193"/>
      <c r="Y14" s="193"/>
      <c r="Z14" s="193"/>
      <c r="AA14" s="193"/>
      <c r="AB14" s="193"/>
      <c r="AC14" s="193"/>
      <c r="AD14" s="193"/>
      <c r="AE14" s="193"/>
      <c r="AF14" s="193"/>
      <c r="AG14" s="193"/>
      <c r="AH14" s="193"/>
      <c r="AI14" s="193"/>
    </row>
    <row r="15" spans="1:35" s="193" customFormat="1" ht="15.75" customHeight="1" outlineLevel="1">
      <c r="A15" s="226" t="s">
        <v>2068</v>
      </c>
      <c r="B15" s="492" t="s">
        <v>2432</v>
      </c>
      <c r="C15" s="507">
        <v>700000905</v>
      </c>
      <c r="D15" s="1264" t="s">
        <v>2622</v>
      </c>
      <c r="E15" s="1265"/>
      <c r="F15" s="878" t="s">
        <v>1428</v>
      </c>
      <c r="G15" s="879" t="s">
        <v>1422</v>
      </c>
      <c r="H15" s="875">
        <v>1</v>
      </c>
      <c r="I15" s="726">
        <v>4679.1417910999999</v>
      </c>
      <c r="J15" s="669">
        <f>I15*H15</f>
        <v>4679.1417910999999</v>
      </c>
      <c r="K15" s="669">
        <f>J15*(1+$K$12)</f>
        <v>5714.1679552913201</v>
      </c>
      <c r="L15" s="794">
        <f>K15/$K$38</f>
        <v>1.511592640538095E-3</v>
      </c>
      <c r="M15" s="476"/>
      <c r="N15" s="1266"/>
      <c r="O15" s="1267"/>
    </row>
    <row r="16" spans="1:35" s="191" customFormat="1" ht="31.5" outlineLevel="1">
      <c r="A16" s="226" t="s">
        <v>2069</v>
      </c>
      <c r="B16" s="492" t="s">
        <v>2432</v>
      </c>
      <c r="C16" s="507">
        <v>700000866</v>
      </c>
      <c r="D16" s="353" t="s">
        <v>2623</v>
      </c>
      <c r="E16" s="618"/>
      <c r="F16" s="878" t="s">
        <v>1429</v>
      </c>
      <c r="G16" s="879" t="s">
        <v>1422</v>
      </c>
      <c r="H16" s="876">
        <v>1</v>
      </c>
      <c r="I16" s="726">
        <v>14064.1024545</v>
      </c>
      <c r="J16" s="669">
        <f t="shared" ref="J16:J28" si="1">I16*H16</f>
        <v>14064.1024545</v>
      </c>
      <c r="K16" s="669">
        <f t="shared" ref="K16:K28" si="2">J16*(1+$K$12)</f>
        <v>17175.0819174354</v>
      </c>
      <c r="L16" s="794">
        <f t="shared" ref="L16:L28" si="3">K16/$K$38</f>
        <v>4.5433959292347547E-3</v>
      </c>
      <c r="M16" s="192"/>
      <c r="N16" s="1266"/>
      <c r="O16" s="1267"/>
      <c r="P16" s="468"/>
      <c r="Q16" s="468"/>
      <c r="R16" s="468"/>
      <c r="S16" s="468"/>
      <c r="T16" s="468"/>
      <c r="U16" s="468"/>
      <c r="V16" s="468"/>
      <c r="W16" s="468"/>
      <c r="X16" s="468"/>
      <c r="Y16" s="468"/>
      <c r="Z16" s="468"/>
      <c r="AA16" s="468"/>
      <c r="AB16" s="468"/>
      <c r="AC16" s="468"/>
      <c r="AD16" s="468"/>
      <c r="AE16" s="468"/>
      <c r="AF16" s="468"/>
      <c r="AG16" s="468"/>
      <c r="AH16" s="468"/>
      <c r="AI16" s="468"/>
    </row>
    <row r="17" spans="1:36" s="183" customFormat="1" ht="15.75" outlineLevel="1">
      <c r="A17" s="226" t="s">
        <v>2070</v>
      </c>
      <c r="B17" s="492" t="s">
        <v>1543</v>
      </c>
      <c r="C17" s="484" t="s">
        <v>2554</v>
      </c>
      <c r="D17" s="353" t="s">
        <v>2624</v>
      </c>
      <c r="E17" s="619"/>
      <c r="F17" s="878" t="s">
        <v>1430</v>
      </c>
      <c r="G17" s="879" t="s">
        <v>1422</v>
      </c>
      <c r="H17" s="875">
        <v>4</v>
      </c>
      <c r="I17" s="726">
        <v>1376.0217382000001</v>
      </c>
      <c r="J17" s="669">
        <f t="shared" si="1"/>
        <v>5504.0869528000003</v>
      </c>
      <c r="K17" s="669">
        <f t="shared" si="2"/>
        <v>6721.5909867593609</v>
      </c>
      <c r="L17" s="794">
        <f t="shared" si="3"/>
        <v>1.778090449526286E-3</v>
      </c>
      <c r="M17" s="194"/>
      <c r="N17" s="1266"/>
      <c r="O17" s="1267"/>
      <c r="P17" s="193"/>
      <c r="Q17" s="193"/>
      <c r="R17" s="193"/>
      <c r="S17" s="193"/>
      <c r="T17" s="193"/>
      <c r="U17" s="193"/>
      <c r="V17" s="193"/>
      <c r="W17" s="193"/>
      <c r="X17" s="193"/>
      <c r="Y17" s="193"/>
      <c r="Z17" s="193"/>
      <c r="AA17" s="193"/>
      <c r="AB17" s="193"/>
      <c r="AC17" s="193"/>
      <c r="AD17" s="193"/>
      <c r="AE17" s="193"/>
      <c r="AF17" s="193"/>
      <c r="AG17" s="193"/>
      <c r="AH17" s="193"/>
      <c r="AI17" s="193"/>
    </row>
    <row r="18" spans="1:36" s="191" customFormat="1" ht="31.5" outlineLevel="1">
      <c r="A18" s="226" t="s">
        <v>2071</v>
      </c>
      <c r="B18" s="492" t="s">
        <v>2432</v>
      </c>
      <c r="C18" s="507">
        <v>700000867</v>
      </c>
      <c r="D18" s="353" t="s">
        <v>2625</v>
      </c>
      <c r="E18" s="618"/>
      <c r="F18" s="878" t="s">
        <v>1431</v>
      </c>
      <c r="G18" s="879" t="s">
        <v>1422</v>
      </c>
      <c r="H18" s="876">
        <v>1</v>
      </c>
      <c r="I18" s="726">
        <v>12501.424404000001</v>
      </c>
      <c r="J18" s="669">
        <f t="shared" si="1"/>
        <v>12501.424404000001</v>
      </c>
      <c r="K18" s="669">
        <f t="shared" si="2"/>
        <v>15266.739482164803</v>
      </c>
      <c r="L18" s="794">
        <f t="shared" si="3"/>
        <v>4.0385741593197827E-3</v>
      </c>
      <c r="M18" s="192"/>
      <c r="N18" s="1266"/>
      <c r="O18" s="1267"/>
      <c r="P18" s="468"/>
      <c r="Q18" s="468"/>
      <c r="R18" s="468"/>
      <c r="S18" s="468"/>
      <c r="T18" s="468"/>
      <c r="U18" s="468"/>
      <c r="V18" s="468"/>
      <c r="W18" s="468"/>
      <c r="X18" s="468"/>
      <c r="Y18" s="468"/>
      <c r="Z18" s="468"/>
      <c r="AA18" s="468"/>
      <c r="AB18" s="468"/>
      <c r="AC18" s="468"/>
      <c r="AD18" s="468"/>
      <c r="AE18" s="468"/>
      <c r="AF18" s="468"/>
      <c r="AG18" s="468"/>
      <c r="AH18" s="468"/>
      <c r="AI18" s="468"/>
    </row>
    <row r="19" spans="1:36" s="191" customFormat="1" ht="15.75" customHeight="1" outlineLevel="1">
      <c r="A19" s="226" t="s">
        <v>2072</v>
      </c>
      <c r="B19" s="492" t="s">
        <v>2446</v>
      </c>
      <c r="C19" s="511">
        <v>600001548</v>
      </c>
      <c r="D19" s="353" t="s">
        <v>2626</v>
      </c>
      <c r="E19" s="353"/>
      <c r="F19" s="878" t="s">
        <v>1432</v>
      </c>
      <c r="G19" s="879" t="s">
        <v>1422</v>
      </c>
      <c r="H19" s="877">
        <v>17</v>
      </c>
      <c r="I19" s="726">
        <v>2830.002</v>
      </c>
      <c r="J19" s="669">
        <f t="shared" si="1"/>
        <v>48110.034</v>
      </c>
      <c r="K19" s="669">
        <f t="shared" si="2"/>
        <v>58751.973520800006</v>
      </c>
      <c r="L19" s="794">
        <f t="shared" si="3"/>
        <v>1.5541904173273929E-2</v>
      </c>
      <c r="M19" s="476"/>
      <c r="N19" s="1266"/>
      <c r="O19" s="1267"/>
      <c r="P19" s="468"/>
      <c r="Q19" s="468"/>
      <c r="R19" s="468"/>
      <c r="S19" s="468"/>
      <c r="T19" s="468"/>
      <c r="U19" s="468"/>
      <c r="V19" s="468"/>
      <c r="W19" s="468"/>
      <c r="X19" s="468"/>
      <c r="Y19" s="468"/>
      <c r="Z19" s="468"/>
      <c r="AA19" s="468"/>
      <c r="AB19" s="468"/>
      <c r="AC19" s="468"/>
      <c r="AD19" s="468"/>
      <c r="AE19" s="468"/>
      <c r="AF19" s="468"/>
      <c r="AG19" s="468"/>
      <c r="AH19" s="468"/>
      <c r="AI19" s="468"/>
    </row>
    <row r="20" spans="1:36" s="183" customFormat="1" ht="31.5" outlineLevel="1">
      <c r="A20" s="226" t="s">
        <v>2073</v>
      </c>
      <c r="B20" s="492" t="s">
        <v>2432</v>
      </c>
      <c r="C20" s="507">
        <v>700000868</v>
      </c>
      <c r="D20" s="353" t="s">
        <v>2627</v>
      </c>
      <c r="E20" s="620"/>
      <c r="F20" s="878" t="s">
        <v>1433</v>
      </c>
      <c r="G20" s="879" t="s">
        <v>1422</v>
      </c>
      <c r="H20" s="775">
        <v>2</v>
      </c>
      <c r="I20" s="726">
        <v>7292.4975690000001</v>
      </c>
      <c r="J20" s="669">
        <f t="shared" si="1"/>
        <v>14584.995138</v>
      </c>
      <c r="K20" s="669">
        <f t="shared" si="2"/>
        <v>17811.1960625256</v>
      </c>
      <c r="L20" s="794">
        <f t="shared" si="3"/>
        <v>4.7116698525397453E-3</v>
      </c>
      <c r="M20" s="352"/>
      <c r="N20" s="1266"/>
      <c r="O20" s="1267"/>
      <c r="P20" s="193"/>
      <c r="Q20" s="193"/>
      <c r="R20" s="193"/>
      <c r="S20" s="193"/>
      <c r="T20" s="193"/>
      <c r="U20" s="193"/>
      <c r="V20" s="193"/>
      <c r="W20" s="193"/>
      <c r="X20" s="193"/>
      <c r="Y20" s="193"/>
      <c r="Z20" s="193"/>
      <c r="AA20" s="193"/>
      <c r="AB20" s="193"/>
      <c r="AC20" s="193"/>
      <c r="AD20" s="193"/>
      <c r="AE20" s="193"/>
      <c r="AF20" s="193"/>
      <c r="AG20" s="193"/>
      <c r="AH20" s="193"/>
      <c r="AI20" s="193"/>
    </row>
    <row r="21" spans="1:36" s="193" customFormat="1" ht="31.5" outlineLevel="1">
      <c r="A21" s="226" t="s">
        <v>2074</v>
      </c>
      <c r="B21" s="492" t="s">
        <v>2432</v>
      </c>
      <c r="C21" s="507">
        <v>700000869</v>
      </c>
      <c r="D21" s="353" t="s">
        <v>2628</v>
      </c>
      <c r="E21" s="619"/>
      <c r="F21" s="878" t="s">
        <v>1434</v>
      </c>
      <c r="G21" s="879" t="s">
        <v>1422</v>
      </c>
      <c r="H21" s="875">
        <v>1</v>
      </c>
      <c r="I21" s="726">
        <v>4167.1414679999998</v>
      </c>
      <c r="J21" s="669">
        <f t="shared" si="1"/>
        <v>4167.1414679999998</v>
      </c>
      <c r="K21" s="669">
        <f t="shared" si="2"/>
        <v>5088.9131607216004</v>
      </c>
      <c r="L21" s="794">
        <f t="shared" si="3"/>
        <v>1.3461913864399272E-3</v>
      </c>
      <c r="M21" s="194"/>
      <c r="N21" s="1266"/>
      <c r="O21" s="1267"/>
    </row>
    <row r="22" spans="1:36" s="191" customFormat="1" ht="15.75" customHeight="1" outlineLevel="1">
      <c r="A22" s="226" t="s">
        <v>2075</v>
      </c>
      <c r="B22" s="492" t="s">
        <v>1543</v>
      </c>
      <c r="C22" s="484" t="s">
        <v>2551</v>
      </c>
      <c r="D22" s="353" t="s">
        <v>2629</v>
      </c>
      <c r="E22" s="353"/>
      <c r="F22" s="878" t="s">
        <v>1435</v>
      </c>
      <c r="G22" s="879" t="s">
        <v>1422</v>
      </c>
      <c r="H22" s="877">
        <v>3</v>
      </c>
      <c r="I22" s="726">
        <v>1499.803208</v>
      </c>
      <c r="J22" s="669">
        <f t="shared" si="1"/>
        <v>4499.4096239999999</v>
      </c>
      <c r="K22" s="669">
        <f t="shared" si="2"/>
        <v>5494.6790328287998</v>
      </c>
      <c r="L22" s="794">
        <f t="shared" si="3"/>
        <v>1.453530322022106E-3</v>
      </c>
      <c r="M22" s="476"/>
      <c r="N22" s="1266"/>
      <c r="O22" s="1267"/>
      <c r="P22" s="468"/>
      <c r="Q22" s="468"/>
      <c r="R22" s="468"/>
      <c r="S22" s="468"/>
      <c r="T22" s="468"/>
      <c r="U22" s="468"/>
      <c r="V22" s="468"/>
      <c r="W22" s="468"/>
      <c r="X22" s="468"/>
      <c r="Y22" s="468"/>
      <c r="Z22" s="468"/>
      <c r="AA22" s="468"/>
      <c r="AB22" s="468"/>
      <c r="AC22" s="468"/>
      <c r="AD22" s="468"/>
      <c r="AE22" s="468"/>
      <c r="AF22" s="468"/>
      <c r="AG22" s="468"/>
      <c r="AH22" s="468"/>
      <c r="AI22" s="468"/>
    </row>
    <row r="23" spans="1:36" s="183" customFormat="1" ht="47.25" outlineLevel="1">
      <c r="A23" s="226" t="s">
        <v>2076</v>
      </c>
      <c r="B23" s="492" t="s">
        <v>2432</v>
      </c>
      <c r="C23" s="507">
        <v>700000865</v>
      </c>
      <c r="D23" s="353" t="s">
        <v>2630</v>
      </c>
      <c r="E23" s="618"/>
      <c r="F23" s="878" t="s">
        <v>1436</v>
      </c>
      <c r="G23" s="879" t="s">
        <v>1422</v>
      </c>
      <c r="H23" s="876">
        <v>2</v>
      </c>
      <c r="I23" s="726">
        <v>3862.3701323999999</v>
      </c>
      <c r="J23" s="669">
        <f t="shared" si="1"/>
        <v>7724.7402647999997</v>
      </c>
      <c r="K23" s="669">
        <f t="shared" si="2"/>
        <v>9433.4528113737597</v>
      </c>
      <c r="L23" s="794">
        <f t="shared" si="3"/>
        <v>2.4954705490117146E-3</v>
      </c>
      <c r="M23" s="192"/>
      <c r="N23" s="1266"/>
      <c r="O23" s="1267"/>
      <c r="P23" s="193"/>
      <c r="Q23" s="193"/>
      <c r="R23" s="193"/>
      <c r="S23" s="193"/>
      <c r="T23" s="193"/>
      <c r="U23" s="193"/>
      <c r="V23" s="193"/>
      <c r="W23" s="193"/>
      <c r="X23" s="193"/>
      <c r="Y23" s="193"/>
      <c r="Z23" s="193"/>
      <c r="AA23" s="193"/>
      <c r="AB23" s="193"/>
      <c r="AC23" s="193"/>
      <c r="AD23" s="193"/>
      <c r="AE23" s="193"/>
      <c r="AF23" s="193"/>
      <c r="AG23" s="193"/>
      <c r="AH23" s="193"/>
      <c r="AI23" s="193"/>
    </row>
    <row r="24" spans="1:36" s="193" customFormat="1" ht="15.75" outlineLevel="1">
      <c r="A24" s="226" t="s">
        <v>2077</v>
      </c>
      <c r="B24" s="492" t="s">
        <v>1543</v>
      </c>
      <c r="C24" s="484" t="s">
        <v>2552</v>
      </c>
      <c r="D24" s="353" t="s">
        <v>2631</v>
      </c>
      <c r="E24" s="619"/>
      <c r="F24" s="878" t="s">
        <v>1432</v>
      </c>
      <c r="G24" s="879" t="s">
        <v>1422</v>
      </c>
      <c r="H24" s="875">
        <v>7</v>
      </c>
      <c r="I24" s="726">
        <v>551.37628573999996</v>
      </c>
      <c r="J24" s="669">
        <f t="shared" si="1"/>
        <v>3859.6340001799999</v>
      </c>
      <c r="K24" s="669">
        <f t="shared" si="2"/>
        <v>4713.3850410198165</v>
      </c>
      <c r="L24" s="794">
        <f t="shared" si="3"/>
        <v>1.2468513693984812E-3</v>
      </c>
      <c r="M24" s="194"/>
      <c r="N24" s="1266"/>
      <c r="O24" s="1267"/>
    </row>
    <row r="25" spans="1:36" s="193" customFormat="1" ht="15.75" outlineLevel="1">
      <c r="A25" s="226" t="s">
        <v>2078</v>
      </c>
      <c r="B25" s="492" t="s">
        <v>2446</v>
      </c>
      <c r="C25" s="515">
        <v>600008070</v>
      </c>
      <c r="D25" s="353" t="s">
        <v>2632</v>
      </c>
      <c r="E25" s="353"/>
      <c r="F25" s="878" t="s">
        <v>1430</v>
      </c>
      <c r="G25" s="879" t="s">
        <v>1422</v>
      </c>
      <c r="H25" s="875">
        <v>3</v>
      </c>
      <c r="I25" s="726">
        <v>11254.26</v>
      </c>
      <c r="J25" s="669">
        <f t="shared" si="1"/>
        <v>33762.78</v>
      </c>
      <c r="K25" s="669">
        <f t="shared" si="2"/>
        <v>41231.106936000004</v>
      </c>
      <c r="L25" s="794">
        <f t="shared" si="3"/>
        <v>1.0907036386283358E-2</v>
      </c>
      <c r="M25" s="476"/>
      <c r="N25" s="1266"/>
      <c r="O25" s="1267"/>
    </row>
    <row r="26" spans="1:36" s="193" customFormat="1" ht="15.75" customHeight="1" outlineLevel="1">
      <c r="A26" s="226" t="s">
        <v>2079</v>
      </c>
      <c r="B26" s="492" t="s">
        <v>2432</v>
      </c>
      <c r="C26" s="507">
        <v>700000826</v>
      </c>
      <c r="D26" s="353" t="s">
        <v>2633</v>
      </c>
      <c r="E26" s="353"/>
      <c r="F26" s="878" t="s">
        <v>1437</v>
      </c>
      <c r="G26" s="879" t="s">
        <v>1422</v>
      </c>
      <c r="H26" s="876">
        <v>1</v>
      </c>
      <c r="I26" s="726">
        <v>2407.3274643333334</v>
      </c>
      <c r="J26" s="669">
        <f t="shared" si="1"/>
        <v>2407.3274643333334</v>
      </c>
      <c r="K26" s="669">
        <f t="shared" si="2"/>
        <v>2939.8282994438669</v>
      </c>
      <c r="L26" s="794">
        <f t="shared" si="3"/>
        <v>7.7768502022590913E-4</v>
      </c>
      <c r="M26" s="476"/>
      <c r="N26" s="1266"/>
      <c r="O26" s="1267"/>
    </row>
    <row r="27" spans="1:36" s="193" customFormat="1" ht="15.75" customHeight="1" outlineLevel="1">
      <c r="A27" s="226" t="s">
        <v>2080</v>
      </c>
      <c r="B27" s="492" t="s">
        <v>1543</v>
      </c>
      <c r="C27" s="484" t="s">
        <v>2550</v>
      </c>
      <c r="D27" s="353" t="s">
        <v>2634</v>
      </c>
      <c r="E27" s="621"/>
      <c r="F27" s="880" t="s">
        <v>1432</v>
      </c>
      <c r="G27" s="879" t="s">
        <v>1422</v>
      </c>
      <c r="H27" s="877">
        <v>1</v>
      </c>
      <c r="I27" s="726">
        <v>1037.8841038</v>
      </c>
      <c r="J27" s="669">
        <f t="shared" si="1"/>
        <v>1037.8841038</v>
      </c>
      <c r="K27" s="669">
        <f t="shared" si="2"/>
        <v>1267.4640675605601</v>
      </c>
      <c r="L27" s="794">
        <f t="shared" si="3"/>
        <v>3.3528754696419234E-4</v>
      </c>
      <c r="M27" s="476"/>
      <c r="N27" s="1266"/>
      <c r="O27" s="1267"/>
    </row>
    <row r="28" spans="1:36" s="193" customFormat="1" ht="31.5" outlineLevel="1">
      <c r="A28" s="226" t="s">
        <v>2085</v>
      </c>
      <c r="B28" s="492" t="s">
        <v>2432</v>
      </c>
      <c r="C28" s="507">
        <v>700000870</v>
      </c>
      <c r="D28" s="551" t="s">
        <v>2588</v>
      </c>
      <c r="E28" s="351"/>
      <c r="F28" s="878" t="s">
        <v>1438</v>
      </c>
      <c r="G28" s="879" t="s">
        <v>1422</v>
      </c>
      <c r="H28" s="875">
        <v>20</v>
      </c>
      <c r="I28" s="726">
        <v>903.20973272606261</v>
      </c>
      <c r="J28" s="669">
        <f t="shared" si="1"/>
        <v>18064.194654521252</v>
      </c>
      <c r="K28" s="669">
        <f t="shared" si="2"/>
        <v>22059.994512101355</v>
      </c>
      <c r="L28" s="794">
        <f t="shared" si="3"/>
        <v>5.835622196565823E-3</v>
      </c>
      <c r="M28" s="476"/>
      <c r="N28" s="1266"/>
      <c r="O28" s="1267"/>
    </row>
    <row r="29" spans="1:36" s="245" customFormat="1" ht="12.75" customHeight="1" outlineLevel="1">
      <c r="A29" s="622" t="s">
        <v>503</v>
      </c>
      <c r="B29" s="172"/>
      <c r="C29" s="172"/>
      <c r="D29" s="241" t="s">
        <v>504</v>
      </c>
      <c r="E29" s="241"/>
      <c r="F29" s="697"/>
      <c r="G29" s="697"/>
      <c r="H29" s="438"/>
      <c r="I29" s="579"/>
      <c r="J29" s="650">
        <f>SUBTOTAL(9,J30:J33)</f>
        <v>97883.8827333808</v>
      </c>
      <c r="K29" s="579">
        <f t="shared" ref="K29:L29" si="4">SUBTOTAL(9,K30:K33)</f>
        <v>119535.79759400465</v>
      </c>
      <c r="L29" s="809">
        <f t="shared" si="4"/>
        <v>3.1621302232922699E-2</v>
      </c>
      <c r="M29" s="646"/>
      <c r="N29" s="1244"/>
      <c r="O29" s="1246"/>
      <c r="P29" s="469"/>
      <c r="Q29" s="469"/>
      <c r="R29" s="469"/>
      <c r="S29" s="469"/>
      <c r="T29" s="469"/>
      <c r="U29" s="469"/>
      <c r="V29" s="470"/>
      <c r="W29" s="470"/>
      <c r="X29" s="471"/>
      <c r="Y29" s="471"/>
      <c r="Z29" s="471"/>
      <c r="AA29" s="471"/>
      <c r="AB29" s="471"/>
      <c r="AC29" s="471"/>
      <c r="AD29" s="471"/>
      <c r="AE29" s="471"/>
      <c r="AF29" s="471"/>
      <c r="AG29" s="471"/>
      <c r="AH29" s="472"/>
      <c r="AI29" s="472"/>
      <c r="AJ29" s="246"/>
    </row>
    <row r="30" spans="1:36" s="187" customFormat="1" ht="15.75" customHeight="1" outlineLevel="1">
      <c r="A30" s="355" t="s">
        <v>2081</v>
      </c>
      <c r="B30" s="492" t="s">
        <v>2432</v>
      </c>
      <c r="C30" s="507">
        <v>700000874</v>
      </c>
      <c r="D30" s="551" t="s">
        <v>1439</v>
      </c>
      <c r="E30" s="351"/>
      <c r="F30" s="881" t="s">
        <v>1440</v>
      </c>
      <c r="G30" s="826" t="s">
        <v>1422</v>
      </c>
      <c r="H30" s="823">
        <v>1</v>
      </c>
      <c r="I30" s="726">
        <v>1249.2605555999999</v>
      </c>
      <c r="J30" s="669">
        <f t="shared" ref="J30:J33" si="5">I30*H30</f>
        <v>1249.2605555999999</v>
      </c>
      <c r="K30" s="669">
        <f t="shared" ref="K30:K33" si="6">J30*(1+$K$12)</f>
        <v>1525.5969904987198</v>
      </c>
      <c r="L30" s="794">
        <f t="shared" ref="L30:L37" si="7">K30/$K$38</f>
        <v>4.0357252382291272E-4</v>
      </c>
      <c r="M30" s="466"/>
      <c r="N30" s="1266"/>
      <c r="O30" s="1267"/>
    </row>
    <row r="31" spans="1:36" s="187" customFormat="1" ht="15.75" customHeight="1" outlineLevel="1">
      <c r="A31" s="355" t="s">
        <v>2082</v>
      </c>
      <c r="B31" s="492" t="s">
        <v>2432</v>
      </c>
      <c r="C31" s="507">
        <v>700000871</v>
      </c>
      <c r="D31" s="551" t="s">
        <v>1441</v>
      </c>
      <c r="E31" s="351"/>
      <c r="F31" s="881" t="s">
        <v>1442</v>
      </c>
      <c r="G31" s="826" t="s">
        <v>1422</v>
      </c>
      <c r="H31" s="823">
        <v>136</v>
      </c>
      <c r="I31" s="726">
        <v>694.22505750000005</v>
      </c>
      <c r="J31" s="669">
        <f t="shared" si="5"/>
        <v>94414.607820000005</v>
      </c>
      <c r="K31" s="669">
        <f t="shared" si="6"/>
        <v>115299.11906978401</v>
      </c>
      <c r="L31" s="794">
        <f t="shared" si="7"/>
        <v>3.0500556023212937E-2</v>
      </c>
      <c r="M31" s="466"/>
      <c r="N31" s="1266"/>
      <c r="O31" s="1267"/>
    </row>
    <row r="32" spans="1:36" s="187" customFormat="1" ht="15.75" customHeight="1" outlineLevel="1">
      <c r="A32" s="355" t="s">
        <v>2083</v>
      </c>
      <c r="B32" s="492" t="s">
        <v>2432</v>
      </c>
      <c r="C32" s="507">
        <v>700000873</v>
      </c>
      <c r="D32" s="551" t="s">
        <v>1443</v>
      </c>
      <c r="E32" s="351"/>
      <c r="F32" s="881" t="s">
        <v>1442</v>
      </c>
      <c r="G32" s="826" t="s">
        <v>1422</v>
      </c>
      <c r="H32" s="823">
        <v>2</v>
      </c>
      <c r="I32" s="726">
        <v>338.64600389039998</v>
      </c>
      <c r="J32" s="669">
        <f t="shared" si="5"/>
        <v>677.29200778079996</v>
      </c>
      <c r="K32" s="669">
        <f t="shared" si="6"/>
        <v>827.10899990191297</v>
      </c>
      <c r="L32" s="794">
        <f t="shared" si="7"/>
        <v>2.1879858746833337E-4</v>
      </c>
      <c r="M32" s="466"/>
      <c r="N32" s="1266"/>
      <c r="O32" s="1267"/>
    </row>
    <row r="33" spans="1:36" s="187" customFormat="1" ht="15.75" customHeight="1" outlineLevel="1">
      <c r="A33" s="355" t="s">
        <v>2084</v>
      </c>
      <c r="B33" s="492" t="s">
        <v>2432</v>
      </c>
      <c r="C33" s="507">
        <v>700000872</v>
      </c>
      <c r="D33" s="551" t="s">
        <v>1444</v>
      </c>
      <c r="E33" s="351"/>
      <c r="F33" s="881" t="s">
        <v>1445</v>
      </c>
      <c r="G33" s="826" t="s">
        <v>1422</v>
      </c>
      <c r="H33" s="823">
        <v>5</v>
      </c>
      <c r="I33" s="726">
        <v>308.5444700000001</v>
      </c>
      <c r="J33" s="669">
        <f t="shared" si="5"/>
        <v>1542.7223500000005</v>
      </c>
      <c r="K33" s="669">
        <f t="shared" si="6"/>
        <v>1883.9725338200008</v>
      </c>
      <c r="L33" s="794">
        <f t="shared" si="7"/>
        <v>4.9837509841851218E-4</v>
      </c>
      <c r="M33" s="466"/>
      <c r="N33" s="1266"/>
      <c r="O33" s="1267"/>
    </row>
    <row r="34" spans="1:36" s="245" customFormat="1" ht="12.75" customHeight="1" outlineLevel="1">
      <c r="A34" s="622" t="s">
        <v>505</v>
      </c>
      <c r="B34" s="172"/>
      <c r="C34" s="172"/>
      <c r="D34" s="241" t="s">
        <v>506</v>
      </c>
      <c r="E34" s="241"/>
      <c r="F34" s="697"/>
      <c r="G34" s="697"/>
      <c r="H34" s="438"/>
      <c r="I34" s="579"/>
      <c r="J34" s="650">
        <f>SUBTOTAL(9,J35:J37)</f>
        <v>2822653.7011975106</v>
      </c>
      <c r="K34" s="579">
        <f t="shared" ref="K34:L34" si="8">SUBTOTAL(9,K35:K37)</f>
        <v>3447024.6999023994</v>
      </c>
      <c r="L34" s="809">
        <f t="shared" si="8"/>
        <v>0.91185579578573328</v>
      </c>
      <c r="M34" s="646"/>
      <c r="N34" s="1244"/>
      <c r="O34" s="1246"/>
      <c r="P34" s="469"/>
      <c r="Q34" s="469"/>
      <c r="R34" s="469"/>
      <c r="S34" s="469"/>
      <c r="T34" s="469"/>
      <c r="U34" s="469"/>
      <c r="V34" s="470"/>
      <c r="W34" s="470"/>
      <c r="X34" s="471"/>
      <c r="Y34" s="471"/>
      <c r="Z34" s="471"/>
      <c r="AA34" s="471"/>
      <c r="AB34" s="471"/>
      <c r="AC34" s="471"/>
      <c r="AD34" s="471"/>
      <c r="AE34" s="471"/>
      <c r="AF34" s="471"/>
      <c r="AG34" s="471"/>
      <c r="AH34" s="472"/>
      <c r="AI34" s="472"/>
      <c r="AJ34" s="246"/>
    </row>
    <row r="35" spans="1:36" s="183" customFormat="1" ht="31.5" outlineLevel="1">
      <c r="A35" s="226" t="s">
        <v>507</v>
      </c>
      <c r="B35" s="492" t="s">
        <v>2446</v>
      </c>
      <c r="C35" s="515">
        <v>600006853</v>
      </c>
      <c r="D35" s="354" t="s">
        <v>2586</v>
      </c>
      <c r="E35" s="354"/>
      <c r="F35" s="432"/>
      <c r="G35" s="432" t="s">
        <v>263</v>
      </c>
      <c r="H35" s="821">
        <v>600</v>
      </c>
      <c r="I35" s="726">
        <v>3023.8708499999998</v>
      </c>
      <c r="J35" s="669">
        <f t="shared" ref="J35:J37" si="9">I35*H35</f>
        <v>1814322.5099999998</v>
      </c>
      <c r="K35" s="669">
        <f t="shared" ref="K35:K37" si="10">J35*(1+$K$12)</f>
        <v>2215650.649212</v>
      </c>
      <c r="L35" s="794">
        <f t="shared" si="7"/>
        <v>0.58611529124743134</v>
      </c>
      <c r="M35" s="647"/>
      <c r="N35" s="1266"/>
      <c r="O35" s="1267"/>
      <c r="P35" s="473"/>
      <c r="Q35" s="473"/>
      <c r="R35" s="473"/>
      <c r="S35" s="473"/>
      <c r="T35" s="473"/>
      <c r="U35" s="473"/>
      <c r="V35" s="474"/>
      <c r="W35" s="474"/>
      <c r="X35" s="193"/>
      <c r="Y35" s="193"/>
      <c r="Z35" s="193"/>
      <c r="AA35" s="193"/>
      <c r="AB35" s="193"/>
      <c r="AC35" s="193"/>
      <c r="AD35" s="193"/>
      <c r="AE35" s="193"/>
      <c r="AF35" s="193"/>
      <c r="AG35" s="193"/>
      <c r="AH35" s="193"/>
      <c r="AI35" s="193"/>
    </row>
    <row r="36" spans="1:36" s="183" customFormat="1" ht="31.5" outlineLevel="1">
      <c r="A36" s="226" t="s">
        <v>508</v>
      </c>
      <c r="B36" s="492" t="s">
        <v>2446</v>
      </c>
      <c r="C36" s="515">
        <v>600005882</v>
      </c>
      <c r="D36" s="551" t="s">
        <v>509</v>
      </c>
      <c r="E36" s="551"/>
      <c r="F36" s="432"/>
      <c r="G36" s="432" t="s">
        <v>263</v>
      </c>
      <c r="H36" s="821">
        <v>1500</v>
      </c>
      <c r="I36" s="726">
        <v>565.7248560916737</v>
      </c>
      <c r="J36" s="669">
        <f t="shared" si="9"/>
        <v>848587.28413751058</v>
      </c>
      <c r="K36" s="669">
        <f t="shared" si="10"/>
        <v>1036294.791388728</v>
      </c>
      <c r="L36" s="794">
        <f t="shared" si="7"/>
        <v>0.27413537584953618</v>
      </c>
      <c r="M36" s="648"/>
      <c r="N36" s="1266"/>
      <c r="O36" s="1267"/>
      <c r="P36" s="475"/>
      <c r="Q36" s="475"/>
      <c r="R36" s="475"/>
      <c r="S36" s="475"/>
      <c r="T36" s="475"/>
      <c r="U36" s="475"/>
      <c r="V36" s="474"/>
      <c r="W36" s="474"/>
      <c r="X36" s="193"/>
      <c r="Y36" s="193"/>
      <c r="Z36" s="193"/>
      <c r="AA36" s="193"/>
      <c r="AB36" s="193"/>
      <c r="AC36" s="193"/>
      <c r="AD36" s="193"/>
      <c r="AE36" s="193"/>
      <c r="AF36" s="193"/>
      <c r="AG36" s="193"/>
      <c r="AH36" s="193"/>
      <c r="AI36" s="193"/>
    </row>
    <row r="37" spans="1:36" s="183" customFormat="1" ht="31.5" outlineLevel="1">
      <c r="A37" s="226" t="s">
        <v>508</v>
      </c>
      <c r="B37" s="492" t="s">
        <v>2432</v>
      </c>
      <c r="C37" s="507">
        <v>700000581</v>
      </c>
      <c r="D37" s="551" t="s">
        <v>2587</v>
      </c>
      <c r="E37" s="551"/>
      <c r="F37" s="882"/>
      <c r="G37" s="432" t="s">
        <v>263</v>
      </c>
      <c r="H37" s="821">
        <v>465</v>
      </c>
      <c r="I37" s="726">
        <v>343.53528399999993</v>
      </c>
      <c r="J37" s="669">
        <f t="shared" si="9"/>
        <v>159743.90705999997</v>
      </c>
      <c r="K37" s="669">
        <f t="shared" si="10"/>
        <v>195079.25930167196</v>
      </c>
      <c r="L37" s="794">
        <f t="shared" si="7"/>
        <v>5.1605128688765753E-2</v>
      </c>
      <c r="M37" s="648"/>
      <c r="N37" s="1266"/>
      <c r="O37" s="1267"/>
      <c r="P37" s="475"/>
      <c r="Q37" s="475"/>
      <c r="R37" s="475"/>
      <c r="S37" s="475"/>
      <c r="T37" s="475"/>
      <c r="U37" s="475"/>
      <c r="V37" s="474"/>
      <c r="W37" s="474"/>
      <c r="X37" s="193"/>
      <c r="Y37" s="193"/>
      <c r="Z37" s="193"/>
      <c r="AA37" s="193"/>
      <c r="AB37" s="193"/>
      <c r="AC37" s="193"/>
      <c r="AD37" s="193"/>
      <c r="AE37" s="193"/>
      <c r="AF37" s="193"/>
      <c r="AG37" s="193"/>
      <c r="AH37" s="193"/>
      <c r="AI37" s="193"/>
    </row>
    <row r="38" spans="1:36" ht="18.75">
      <c r="A38" s="567">
        <v>8</v>
      </c>
      <c r="B38" s="169"/>
      <c r="C38" s="83"/>
      <c r="D38" s="1072" t="s">
        <v>499</v>
      </c>
      <c r="E38" s="1072"/>
      <c r="F38" s="1072"/>
      <c r="G38" s="1072"/>
      <c r="H38" s="1072"/>
      <c r="I38" s="1072"/>
      <c r="J38" s="651">
        <f>SUBTOTAL(9,J14:J37)</f>
        <v>3095504.4802509258</v>
      </c>
      <c r="K38" s="651">
        <f t="shared" ref="K38:L38" si="11">SUBTOTAL(9,K14:K37)</f>
        <v>3780230.0712824306</v>
      </c>
      <c r="L38" s="797">
        <f t="shared" si="11"/>
        <v>1</v>
      </c>
      <c r="M38" s="197"/>
      <c r="N38" s="1234"/>
      <c r="O38" s="1234"/>
    </row>
    <row r="39" spans="1:36" ht="15.75">
      <c r="K39" s="732"/>
      <c r="L39" s="181"/>
    </row>
    <row r="40" spans="1:36" ht="15.75">
      <c r="J40" s="176">
        <v>3095504.4802509258</v>
      </c>
      <c r="K40" s="732">
        <v>3780230.0712824306</v>
      </c>
      <c r="L40" s="789">
        <v>1</v>
      </c>
    </row>
    <row r="41" spans="1:36" ht="15.75">
      <c r="J41" s="176">
        <f>J14+J29+J34</f>
        <v>3095504.4802509258</v>
      </c>
      <c r="K41" s="176">
        <f t="shared" ref="K41:L41" si="12">K14+K29+K34</f>
        <v>3780230.0712824306</v>
      </c>
      <c r="L41" s="776">
        <f t="shared" si="12"/>
        <v>1</v>
      </c>
    </row>
    <row r="42" spans="1:36" ht="15.75">
      <c r="J42" s="176">
        <f>SUM(J14:J37)/2</f>
        <v>3095504.4802509258</v>
      </c>
      <c r="K42" s="176">
        <f t="shared" ref="K42:L42" si="13">SUM(K14:K37)/2</f>
        <v>3780230.0712824306</v>
      </c>
      <c r="L42" s="776">
        <f t="shared" si="13"/>
        <v>1</v>
      </c>
    </row>
  </sheetData>
  <sheetProtection selectLockedCells="1"/>
  <autoFilter ref="A11:O38" xr:uid="{00000000-0009-0000-0000-000008000000}">
    <filterColumn colId="13" showButton="0"/>
  </autoFilter>
  <mergeCells count="54">
    <mergeCell ref="N31:O31"/>
    <mergeCell ref="N32:O32"/>
    <mergeCell ref="N25:O25"/>
    <mergeCell ref="N26:O26"/>
    <mergeCell ref="N27:O27"/>
    <mergeCell ref="N28:O28"/>
    <mergeCell ref="N20:O20"/>
    <mergeCell ref="N21:O21"/>
    <mergeCell ref="N22:O22"/>
    <mergeCell ref="F6:G6"/>
    <mergeCell ref="H6:I6"/>
    <mergeCell ref="J6:K6"/>
    <mergeCell ref="D8:I8"/>
    <mergeCell ref="D10:K10"/>
    <mergeCell ref="N19:O19"/>
    <mergeCell ref="I11:I12"/>
    <mergeCell ref="J11:J12"/>
    <mergeCell ref="L11:L12"/>
    <mergeCell ref="F11:F12"/>
    <mergeCell ref="G11:G12"/>
    <mergeCell ref="H11:H12"/>
    <mergeCell ref="M11:O12"/>
    <mergeCell ref="D4:H4"/>
    <mergeCell ref="J4:K4"/>
    <mergeCell ref="F5:G5"/>
    <mergeCell ref="H5:I5"/>
    <mergeCell ref="J5:K5"/>
    <mergeCell ref="D1:K2"/>
    <mergeCell ref="L2:O2"/>
    <mergeCell ref="D3:I3"/>
    <mergeCell ref="J3:K3"/>
    <mergeCell ref="N3:O3"/>
    <mergeCell ref="N38:O38"/>
    <mergeCell ref="N29:O29"/>
    <mergeCell ref="N15:O15"/>
    <mergeCell ref="N13:O13"/>
    <mergeCell ref="N16:O16"/>
    <mergeCell ref="N17:O17"/>
    <mergeCell ref="N23:O23"/>
    <mergeCell ref="N24:O24"/>
    <mergeCell ref="N18:O18"/>
    <mergeCell ref="N35:O35"/>
    <mergeCell ref="N36:O36"/>
    <mergeCell ref="N37:O37"/>
    <mergeCell ref="N14:O14"/>
    <mergeCell ref="N34:O34"/>
    <mergeCell ref="N30:O30"/>
    <mergeCell ref="N33:O33"/>
    <mergeCell ref="D38:I38"/>
    <mergeCell ref="A11:A12"/>
    <mergeCell ref="B11:B12"/>
    <mergeCell ref="C11:C12"/>
    <mergeCell ref="D11:D12"/>
    <mergeCell ref="D15:E15"/>
  </mergeCells>
  <conditionalFormatting sqref="B15:B28">
    <cfRule type="containsText" dxfId="1072" priority="17" operator="containsText" text="PESQUISA DE MERCADO">
      <formula>NOT(ISERROR(SEARCH("PESQUISA DE MERCADO",B15)))</formula>
    </cfRule>
    <cfRule type="containsText" dxfId="1071" priority="18" operator="containsText" text="CPU">
      <formula>NOT(ISERROR(SEARCH("CPU",B15)))</formula>
    </cfRule>
    <cfRule type="containsText" dxfId="1070" priority="19" operator="containsText" text="LICITADO">
      <formula>NOT(ISERROR(SEARCH("LICITADO",B15)))</formula>
    </cfRule>
    <cfRule type="containsText" dxfId="1069" priority="20" operator="containsText" text="OUTROS">
      <formula>NOT(ISERROR(SEARCH("OUTROS",B15)))</formula>
    </cfRule>
    <cfRule type="containsText" dxfId="1068" priority="21" operator="containsText" text="SINAPI">
      <formula>NOT(ISERROR(SEARCH("SINAPI",B15)))</formula>
    </cfRule>
    <cfRule type="containsText" dxfId="1067" priority="22" operator="containsText" text="SIURB-INFRA">
      <formula>NOT(ISERROR(SEARCH("SIURB-INFRA",B15)))</formula>
    </cfRule>
    <cfRule type="containsText" dxfId="1066" priority="23" operator="containsText" text="SIURB-EDIF">
      <formula>NOT(ISERROR(SEARCH("SIURB-EDIF",B15)))</formula>
    </cfRule>
    <cfRule type="containsText" dxfId="1065" priority="24" operator="containsText" text="CDHU">
      <formula>NOT(ISERROR(SEARCH("CDHU",B15)))</formula>
    </cfRule>
  </conditionalFormatting>
  <conditionalFormatting sqref="B30:B33">
    <cfRule type="containsText" dxfId="1064" priority="9" operator="containsText" text="PESQUISA DE MERCADO">
      <formula>NOT(ISERROR(SEARCH("PESQUISA DE MERCADO",B30)))</formula>
    </cfRule>
    <cfRule type="containsText" dxfId="1063" priority="10" operator="containsText" text="CPU">
      <formula>NOT(ISERROR(SEARCH("CPU",B30)))</formula>
    </cfRule>
    <cfRule type="containsText" dxfId="1062" priority="11" operator="containsText" text="LICITADO">
      <formula>NOT(ISERROR(SEARCH("LICITADO",B30)))</formula>
    </cfRule>
    <cfRule type="containsText" dxfId="1061" priority="12" operator="containsText" text="OUTROS">
      <formula>NOT(ISERROR(SEARCH("OUTROS",B30)))</formula>
    </cfRule>
    <cfRule type="containsText" dxfId="1060" priority="13" operator="containsText" text="SINAPI">
      <formula>NOT(ISERROR(SEARCH("SINAPI",B30)))</formula>
    </cfRule>
    <cfRule type="containsText" dxfId="1059" priority="14" operator="containsText" text="SIURB-INFRA">
      <formula>NOT(ISERROR(SEARCH("SIURB-INFRA",B30)))</formula>
    </cfRule>
    <cfRule type="containsText" dxfId="1058" priority="15" operator="containsText" text="SIURB-EDIF">
      <formula>NOT(ISERROR(SEARCH("SIURB-EDIF",B30)))</formula>
    </cfRule>
    <cfRule type="containsText" dxfId="1057" priority="16" operator="containsText" text="CDHU">
      <formula>NOT(ISERROR(SEARCH("CDHU",B30)))</formula>
    </cfRule>
  </conditionalFormatting>
  <conditionalFormatting sqref="B35:B37">
    <cfRule type="containsText" dxfId="1056" priority="1" operator="containsText" text="PESQUISA DE MERCADO">
      <formula>NOT(ISERROR(SEARCH("PESQUISA DE MERCADO",B35)))</formula>
    </cfRule>
    <cfRule type="containsText" dxfId="1055" priority="2" operator="containsText" text="CPU">
      <formula>NOT(ISERROR(SEARCH("CPU",B35)))</formula>
    </cfRule>
    <cfRule type="containsText" dxfId="1054" priority="3" operator="containsText" text="LICITADO">
      <formula>NOT(ISERROR(SEARCH("LICITADO",B35)))</formula>
    </cfRule>
    <cfRule type="containsText" dxfId="1053" priority="4" operator="containsText" text="OUTROS">
      <formula>NOT(ISERROR(SEARCH("OUTROS",B35)))</formula>
    </cfRule>
    <cfRule type="containsText" dxfId="1052" priority="5" operator="containsText" text="SINAPI">
      <formula>NOT(ISERROR(SEARCH("SINAPI",B35)))</formula>
    </cfRule>
    <cfRule type="containsText" dxfId="1051" priority="6" operator="containsText" text="SIURB-INFRA">
      <formula>NOT(ISERROR(SEARCH("SIURB-INFRA",B35)))</formula>
    </cfRule>
    <cfRule type="containsText" dxfId="1050" priority="7" operator="containsText" text="SIURB-EDIF">
      <formula>NOT(ISERROR(SEARCH("SIURB-EDIF",B35)))</formula>
    </cfRule>
    <cfRule type="containsText" dxfId="1049" priority="8" operator="containsText" text="CDHU">
      <formula>NOT(ISERROR(SEARCH("CDHU",B35)))</formula>
    </cfRule>
  </conditionalFormatting>
  <dataValidations disablePrompts="1" count="3">
    <dataValidation allowBlank="1" showErrorMessage="1" errorTitle="EXCESSO DE CARACTERES" error="Esta célula está configurada para aceitar o máximo de 70 caracteres. Por gentileza, revise o texte e remova o excesso de caracteres." sqref="D29:E33 WHT14:WIO28 H17:H28 WHT30:WIO33 FD14:FY28 OZ14:PU28 YV14:ZQ28 AIR14:AJM28 ASN14:ATI28 BCJ14:BDE28 BMF14:BNA28 BWB14:BWW28 CFX14:CGS28 CPT14:CQO28 CZP14:DAK28 DJL14:DKG28 DTH14:DUC28 EDD14:EDY28 EMZ14:ENU28 EWV14:EXQ28 FGR14:FHM28 FQN14:FRI28 GAJ14:GBE28 GKF14:GLA28 GUB14:GUW28 HDX14:HES28 HNT14:HOO28 HXP14:HYK28 IHL14:IIG28 IRH14:ISC28 JBD14:JBY28 JKZ14:JLU28 JUV14:JVQ28 KER14:KFM28 KON14:KPI28 KYJ14:KZE28 LIF14:LJA28 LSB14:LSW28 MBX14:MCS28 MLT14:MMO28 MVP14:MWK28 NFL14:NGG28 NPH14:NQC28 NZD14:NZY28 OIZ14:OJU28 OSV14:OTQ28 PCR14:PDM28 PMN14:PNI28 PWJ14:PXE28 QGF14:QHA28 QQB14:QQW28 QZX14:RAS28 RJT14:RKO28 RTP14:RUK28 SDL14:SEG28 SNH14:SOC28 SXD14:SXY28 TGZ14:THU28 TQV14:TRQ28 UAR14:UBM28 UKN14:ULI28 UUJ14:UVE28 VEF14:VFA28 VOB14:VOW28 VXX14:VYS28 WRP14:WSK28 F30:H33 D14:I14 OZ30:PU33 YV30:ZQ33 AIR30:AJM33 ASN30:ATI33 BCJ30:BDE33 BMF30:BNA33 BWB30:BWW33 CFX30:CGS33 CPT30:CQO33 CZP30:DAK33 DJL30:DKG33 DTH30:DUC33 EDD30:EDY33 EMZ30:ENU33 EWV30:EXQ33 FGR30:FHM33 FQN30:FRI33 GAJ30:GBE33 GKF30:GLA33 GUB30:GUW33 HDX30:HES33 HNT30:HOO33 HXP30:HYK33 IHL30:IIG33 IRH30:ISC33 JBD30:JBY33 JKZ30:JLU33 JUV30:JVQ33 KER30:KFM33 KON30:KPI33 KYJ30:KZE33 LIF30:LJA33 LSB30:LSW33 MBX30:MCS33 MLT30:MMO33 MVP30:MWK33 NFL30:NGG33 NPH30:NQC33 NZD30:NZY33 OIZ30:OJU33 OSV30:OTQ33 PCR30:PDM33 PMN30:PNI33 PWJ30:PXE33 QGF30:QHA33 QQB30:QQW33 QZX30:RAS33 RJT30:RKO33 RTP30:RUK33 SDL30:SEG33 SNH30:SOC33 SXD30:SXY33 TGZ30:THU33 TQV30:TRQ33 UAR30:UBM33 UKN30:ULI33 UUJ30:UVE33 VEF30:VFA33 VOB30:VOW33 VXX30:VYS33 WRP30:WSK33 FD30:FY33 D17:F28" xr:uid="{00000000-0002-0000-0800-000000000000}"/>
    <dataValidation type="textLength" allowBlank="1" showInputMessage="1" showErrorMessage="1" sqref="G15:G28 F15:F16" xr:uid="{00000000-0002-0000-0800-000001000000}">
      <formula1>0</formula1>
      <formula2>80</formula2>
    </dataValidation>
    <dataValidation type="list" allowBlank="1" showInputMessage="1" showErrorMessage="1" sqref="B15:B28 B30:B33 B35:B37" xr:uid="{6F58DAA3-0013-4D47-9FF5-4839048975FD}">
      <formula1>"CDHU,SIURB-EDIF,SIURB-INFRA,SINAPI,OUTROS,LICITADO,PESQUISA DE MERCADO,CPU"</formula1>
    </dataValidation>
  </dataValidations>
  <printOptions horizontalCentered="1"/>
  <pageMargins left="0.25" right="0.25" top="0.75" bottom="0.75" header="0.3" footer="0.3"/>
  <pageSetup paperSize="9" scale="38" fitToHeight="0" orientation="landscape" horizontalDpi="4294967293" verticalDpi="4294967293" r:id="rId1"/>
  <headerFooter alignWithMargins="0">
    <oddFooter>&amp;R&amp;P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pageSetUpPr fitToPage="1"/>
  </sheetPr>
  <dimension ref="A1:O126"/>
  <sheetViews>
    <sheetView showGridLines="0" view="pageBreakPreview" zoomScale="55" zoomScaleNormal="70" zoomScaleSheetLayoutView="55" workbookViewId="0">
      <selection activeCell="Z22" sqref="Z22"/>
    </sheetView>
  </sheetViews>
  <sheetFormatPr defaultColWidth="6.7109375" defaultRowHeight="18" customHeight="1" outlineLevelRow="1"/>
  <cols>
    <col min="1" max="1" width="17.140625" style="79" customWidth="1"/>
    <col min="2" max="2" width="24.140625" style="79" bestFit="1" customWidth="1"/>
    <col min="3" max="3" width="14.28515625" style="79" customWidth="1"/>
    <col min="4" max="4" width="47.7109375" style="79" customWidth="1"/>
    <col min="5" max="5" width="8.42578125" style="79" customWidth="1"/>
    <col min="6" max="6" width="28.7109375" style="79" hidden="1" customWidth="1"/>
    <col min="7" max="7" width="16.7109375" style="79" customWidth="1"/>
    <col min="8" max="8" width="16.7109375" style="84" customWidth="1"/>
    <col min="9" max="9" width="16.7109375" style="79" customWidth="1"/>
    <col min="10" max="10" width="30.28515625" style="79" bestFit="1" customWidth="1"/>
    <col min="11" max="11" width="31.5703125" style="79" bestFit="1" customWidth="1"/>
    <col min="12" max="12" width="15.5703125" style="79" bestFit="1" customWidth="1"/>
    <col min="13" max="13" width="20.7109375" style="79" customWidth="1"/>
    <col min="14" max="14" width="13.7109375" style="79" customWidth="1"/>
    <col min="15" max="15" width="29" style="79" customWidth="1"/>
    <col min="16" max="16384" width="6.7109375" style="79"/>
  </cols>
  <sheetData>
    <row r="1" spans="1:15" ht="15" customHeight="1">
      <c r="A1" s="100"/>
      <c r="B1" s="101"/>
      <c r="C1" s="101"/>
      <c r="D1" s="1166" t="s">
        <v>2486</v>
      </c>
      <c r="E1" s="1167"/>
      <c r="F1" s="1167"/>
      <c r="G1" s="1167"/>
      <c r="H1" s="1167"/>
      <c r="I1" s="1167"/>
      <c r="J1" s="1167"/>
      <c r="K1" s="1167"/>
      <c r="L1" s="102"/>
      <c r="M1" s="103"/>
      <c r="N1" s="103"/>
      <c r="O1" s="104"/>
    </row>
    <row r="2" spans="1:15" ht="15" customHeight="1">
      <c r="A2" s="105"/>
      <c r="B2" s="249"/>
      <c r="C2" s="249"/>
      <c r="D2" s="1168"/>
      <c r="E2" s="1169"/>
      <c r="F2" s="1169"/>
      <c r="G2" s="1169"/>
      <c r="H2" s="1169"/>
      <c r="I2" s="1169"/>
      <c r="J2" s="1169"/>
      <c r="K2" s="1169"/>
      <c r="L2" s="1116" t="s">
        <v>0</v>
      </c>
      <c r="M2" s="1323"/>
      <c r="N2" s="1323"/>
      <c r="O2" s="1118"/>
    </row>
    <row r="3" spans="1:15" ht="15" customHeight="1">
      <c r="A3" s="105"/>
      <c r="B3" s="249"/>
      <c r="C3" s="249"/>
      <c r="D3" s="1112" t="s">
        <v>1</v>
      </c>
      <c r="E3" s="1113"/>
      <c r="F3" s="1113"/>
      <c r="G3" s="1113"/>
      <c r="H3" s="1113"/>
      <c r="I3" s="1112" t="s">
        <v>17</v>
      </c>
      <c r="J3" s="1113"/>
      <c r="K3" s="1113"/>
      <c r="L3" s="250" t="s">
        <v>81</v>
      </c>
      <c r="M3" s="251"/>
      <c r="N3" s="1324" t="s">
        <v>82</v>
      </c>
      <c r="O3" s="1325"/>
    </row>
    <row r="4" spans="1:15" ht="15" customHeight="1">
      <c r="A4" s="105"/>
      <c r="B4" s="249"/>
      <c r="C4" s="249"/>
      <c r="D4" s="1321" t="s">
        <v>536</v>
      </c>
      <c r="E4" s="1322"/>
      <c r="F4" s="1322"/>
      <c r="G4" s="1322"/>
      <c r="H4" s="1322"/>
      <c r="I4" s="1326" t="str">
        <f>Capa!T4</f>
        <v>DI-1310-PE-GR-EC-0001</v>
      </c>
      <c r="J4" s="1327"/>
      <c r="K4" s="1327"/>
      <c r="L4" s="252" t="str">
        <f>IF([35]Capa!AC3="","",[35]Capa!AC3)</f>
        <v/>
      </c>
      <c r="M4" s="253" t="s">
        <v>3</v>
      </c>
      <c r="N4" s="252"/>
      <c r="O4" s="254" t="s">
        <v>87</v>
      </c>
    </row>
    <row r="5" spans="1:15" ht="15" customHeight="1">
      <c r="A5" s="105"/>
      <c r="B5" s="249"/>
      <c r="C5" s="249"/>
      <c r="D5" s="247" t="str">
        <f>[35]Capa!H5</f>
        <v>ELABORADO:</v>
      </c>
      <c r="E5" s="247" t="str">
        <f>[35]Capa!M5</f>
        <v>VERIFICADO:</v>
      </c>
      <c r="F5" s="1112" t="str">
        <f>[35]Capa!R5</f>
        <v>APROVADO:</v>
      </c>
      <c r="G5" s="1113"/>
      <c r="H5" s="1113"/>
      <c r="I5" s="1112" t="s">
        <v>78</v>
      </c>
      <c r="J5" s="1113"/>
      <c r="K5" s="1113"/>
      <c r="L5" s="252" t="str">
        <f>IF([35]Capa!AC4="","",[35]Capa!AC4)</f>
        <v>X</v>
      </c>
      <c r="M5" s="253" t="s">
        <v>4</v>
      </c>
      <c r="N5" s="252"/>
      <c r="O5" s="254" t="s">
        <v>83</v>
      </c>
    </row>
    <row r="6" spans="1:15" ht="15" customHeight="1">
      <c r="A6" s="105"/>
      <c r="B6" s="249"/>
      <c r="C6" s="249"/>
      <c r="D6" s="255" t="str">
        <f>[35]Capa!H6</f>
        <v>RMJ</v>
      </c>
      <c r="E6" s="255" t="str">
        <f>[35]Capa!M6</f>
        <v>D.S.A</v>
      </c>
      <c r="F6" s="1321" t="str">
        <f>[35]Capa!R6</f>
        <v>ARP</v>
      </c>
      <c r="G6" s="1322"/>
      <c r="H6" s="1322"/>
      <c r="I6" s="1121" t="s">
        <v>2579</v>
      </c>
      <c r="J6" s="1122"/>
      <c r="K6" s="601"/>
      <c r="L6" s="252" t="str">
        <f>IF([35]Capa!AC5="","",[35]Capa!AC5)</f>
        <v/>
      </c>
      <c r="M6" s="253" t="s">
        <v>5</v>
      </c>
      <c r="N6" s="252"/>
      <c r="O6" s="254" t="s">
        <v>79</v>
      </c>
    </row>
    <row r="7" spans="1:15" ht="15" customHeight="1">
      <c r="A7" s="105"/>
      <c r="B7" s="249"/>
      <c r="C7" s="249"/>
      <c r="D7" s="1112" t="s">
        <v>63</v>
      </c>
      <c r="E7" s="1113"/>
      <c r="F7" s="1113"/>
      <c r="G7" s="1113"/>
      <c r="H7" s="1113"/>
      <c r="I7" s="247" t="s">
        <v>8</v>
      </c>
      <c r="J7" s="247"/>
      <c r="K7" s="247" t="s">
        <v>9</v>
      </c>
      <c r="L7" s="252" t="str">
        <f>IF([35]Capa!AC6="","",[35]Capa!AC6)</f>
        <v/>
      </c>
      <c r="M7" s="253" t="s">
        <v>6</v>
      </c>
      <c r="N7" s="252" t="s">
        <v>90</v>
      </c>
      <c r="O7" s="254" t="s">
        <v>80</v>
      </c>
    </row>
    <row r="8" spans="1:15" ht="15" customHeight="1">
      <c r="A8" s="105"/>
      <c r="B8" s="249"/>
      <c r="C8" s="249"/>
      <c r="D8" s="1321" t="str">
        <f>[35]Capa!H8</f>
        <v>TELECOMUNICAÇÕES (TI)</v>
      </c>
      <c r="E8" s="1322"/>
      <c r="F8" s="1322"/>
      <c r="G8" s="1322"/>
      <c r="H8" s="1322"/>
      <c r="I8" s="256">
        <f>Capa!W8</f>
        <v>44750</v>
      </c>
      <c r="J8" s="256"/>
      <c r="K8" s="255">
        <v>6</v>
      </c>
      <c r="L8" s="252" t="str">
        <f>IF([35]Capa!AC7="","",[35]Capa!AC7)</f>
        <v/>
      </c>
      <c r="M8" s="253" t="s">
        <v>10</v>
      </c>
      <c r="N8" s="257"/>
      <c r="O8" s="254"/>
    </row>
    <row r="9" spans="1:15" ht="15" customHeight="1">
      <c r="A9" s="105"/>
      <c r="B9" s="249"/>
      <c r="C9" s="249"/>
      <c r="D9" s="1112" t="s">
        <v>11</v>
      </c>
      <c r="E9" s="1113"/>
      <c r="F9" s="1113"/>
      <c r="G9" s="1113"/>
      <c r="H9" s="1113"/>
      <c r="I9" s="1113"/>
      <c r="J9" s="1113"/>
      <c r="K9" s="1128"/>
      <c r="L9" s="257" t="str">
        <f>IF([35]Capa!AC8="","",[35]Capa!AC8)</f>
        <v/>
      </c>
      <c r="M9" s="258"/>
      <c r="N9" s="259"/>
      <c r="O9" s="254"/>
    </row>
    <row r="10" spans="1:15" ht="28.5" customHeight="1">
      <c r="A10" s="105"/>
      <c r="B10" s="249"/>
      <c r="C10" s="249"/>
      <c r="D10" s="1321" t="str">
        <f>[35]Capa!H10</f>
        <v>EDIFÍCIO 1310 - CENTRAL DE MANUTENÇÃO</v>
      </c>
      <c r="E10" s="1322"/>
      <c r="F10" s="1322"/>
      <c r="G10" s="1322"/>
      <c r="H10" s="1322"/>
      <c r="I10" s="1322"/>
      <c r="J10" s="1322"/>
      <c r="K10" s="1328"/>
      <c r="L10" s="260"/>
      <c r="M10" s="261"/>
      <c r="N10" s="261"/>
      <c r="O10" s="262"/>
    </row>
    <row r="11" spans="1:15" s="80" customFormat="1" ht="50.25" customHeight="1">
      <c r="A11" s="1078" t="s">
        <v>64</v>
      </c>
      <c r="B11" s="1148" t="s">
        <v>74</v>
      </c>
      <c r="C11" s="1148" t="s">
        <v>66</v>
      </c>
      <c r="D11" s="1145" t="s">
        <v>13</v>
      </c>
      <c r="E11" s="1145"/>
      <c r="F11" s="1148" t="s">
        <v>20</v>
      </c>
      <c r="G11" s="1078" t="s">
        <v>266</v>
      </c>
      <c r="H11" s="1132" t="s">
        <v>18</v>
      </c>
      <c r="I11" s="1133" t="s">
        <v>89</v>
      </c>
      <c r="J11" s="1133" t="s">
        <v>75</v>
      </c>
      <c r="K11" s="528" t="s">
        <v>537</v>
      </c>
      <c r="L11" s="1077" t="s">
        <v>76</v>
      </c>
      <c r="M11" s="1078" t="s">
        <v>77</v>
      </c>
      <c r="N11" s="1145"/>
      <c r="O11" s="1079"/>
    </row>
    <row r="12" spans="1:15" s="80" customFormat="1" ht="18" customHeight="1">
      <c r="A12" s="1080"/>
      <c r="B12" s="1149"/>
      <c r="C12" s="1149"/>
      <c r="D12" s="1146"/>
      <c r="E12" s="1146"/>
      <c r="F12" s="1149"/>
      <c r="G12" s="1080"/>
      <c r="H12" s="1132"/>
      <c r="I12" s="1133"/>
      <c r="J12" s="1133"/>
      <c r="K12" s="510">
        <v>0.22120000000000001</v>
      </c>
      <c r="L12" s="1077"/>
      <c r="M12" s="1080"/>
      <c r="N12" s="1146"/>
      <c r="O12" s="1081"/>
    </row>
    <row r="13" spans="1:15" s="184" customFormat="1" ht="18" customHeight="1">
      <c r="A13" s="97" t="s">
        <v>538</v>
      </c>
      <c r="B13" s="98"/>
      <c r="C13" s="98"/>
      <c r="D13" s="98"/>
      <c r="E13" s="98"/>
      <c r="F13" s="98"/>
      <c r="G13" s="98"/>
      <c r="H13" s="98"/>
      <c r="I13" s="180"/>
      <c r="J13" s="652"/>
      <c r="K13" s="652"/>
      <c r="L13" s="98"/>
      <c r="M13" s="98"/>
      <c r="N13" s="98"/>
      <c r="O13" s="263"/>
    </row>
    <row r="14" spans="1:15" s="204" customFormat="1" ht="18.75">
      <c r="A14" s="264"/>
      <c r="B14" s="225"/>
      <c r="C14" s="200"/>
      <c r="D14" s="1318" t="s">
        <v>345</v>
      </c>
      <c r="E14" s="1282"/>
      <c r="F14" s="248"/>
      <c r="G14" s="248"/>
      <c r="H14" s="886"/>
      <c r="I14" s="653"/>
      <c r="J14" s="653">
        <f>SUBTOTAL(9,J15:J21)</f>
        <v>127189.34322933336</v>
      </c>
      <c r="K14" s="653">
        <f t="shared" ref="K14:L14" si="0">SUBTOTAL(9,K15:K21)</f>
        <v>155323.6259516619</v>
      </c>
      <c r="L14" s="792">
        <f t="shared" si="0"/>
        <v>4.3370586341581398E-2</v>
      </c>
      <c r="M14" s="265"/>
      <c r="N14" s="1319"/>
      <c r="O14" s="1320"/>
    </row>
    <row r="15" spans="1:15" s="204" customFormat="1" ht="15.75" outlineLevel="1">
      <c r="A15" s="266" t="s">
        <v>626</v>
      </c>
      <c r="B15" s="172"/>
      <c r="C15" s="173"/>
      <c r="D15" s="267" t="s">
        <v>539</v>
      </c>
      <c r="E15" s="268"/>
      <c r="F15" s="269"/>
      <c r="G15" s="269"/>
      <c r="H15" s="874"/>
      <c r="I15" s="650"/>
      <c r="J15" s="650">
        <f>SUBTOTAL(9,J16)</f>
        <v>14588.739000000001</v>
      </c>
      <c r="K15" s="650">
        <f t="shared" ref="K15:L15" si="1">SUBTOTAL(9,K16)</f>
        <v>17815.768066800003</v>
      </c>
      <c r="L15" s="883">
        <f t="shared" si="1"/>
        <v>4.9746476265188598E-3</v>
      </c>
      <c r="M15" s="270"/>
      <c r="N15" s="1287"/>
      <c r="O15" s="1288"/>
    </row>
    <row r="16" spans="1:15" s="183" customFormat="1" ht="15.75" outlineLevel="1">
      <c r="A16" s="271" t="s">
        <v>652</v>
      </c>
      <c r="B16" s="492" t="s">
        <v>2446</v>
      </c>
      <c r="C16" s="511">
        <v>600002939</v>
      </c>
      <c r="D16" s="1311" t="s">
        <v>540</v>
      </c>
      <c r="E16" s="1312"/>
      <c r="F16" s="272"/>
      <c r="G16" s="273" t="s">
        <v>541</v>
      </c>
      <c r="H16" s="875">
        <v>1</v>
      </c>
      <c r="I16" s="726">
        <v>14588.739000000001</v>
      </c>
      <c r="J16" s="669">
        <f>I16*H16</f>
        <v>14588.739000000001</v>
      </c>
      <c r="K16" s="669">
        <f>J16*(1+$K$12)</f>
        <v>17815.768066800003</v>
      </c>
      <c r="L16" s="794">
        <f>K16/$K$122</f>
        <v>4.9746476265188598E-3</v>
      </c>
      <c r="M16" s="274"/>
      <c r="N16" s="1313"/>
      <c r="O16" s="1314"/>
    </row>
    <row r="17" spans="1:15" s="204" customFormat="1" ht="15.75" outlineLevel="1">
      <c r="A17" s="266" t="s">
        <v>627</v>
      </c>
      <c r="B17" s="172"/>
      <c r="C17" s="173"/>
      <c r="D17" s="267" t="s">
        <v>542</v>
      </c>
      <c r="E17" s="268"/>
      <c r="F17" s="269"/>
      <c r="G17" s="269"/>
      <c r="H17" s="874"/>
      <c r="I17" s="650"/>
      <c r="J17" s="650">
        <f>SUBTOTAL(9,J18:J19)</f>
        <v>12707.319033333333</v>
      </c>
      <c r="K17" s="650">
        <f t="shared" ref="K17:L17" si="2">SUBTOTAL(9,K18:K19)</f>
        <v>15518.178003506668</v>
      </c>
      <c r="L17" s="883">
        <f t="shared" si="2"/>
        <v>4.333097909873471E-3</v>
      </c>
      <c r="M17" s="270"/>
      <c r="N17" s="1287"/>
      <c r="O17" s="1288"/>
    </row>
    <row r="18" spans="1:15" s="183" customFormat="1" ht="15.75" outlineLevel="1">
      <c r="A18" s="271" t="s">
        <v>628</v>
      </c>
      <c r="B18" s="492" t="s">
        <v>2446</v>
      </c>
      <c r="C18" s="511">
        <v>600000490</v>
      </c>
      <c r="D18" s="1311" t="s">
        <v>543</v>
      </c>
      <c r="E18" s="1312"/>
      <c r="F18" s="272"/>
      <c r="G18" s="273" t="s">
        <v>541</v>
      </c>
      <c r="H18" s="875">
        <v>1</v>
      </c>
      <c r="I18" s="726">
        <v>3647.1998333333331</v>
      </c>
      <c r="J18" s="669">
        <f t="shared" ref="J18:J19" si="3">I18*H18</f>
        <v>3647.1998333333331</v>
      </c>
      <c r="K18" s="669">
        <f t="shared" ref="K18:K19" si="4">J18*(1+$K$12)</f>
        <v>4453.9604364666666</v>
      </c>
      <c r="L18" s="794">
        <f t="shared" ref="L18:L19" si="5">K18/$K$122</f>
        <v>1.2436670499301992E-3</v>
      </c>
      <c r="M18" s="274"/>
      <c r="N18" s="1313"/>
      <c r="O18" s="1314"/>
    </row>
    <row r="19" spans="1:15" s="183" customFormat="1" ht="64.5" customHeight="1" outlineLevel="1">
      <c r="A19" s="271" t="s">
        <v>633</v>
      </c>
      <c r="B19" s="492" t="s">
        <v>2446</v>
      </c>
      <c r="C19" s="515">
        <v>600004120</v>
      </c>
      <c r="D19" s="1311" t="s">
        <v>544</v>
      </c>
      <c r="E19" s="1312"/>
      <c r="F19" s="272"/>
      <c r="G19" s="273" t="s">
        <v>541</v>
      </c>
      <c r="H19" s="875">
        <v>1</v>
      </c>
      <c r="I19" s="726">
        <v>9060.119200000001</v>
      </c>
      <c r="J19" s="669">
        <f t="shared" si="3"/>
        <v>9060.119200000001</v>
      </c>
      <c r="K19" s="669">
        <f t="shared" si="4"/>
        <v>11064.217567040001</v>
      </c>
      <c r="L19" s="794">
        <f t="shared" si="5"/>
        <v>3.0894308599432722E-3</v>
      </c>
      <c r="M19" s="274"/>
      <c r="N19" s="1313"/>
      <c r="O19" s="1314"/>
    </row>
    <row r="20" spans="1:15" s="204" customFormat="1" ht="31.5" customHeight="1" outlineLevel="1">
      <c r="A20" s="266" t="s">
        <v>629</v>
      </c>
      <c r="B20" s="172"/>
      <c r="C20" s="173"/>
      <c r="D20" s="1316" t="s">
        <v>545</v>
      </c>
      <c r="E20" s="1317"/>
      <c r="F20" s="269"/>
      <c r="G20" s="269"/>
      <c r="H20" s="874"/>
      <c r="I20" s="650"/>
      <c r="J20" s="650">
        <f>SUBTOTAL(9,J21)</f>
        <v>99893.285196000026</v>
      </c>
      <c r="K20" s="650">
        <f t="shared" ref="K20:L20" si="6">SUBTOTAL(9,K21)</f>
        <v>121989.67988135525</v>
      </c>
      <c r="L20" s="883">
        <f t="shared" si="6"/>
        <v>3.4062840805189065E-2</v>
      </c>
      <c r="M20" s="270"/>
      <c r="N20" s="1287"/>
      <c r="O20" s="1288"/>
    </row>
    <row r="21" spans="1:15" s="183" customFormat="1" ht="15.75" outlineLevel="1">
      <c r="A21" s="271" t="s">
        <v>630</v>
      </c>
      <c r="B21" s="492" t="s">
        <v>2446</v>
      </c>
      <c r="C21" s="515">
        <v>600005130</v>
      </c>
      <c r="D21" s="1311" t="s">
        <v>546</v>
      </c>
      <c r="E21" s="1312"/>
      <c r="F21" s="272"/>
      <c r="G21" s="273" t="s">
        <v>541</v>
      </c>
      <c r="H21" s="875">
        <v>1</v>
      </c>
      <c r="I21" s="726">
        <v>99893.285196000026</v>
      </c>
      <c r="J21" s="669">
        <f>I21*H21</f>
        <v>99893.285196000026</v>
      </c>
      <c r="K21" s="669">
        <f>J21*(1+$K$12)</f>
        <v>121989.67988135525</v>
      </c>
      <c r="L21" s="794">
        <f>K21/$K$122</f>
        <v>3.4062840805189065E-2</v>
      </c>
      <c r="M21" s="274"/>
      <c r="N21" s="1313"/>
      <c r="O21" s="1314"/>
    </row>
    <row r="22" spans="1:15" s="204" customFormat="1" ht="76.5" customHeight="1">
      <c r="A22" s="264"/>
      <c r="B22" s="225"/>
      <c r="C22" s="200"/>
      <c r="D22" s="1281" t="s">
        <v>2479</v>
      </c>
      <c r="E22" s="1315"/>
      <c r="F22" s="248"/>
      <c r="G22" s="248"/>
      <c r="H22" s="886"/>
      <c r="I22" s="653"/>
      <c r="J22" s="653">
        <f>SUBTOTAL(9,J23:J78)</f>
        <v>1070942.5124637941</v>
      </c>
      <c r="K22" s="653">
        <f t="shared" ref="K22:L22" si="7">SUBTOTAL(9,K23:K78)</f>
        <v>1307834.9962207854</v>
      </c>
      <c r="L22" s="792">
        <f t="shared" si="7"/>
        <v>0.36518314761585341</v>
      </c>
      <c r="M22" s="265"/>
      <c r="N22" s="1153"/>
      <c r="O22" s="1293"/>
    </row>
    <row r="23" spans="1:15" s="204" customFormat="1" ht="15.75">
      <c r="A23" s="266" t="s">
        <v>631</v>
      </c>
      <c r="B23" s="172"/>
      <c r="C23" s="173"/>
      <c r="D23" s="267" t="s">
        <v>547</v>
      </c>
      <c r="E23" s="268"/>
      <c r="F23" s="269"/>
      <c r="G23" s="269"/>
      <c r="H23" s="874"/>
      <c r="I23" s="650"/>
      <c r="J23" s="650">
        <f>SUBTOTAL(9,J24:J43)</f>
        <v>151998.46694285457</v>
      </c>
      <c r="K23" s="650">
        <f t="shared" ref="K23:L23" si="8">SUBTOTAL(9,K24:K43)</f>
        <v>185620.52783061404</v>
      </c>
      <c r="L23" s="883">
        <f t="shared" si="8"/>
        <v>5.1830306430992901E-2</v>
      </c>
      <c r="M23" s="270"/>
      <c r="N23" s="1287"/>
      <c r="O23" s="1288"/>
    </row>
    <row r="24" spans="1:15" s="207" customFormat="1" ht="120" customHeight="1" outlineLevel="1">
      <c r="A24" s="227" t="s">
        <v>632</v>
      </c>
      <c r="B24" s="492" t="s">
        <v>2446</v>
      </c>
      <c r="C24" s="515">
        <v>600004204</v>
      </c>
      <c r="D24" s="1307" t="s">
        <v>548</v>
      </c>
      <c r="E24" s="1329"/>
      <c r="F24" s="275"/>
      <c r="G24" s="208" t="s">
        <v>300</v>
      </c>
      <c r="H24" s="839">
        <v>28</v>
      </c>
      <c r="I24" s="726">
        <v>432.28332438133327</v>
      </c>
      <c r="J24" s="669">
        <f t="shared" ref="J24:J43" si="9">I24*H24</f>
        <v>12103.933082677331</v>
      </c>
      <c r="K24" s="669">
        <f t="shared" ref="K24:K43" si="10">J24*(1+$K$12)</f>
        <v>14781.323080565558</v>
      </c>
      <c r="L24" s="794">
        <f t="shared" ref="L24:L43" si="11">K24/$K$122</f>
        <v>4.1273479483925164E-3</v>
      </c>
      <c r="M24" s="206"/>
      <c r="N24" s="1299"/>
      <c r="O24" s="1300"/>
    </row>
    <row r="25" spans="1:15" s="207" customFormat="1" ht="120" customHeight="1" outlineLevel="1">
      <c r="A25" s="227" t="s">
        <v>634</v>
      </c>
      <c r="B25" s="492" t="s">
        <v>2446</v>
      </c>
      <c r="C25" s="515">
        <v>600004205</v>
      </c>
      <c r="D25" s="1307" t="s">
        <v>549</v>
      </c>
      <c r="E25" s="1308"/>
      <c r="F25" s="275"/>
      <c r="G25" s="208" t="s">
        <v>300</v>
      </c>
      <c r="H25" s="839">
        <v>4</v>
      </c>
      <c r="I25" s="726">
        <v>219.18873045333333</v>
      </c>
      <c r="J25" s="669">
        <f t="shared" si="9"/>
        <v>876.75492181333334</v>
      </c>
      <c r="K25" s="669">
        <f t="shared" si="10"/>
        <v>1070.6931105184428</v>
      </c>
      <c r="L25" s="794">
        <f t="shared" si="11"/>
        <v>2.9896667497015524E-4</v>
      </c>
      <c r="M25" s="206"/>
      <c r="N25" s="1299"/>
      <c r="O25" s="1300"/>
    </row>
    <row r="26" spans="1:15" s="207" customFormat="1" ht="120" customHeight="1" outlineLevel="1">
      <c r="A26" s="227" t="s">
        <v>635</v>
      </c>
      <c r="B26" s="492" t="s">
        <v>2432</v>
      </c>
      <c r="C26" s="507">
        <v>700000321</v>
      </c>
      <c r="D26" s="1307" t="s">
        <v>550</v>
      </c>
      <c r="E26" s="1308"/>
      <c r="F26" s="275"/>
      <c r="G26" s="208" t="s">
        <v>300</v>
      </c>
      <c r="H26" s="839">
        <v>3</v>
      </c>
      <c r="I26" s="726">
        <v>143.76386474999998</v>
      </c>
      <c r="J26" s="669">
        <f t="shared" si="9"/>
        <v>431.29159424999995</v>
      </c>
      <c r="K26" s="669">
        <f t="shared" si="10"/>
        <v>526.69329489809991</v>
      </c>
      <c r="L26" s="794">
        <f t="shared" si="11"/>
        <v>1.4706711153536278E-4</v>
      </c>
      <c r="M26" s="206"/>
      <c r="N26" s="1299"/>
      <c r="O26" s="1300"/>
    </row>
    <row r="27" spans="1:15" s="207" customFormat="1" ht="120" customHeight="1" outlineLevel="1">
      <c r="A27" s="227" t="s">
        <v>636</v>
      </c>
      <c r="B27" s="492" t="s">
        <v>2446</v>
      </c>
      <c r="C27" s="511">
        <v>600001557</v>
      </c>
      <c r="D27" s="1307" t="s">
        <v>551</v>
      </c>
      <c r="E27" s="1308"/>
      <c r="F27" s="275"/>
      <c r="G27" s="208" t="s">
        <v>300</v>
      </c>
      <c r="H27" s="839">
        <v>1</v>
      </c>
      <c r="I27" s="726">
        <v>180.922686</v>
      </c>
      <c r="J27" s="669">
        <f t="shared" si="9"/>
        <v>180.922686</v>
      </c>
      <c r="K27" s="669">
        <f t="shared" si="10"/>
        <v>220.94278414320002</v>
      </c>
      <c r="L27" s="794">
        <f t="shared" si="11"/>
        <v>6.1693242335291408E-5</v>
      </c>
      <c r="M27" s="206"/>
      <c r="N27" s="1299"/>
      <c r="O27" s="1300"/>
    </row>
    <row r="28" spans="1:15" s="207" customFormat="1" ht="120" customHeight="1" outlineLevel="1">
      <c r="A28" s="227" t="s">
        <v>637</v>
      </c>
      <c r="B28" s="492" t="s">
        <v>2446</v>
      </c>
      <c r="C28" s="515">
        <v>600004206</v>
      </c>
      <c r="D28" s="1303" t="s">
        <v>552</v>
      </c>
      <c r="E28" s="1304"/>
      <c r="F28" s="275"/>
      <c r="G28" s="208" t="s">
        <v>300</v>
      </c>
      <c r="H28" s="839">
        <v>50</v>
      </c>
      <c r="I28" s="726">
        <v>52.027284266666662</v>
      </c>
      <c r="J28" s="669">
        <f t="shared" si="9"/>
        <v>2601.3642133333333</v>
      </c>
      <c r="K28" s="669">
        <f t="shared" si="10"/>
        <v>3176.7859773226669</v>
      </c>
      <c r="L28" s="794">
        <f t="shared" si="11"/>
        <v>8.8704515925398125E-4</v>
      </c>
      <c r="M28" s="206"/>
      <c r="N28" s="1299"/>
      <c r="O28" s="1300"/>
    </row>
    <row r="29" spans="1:15" s="207" customFormat="1" ht="49.5" customHeight="1" outlineLevel="1">
      <c r="A29" s="227" t="s">
        <v>638</v>
      </c>
      <c r="B29" s="492" t="s">
        <v>2446</v>
      </c>
      <c r="C29" s="515">
        <v>600004207</v>
      </c>
      <c r="D29" s="1307" t="s">
        <v>553</v>
      </c>
      <c r="E29" s="1308"/>
      <c r="F29" s="275"/>
      <c r="G29" s="208" t="s">
        <v>300</v>
      </c>
      <c r="H29" s="839">
        <v>100</v>
      </c>
      <c r="I29" s="726">
        <v>14.069025999999999</v>
      </c>
      <c r="J29" s="669">
        <f t="shared" si="9"/>
        <v>1406.9025999999999</v>
      </c>
      <c r="K29" s="669">
        <f t="shared" si="10"/>
        <v>1718.1094551199999</v>
      </c>
      <c r="L29" s="794">
        <f t="shared" si="11"/>
        <v>4.7974294967051038E-4</v>
      </c>
      <c r="M29" s="206"/>
      <c r="N29" s="1299"/>
      <c r="O29" s="1300"/>
    </row>
    <row r="30" spans="1:15" s="209" customFormat="1" ht="72" customHeight="1" outlineLevel="1">
      <c r="A30" s="227" t="s">
        <v>639</v>
      </c>
      <c r="B30" s="492" t="s">
        <v>2446</v>
      </c>
      <c r="C30" s="511">
        <v>600001833</v>
      </c>
      <c r="D30" s="1297" t="s">
        <v>554</v>
      </c>
      <c r="E30" s="1298"/>
      <c r="F30" s="275"/>
      <c r="G30" s="208" t="s">
        <v>300</v>
      </c>
      <c r="H30" s="839">
        <v>3</v>
      </c>
      <c r="I30" s="726">
        <v>95.325362904830484</v>
      </c>
      <c r="J30" s="669">
        <f t="shared" si="9"/>
        <v>285.97608871449142</v>
      </c>
      <c r="K30" s="669">
        <f t="shared" si="10"/>
        <v>349.23399953813697</v>
      </c>
      <c r="L30" s="794">
        <f t="shared" si="11"/>
        <v>9.751564346751914E-5</v>
      </c>
      <c r="M30" s="206"/>
      <c r="N30" s="1299"/>
      <c r="O30" s="1300"/>
    </row>
    <row r="31" spans="1:15" s="207" customFormat="1" ht="84" customHeight="1" outlineLevel="1">
      <c r="A31" s="227" t="s">
        <v>640</v>
      </c>
      <c r="B31" s="492" t="s">
        <v>2446</v>
      </c>
      <c r="C31" s="511">
        <v>600002971</v>
      </c>
      <c r="D31" s="1307" t="s">
        <v>555</v>
      </c>
      <c r="E31" s="1308"/>
      <c r="F31" s="275"/>
      <c r="G31" s="208" t="s">
        <v>300</v>
      </c>
      <c r="H31" s="839">
        <v>100</v>
      </c>
      <c r="I31" s="726">
        <v>807.03606681999997</v>
      </c>
      <c r="J31" s="669">
        <f t="shared" si="9"/>
        <v>80703.606681999998</v>
      </c>
      <c r="K31" s="669">
        <f t="shared" si="10"/>
        <v>98555.244480058405</v>
      </c>
      <c r="L31" s="794">
        <f t="shared" si="11"/>
        <v>2.7519308243990303E-2</v>
      </c>
      <c r="M31" s="206"/>
      <c r="N31" s="1299"/>
      <c r="O31" s="1300"/>
    </row>
    <row r="32" spans="1:15" s="207" customFormat="1" ht="84.75" customHeight="1" outlineLevel="1">
      <c r="A32" s="227" t="s">
        <v>641</v>
      </c>
      <c r="B32" s="492" t="s">
        <v>2446</v>
      </c>
      <c r="C32" s="511">
        <v>600002972</v>
      </c>
      <c r="D32" s="1307" t="s">
        <v>556</v>
      </c>
      <c r="E32" s="1308"/>
      <c r="F32" s="275"/>
      <c r="G32" s="208" t="s">
        <v>300</v>
      </c>
      <c r="H32" s="839">
        <v>8</v>
      </c>
      <c r="I32" s="726">
        <v>210.22509736000001</v>
      </c>
      <c r="J32" s="669">
        <f t="shared" si="9"/>
        <v>1681.8007788800001</v>
      </c>
      <c r="K32" s="669">
        <f t="shared" si="10"/>
        <v>2053.815111168256</v>
      </c>
      <c r="L32" s="794">
        <f t="shared" si="11"/>
        <v>5.734811112141331E-4</v>
      </c>
      <c r="M32" s="206"/>
      <c r="N32" s="1299"/>
      <c r="O32" s="1300"/>
    </row>
    <row r="33" spans="1:15" s="207" customFormat="1" ht="84.75" customHeight="1" outlineLevel="1">
      <c r="A33" s="227" t="s">
        <v>642</v>
      </c>
      <c r="B33" s="492" t="s">
        <v>2446</v>
      </c>
      <c r="C33" s="511">
        <v>600000526</v>
      </c>
      <c r="D33" s="1307" t="s">
        <v>557</v>
      </c>
      <c r="E33" s="1308"/>
      <c r="F33" s="275"/>
      <c r="G33" s="208" t="s">
        <v>300</v>
      </c>
      <c r="H33" s="839">
        <v>3</v>
      </c>
      <c r="I33" s="726">
        <v>150.15297600000002</v>
      </c>
      <c r="J33" s="669">
        <f t="shared" si="9"/>
        <v>450.45892800000007</v>
      </c>
      <c r="K33" s="669">
        <f t="shared" si="10"/>
        <v>550.10044287360006</v>
      </c>
      <c r="L33" s="794">
        <f t="shared" si="11"/>
        <v>1.5360302470415228E-4</v>
      </c>
      <c r="M33" s="206"/>
      <c r="N33" s="1299"/>
      <c r="O33" s="1300"/>
    </row>
    <row r="34" spans="1:15" s="207" customFormat="1" ht="84" customHeight="1" outlineLevel="1">
      <c r="A34" s="227" t="s">
        <v>643</v>
      </c>
      <c r="B34" s="492" t="s">
        <v>2446</v>
      </c>
      <c r="C34" s="511">
        <v>600001558</v>
      </c>
      <c r="D34" s="1307" t="s">
        <v>558</v>
      </c>
      <c r="E34" s="1308"/>
      <c r="F34" s="275"/>
      <c r="G34" s="208" t="s">
        <v>300</v>
      </c>
      <c r="H34" s="839">
        <v>9</v>
      </c>
      <c r="I34" s="726">
        <v>343.06644400000005</v>
      </c>
      <c r="J34" s="669">
        <f t="shared" si="9"/>
        <v>3087.5979960000004</v>
      </c>
      <c r="K34" s="669">
        <f t="shared" si="10"/>
        <v>3770.5746727152009</v>
      </c>
      <c r="L34" s="794">
        <f t="shared" si="11"/>
        <v>1.0528471338369814E-3</v>
      </c>
      <c r="M34" s="206"/>
      <c r="N34" s="1299"/>
      <c r="O34" s="1300"/>
    </row>
    <row r="35" spans="1:15" s="207" customFormat="1" ht="63.75" customHeight="1" outlineLevel="1">
      <c r="A35" s="227" t="s">
        <v>647</v>
      </c>
      <c r="B35" s="492" t="s">
        <v>2446</v>
      </c>
      <c r="C35" s="511">
        <v>600003177</v>
      </c>
      <c r="D35" s="1303" t="s">
        <v>559</v>
      </c>
      <c r="E35" s="1304"/>
      <c r="F35" s="275"/>
      <c r="G35" s="208" t="s">
        <v>300</v>
      </c>
      <c r="H35" s="839">
        <v>150</v>
      </c>
      <c r="I35" s="726">
        <v>84.271344960000022</v>
      </c>
      <c r="J35" s="669">
        <f t="shared" si="9"/>
        <v>12640.701744000004</v>
      </c>
      <c r="K35" s="669">
        <f t="shared" si="10"/>
        <v>15436.824969772806</v>
      </c>
      <c r="L35" s="794">
        <f t="shared" si="11"/>
        <v>4.3103819273428929E-3</v>
      </c>
      <c r="M35" s="206"/>
      <c r="N35" s="1299"/>
      <c r="O35" s="1300"/>
    </row>
    <row r="36" spans="1:15" s="207" customFormat="1" ht="63.75" customHeight="1" outlineLevel="1">
      <c r="A36" s="227" t="s">
        <v>645</v>
      </c>
      <c r="B36" s="492" t="s">
        <v>2446</v>
      </c>
      <c r="C36" s="515">
        <v>600004207</v>
      </c>
      <c r="D36" s="1307" t="s">
        <v>553</v>
      </c>
      <c r="E36" s="1308"/>
      <c r="F36" s="275"/>
      <c r="G36" s="208" t="s">
        <v>300</v>
      </c>
      <c r="H36" s="839">
        <v>150</v>
      </c>
      <c r="I36" s="726">
        <v>14.069025999999999</v>
      </c>
      <c r="J36" s="669">
        <f t="shared" si="9"/>
        <v>2110.3539000000001</v>
      </c>
      <c r="K36" s="669">
        <f t="shared" si="10"/>
        <v>2577.1641826800001</v>
      </c>
      <c r="L36" s="794">
        <f t="shared" si="11"/>
        <v>7.1961442450576554E-4</v>
      </c>
      <c r="M36" s="206"/>
      <c r="N36" s="1299"/>
      <c r="O36" s="1300"/>
    </row>
    <row r="37" spans="1:15" s="209" customFormat="1" ht="63.75" customHeight="1" outlineLevel="1">
      <c r="A37" s="227" t="s">
        <v>646</v>
      </c>
      <c r="B37" s="492" t="s">
        <v>2446</v>
      </c>
      <c r="C37" s="511">
        <v>600003181</v>
      </c>
      <c r="D37" s="1297" t="s">
        <v>560</v>
      </c>
      <c r="E37" s="1298"/>
      <c r="F37" s="275"/>
      <c r="G37" s="208" t="s">
        <v>300</v>
      </c>
      <c r="H37" s="839">
        <v>3</v>
      </c>
      <c r="I37" s="726">
        <v>265.98937420000004</v>
      </c>
      <c r="J37" s="669">
        <f t="shared" si="9"/>
        <v>797.96812260000013</v>
      </c>
      <c r="K37" s="669">
        <f t="shared" si="10"/>
        <v>974.47867131912017</v>
      </c>
      <c r="L37" s="794">
        <f t="shared" si="11"/>
        <v>2.7210098330841348E-4</v>
      </c>
      <c r="M37" s="206"/>
      <c r="N37" s="1299"/>
      <c r="O37" s="1300"/>
    </row>
    <row r="38" spans="1:15" s="207" customFormat="1" ht="88.5" customHeight="1" outlineLevel="1">
      <c r="A38" s="227" t="s">
        <v>653</v>
      </c>
      <c r="B38" s="492" t="s">
        <v>2446</v>
      </c>
      <c r="C38" s="511">
        <v>600002560</v>
      </c>
      <c r="D38" s="1307" t="s">
        <v>561</v>
      </c>
      <c r="E38" s="1308"/>
      <c r="F38" s="275"/>
      <c r="G38" s="208" t="s">
        <v>300</v>
      </c>
      <c r="H38" s="839">
        <v>28</v>
      </c>
      <c r="I38" s="726">
        <v>795.43984300000011</v>
      </c>
      <c r="J38" s="669">
        <f t="shared" si="9"/>
        <v>22272.315604000003</v>
      </c>
      <c r="K38" s="669">
        <f t="shared" si="10"/>
        <v>27198.951815604803</v>
      </c>
      <c r="L38" s="794">
        <f t="shared" si="11"/>
        <v>7.5946880643020321E-3</v>
      </c>
      <c r="M38" s="206"/>
      <c r="N38" s="1299"/>
      <c r="O38" s="1300"/>
    </row>
    <row r="39" spans="1:15" s="207" customFormat="1" ht="88.5" customHeight="1" outlineLevel="1">
      <c r="A39" s="227" t="s">
        <v>654</v>
      </c>
      <c r="B39" s="492" t="s">
        <v>2446</v>
      </c>
      <c r="C39" s="511">
        <v>600003338</v>
      </c>
      <c r="D39" s="1307" t="s">
        <v>562</v>
      </c>
      <c r="E39" s="1308"/>
      <c r="F39" s="275"/>
      <c r="G39" s="208" t="s">
        <v>300</v>
      </c>
      <c r="H39" s="839">
        <v>2</v>
      </c>
      <c r="I39" s="726">
        <v>534.40849139016666</v>
      </c>
      <c r="J39" s="669">
        <f t="shared" si="9"/>
        <v>1068.8169827803333</v>
      </c>
      <c r="K39" s="669">
        <f t="shared" si="10"/>
        <v>1305.2392993713431</v>
      </c>
      <c r="L39" s="794">
        <f t="shared" si="11"/>
        <v>3.6445835836608178E-4</v>
      </c>
      <c r="M39" s="206"/>
      <c r="N39" s="1299"/>
      <c r="O39" s="1300"/>
    </row>
    <row r="40" spans="1:15" s="207" customFormat="1" ht="87.75" customHeight="1" outlineLevel="1">
      <c r="A40" s="227" t="s">
        <v>655</v>
      </c>
      <c r="B40" s="492" t="s">
        <v>2446</v>
      </c>
      <c r="C40" s="511">
        <v>600002562</v>
      </c>
      <c r="D40" s="1307" t="s">
        <v>563</v>
      </c>
      <c r="E40" s="1308"/>
      <c r="F40" s="275"/>
      <c r="G40" s="208" t="s">
        <v>300</v>
      </c>
      <c r="H40" s="839">
        <v>3</v>
      </c>
      <c r="I40" s="726">
        <v>390.81719600000002</v>
      </c>
      <c r="J40" s="669">
        <f t="shared" si="9"/>
        <v>1172.4515880000001</v>
      </c>
      <c r="K40" s="669">
        <f t="shared" si="10"/>
        <v>1431.7978792656002</v>
      </c>
      <c r="L40" s="794">
        <f t="shared" si="11"/>
        <v>3.9979696048112644E-4</v>
      </c>
      <c r="M40" s="206"/>
      <c r="N40" s="1299"/>
      <c r="O40" s="1300"/>
    </row>
    <row r="41" spans="1:15" s="207" customFormat="1" ht="84" customHeight="1" outlineLevel="1">
      <c r="A41" s="227" t="s">
        <v>656</v>
      </c>
      <c r="B41" s="492" t="s">
        <v>2446</v>
      </c>
      <c r="C41" s="511">
        <v>600001822</v>
      </c>
      <c r="D41" s="1307" t="s">
        <v>564</v>
      </c>
      <c r="E41" s="1308"/>
      <c r="F41" s="275"/>
      <c r="G41" s="208" t="s">
        <v>300</v>
      </c>
      <c r="H41" s="839">
        <v>2</v>
      </c>
      <c r="I41" s="726">
        <v>615.92042784072351</v>
      </c>
      <c r="J41" s="669">
        <f t="shared" si="9"/>
        <v>1231.840855681447</v>
      </c>
      <c r="K41" s="669">
        <f t="shared" si="10"/>
        <v>1504.3240529581831</v>
      </c>
      <c r="L41" s="794">
        <f t="shared" si="11"/>
        <v>4.2004824330359674E-4</v>
      </c>
      <c r="M41" s="206"/>
      <c r="N41" s="1299"/>
      <c r="O41" s="1300"/>
    </row>
    <row r="42" spans="1:15" s="207" customFormat="1" ht="63.75" customHeight="1" outlineLevel="1">
      <c r="A42" s="227" t="s">
        <v>644</v>
      </c>
      <c r="B42" s="492" t="s">
        <v>2446</v>
      </c>
      <c r="C42" s="511">
        <v>600001830</v>
      </c>
      <c r="D42" s="1303" t="s">
        <v>565</v>
      </c>
      <c r="E42" s="1304"/>
      <c r="F42" s="275"/>
      <c r="G42" s="208" t="s">
        <v>300</v>
      </c>
      <c r="H42" s="839">
        <v>80</v>
      </c>
      <c r="I42" s="726">
        <v>84.425436039571395</v>
      </c>
      <c r="J42" s="669">
        <f t="shared" si="9"/>
        <v>6754.034883165712</v>
      </c>
      <c r="K42" s="669">
        <f t="shared" si="10"/>
        <v>8248.0273993219671</v>
      </c>
      <c r="L42" s="794">
        <f t="shared" si="11"/>
        <v>2.303073870947029E-3</v>
      </c>
      <c r="M42" s="206"/>
      <c r="N42" s="1299"/>
      <c r="O42" s="1300"/>
    </row>
    <row r="43" spans="1:15" s="209" customFormat="1" ht="63.75" customHeight="1" outlineLevel="1">
      <c r="A43" s="227" t="s">
        <v>657</v>
      </c>
      <c r="B43" s="492" t="s">
        <v>2446</v>
      </c>
      <c r="C43" s="511">
        <v>600001835</v>
      </c>
      <c r="D43" s="1297" t="s">
        <v>566</v>
      </c>
      <c r="E43" s="1298"/>
      <c r="F43" s="275"/>
      <c r="G43" s="208" t="s">
        <v>300</v>
      </c>
      <c r="H43" s="839">
        <v>1</v>
      </c>
      <c r="I43" s="726">
        <v>139.37369095860527</v>
      </c>
      <c r="J43" s="669">
        <f t="shared" si="9"/>
        <v>139.37369095860527</v>
      </c>
      <c r="K43" s="669">
        <f t="shared" si="10"/>
        <v>170.20315139864877</v>
      </c>
      <c r="L43" s="794">
        <f t="shared" si="11"/>
        <v>4.7525355065053859E-5</v>
      </c>
      <c r="M43" s="206"/>
      <c r="N43" s="1299"/>
      <c r="O43" s="1300"/>
    </row>
    <row r="44" spans="1:15" s="204" customFormat="1" ht="15.75">
      <c r="A44" s="266" t="s">
        <v>648</v>
      </c>
      <c r="B44" s="172"/>
      <c r="C44" s="173"/>
      <c r="D44" s="267" t="s">
        <v>567</v>
      </c>
      <c r="E44" s="268"/>
      <c r="F44" s="269"/>
      <c r="G44" s="269"/>
      <c r="H44" s="874"/>
      <c r="I44" s="650"/>
      <c r="J44" s="650">
        <f>SUBTOTAL(9,J45:J47)</f>
        <v>2758.308805710667</v>
      </c>
      <c r="K44" s="650">
        <f t="shared" ref="K44:L44" si="12">SUBTOTAL(9,K45:K47)</f>
        <v>3368.4467135338664</v>
      </c>
      <c r="L44" s="883">
        <f t="shared" si="12"/>
        <v>9.4056205635967836E-4</v>
      </c>
      <c r="M44" s="270"/>
      <c r="N44" s="1287"/>
      <c r="O44" s="1288"/>
    </row>
    <row r="45" spans="1:15" s="209" customFormat="1" ht="63.75" customHeight="1" outlineLevel="1">
      <c r="A45" s="227" t="s">
        <v>649</v>
      </c>
      <c r="B45" s="492" t="s">
        <v>2446</v>
      </c>
      <c r="C45" s="511">
        <v>600003199</v>
      </c>
      <c r="D45" s="1309" t="s">
        <v>568</v>
      </c>
      <c r="E45" s="1310"/>
      <c r="F45" s="275"/>
      <c r="G45" s="208" t="s">
        <v>300</v>
      </c>
      <c r="H45" s="839">
        <v>15</v>
      </c>
      <c r="I45" s="726">
        <v>166.23851772</v>
      </c>
      <c r="J45" s="669">
        <f t="shared" ref="J45:J47" si="13">I45*H45</f>
        <v>2493.5777658000002</v>
      </c>
      <c r="K45" s="669">
        <f t="shared" ref="K45:K47" si="14">J45*(1+$K$12)</f>
        <v>3045.1571675949604</v>
      </c>
      <c r="L45" s="794">
        <f t="shared" ref="L45:L47" si="15">K45/$K$122</f>
        <v>8.5029081089031558E-4</v>
      </c>
      <c r="M45" s="206"/>
      <c r="N45" s="1305"/>
      <c r="O45" s="1306"/>
    </row>
    <row r="46" spans="1:15" s="209" customFormat="1" ht="63.75" customHeight="1" outlineLevel="1">
      <c r="A46" s="227" t="s">
        <v>650</v>
      </c>
      <c r="B46" s="492" t="s">
        <v>2446</v>
      </c>
      <c r="C46" s="515">
        <v>600003667</v>
      </c>
      <c r="D46" s="1309" t="s">
        <v>569</v>
      </c>
      <c r="E46" s="1310"/>
      <c r="F46" s="275"/>
      <c r="G46" s="208" t="s">
        <v>300</v>
      </c>
      <c r="H46" s="839">
        <v>15</v>
      </c>
      <c r="I46" s="726">
        <v>11.821328042666668</v>
      </c>
      <c r="J46" s="669">
        <f t="shared" si="13"/>
        <v>177.31992064000002</v>
      </c>
      <c r="K46" s="669">
        <f t="shared" si="14"/>
        <v>216.54308708556803</v>
      </c>
      <c r="L46" s="794">
        <f t="shared" si="15"/>
        <v>6.0464727098503072E-5</v>
      </c>
      <c r="M46" s="206"/>
      <c r="N46" s="1305"/>
      <c r="O46" s="1306"/>
    </row>
    <row r="47" spans="1:15" s="209" customFormat="1" ht="63.75" customHeight="1" outlineLevel="1">
      <c r="A47" s="227" t="s">
        <v>658</v>
      </c>
      <c r="B47" s="492" t="s">
        <v>2446</v>
      </c>
      <c r="C47" s="515">
        <v>600003646</v>
      </c>
      <c r="D47" s="1309" t="s">
        <v>570</v>
      </c>
      <c r="E47" s="1310"/>
      <c r="F47" s="275"/>
      <c r="G47" s="208" t="s">
        <v>300</v>
      </c>
      <c r="H47" s="839">
        <v>5</v>
      </c>
      <c r="I47" s="726">
        <v>17.482223854133331</v>
      </c>
      <c r="J47" s="669">
        <f t="shared" si="13"/>
        <v>87.41111927066666</v>
      </c>
      <c r="K47" s="669">
        <f t="shared" si="14"/>
        <v>106.74645885333813</v>
      </c>
      <c r="L47" s="794">
        <f t="shared" si="15"/>
        <v>2.9806518370859799E-5</v>
      </c>
      <c r="M47" s="206"/>
      <c r="N47" s="1305"/>
      <c r="O47" s="1306"/>
    </row>
    <row r="48" spans="1:15" s="204" customFormat="1" ht="15.75">
      <c r="A48" s="266" t="s">
        <v>651</v>
      </c>
      <c r="B48" s="172"/>
      <c r="C48" s="173"/>
      <c r="D48" s="267" t="s">
        <v>571</v>
      </c>
      <c r="E48" s="268"/>
      <c r="F48" s="269"/>
      <c r="G48" s="269"/>
      <c r="H48" s="874"/>
      <c r="I48" s="650"/>
      <c r="J48" s="650">
        <f>SUBTOTAL(9,J49:J62)</f>
        <v>100737.03799732651</v>
      </c>
      <c r="K48" s="650">
        <f t="shared" ref="K48:L48" si="16">SUBTOTAL(9,K49:K62)</f>
        <v>123020.07080233512</v>
      </c>
      <c r="L48" s="883">
        <f t="shared" si="16"/>
        <v>3.4350554011278185E-2</v>
      </c>
      <c r="M48" s="270"/>
      <c r="N48" s="1287"/>
      <c r="O48" s="1288"/>
    </row>
    <row r="49" spans="1:15" s="207" customFormat="1" ht="90.75" customHeight="1" outlineLevel="1">
      <c r="A49" s="227" t="s">
        <v>659</v>
      </c>
      <c r="B49" s="492" t="s">
        <v>2446</v>
      </c>
      <c r="C49" s="511">
        <v>600003306</v>
      </c>
      <c r="D49" s="1307" t="s">
        <v>572</v>
      </c>
      <c r="E49" s="1308"/>
      <c r="F49" s="275"/>
      <c r="G49" s="208" t="s">
        <v>300</v>
      </c>
      <c r="H49" s="839">
        <v>0</v>
      </c>
      <c r="I49" s="726">
        <v>161.67699691916667</v>
      </c>
      <c r="J49" s="669">
        <f t="shared" ref="J49:J62" si="17">I49*H49</f>
        <v>0</v>
      </c>
      <c r="K49" s="669">
        <f t="shared" ref="K49:K62" si="18">J49*(1+$K$12)</f>
        <v>0</v>
      </c>
      <c r="L49" s="794">
        <f t="shared" ref="L49:L62" si="19">K49/$K$122</f>
        <v>0</v>
      </c>
      <c r="M49" s="206"/>
      <c r="N49" s="1299"/>
      <c r="O49" s="1300"/>
    </row>
    <row r="50" spans="1:15" s="207" customFormat="1" ht="90.75" customHeight="1" outlineLevel="1">
      <c r="A50" s="227" t="s">
        <v>660</v>
      </c>
      <c r="B50" s="492" t="s">
        <v>2446</v>
      </c>
      <c r="C50" s="515">
        <v>600004032</v>
      </c>
      <c r="D50" s="1303" t="s">
        <v>573</v>
      </c>
      <c r="E50" s="1304"/>
      <c r="F50" s="232"/>
      <c r="G50" s="233" t="s">
        <v>300</v>
      </c>
      <c r="H50" s="415">
        <v>40</v>
      </c>
      <c r="I50" s="726">
        <v>177.06440255999996</v>
      </c>
      <c r="J50" s="669">
        <f t="shared" si="17"/>
        <v>7082.5761023999985</v>
      </c>
      <c r="K50" s="669">
        <f t="shared" si="18"/>
        <v>8649.241936250879</v>
      </c>
      <c r="L50" s="794">
        <f t="shared" si="19"/>
        <v>2.4151038960559474E-3</v>
      </c>
      <c r="M50" s="205"/>
      <c r="N50" s="1305"/>
      <c r="O50" s="1306"/>
    </row>
    <row r="51" spans="1:15" s="207" customFormat="1" ht="90.75" customHeight="1" outlineLevel="1">
      <c r="A51" s="227" t="s">
        <v>661</v>
      </c>
      <c r="B51" s="492" t="s">
        <v>2446</v>
      </c>
      <c r="C51" s="515">
        <v>600004645</v>
      </c>
      <c r="D51" s="1303" t="s">
        <v>574</v>
      </c>
      <c r="E51" s="1304"/>
      <c r="F51" s="232"/>
      <c r="G51" s="233" t="s">
        <v>300</v>
      </c>
      <c r="H51" s="415">
        <v>12</v>
      </c>
      <c r="I51" s="726">
        <v>47.675764500000007</v>
      </c>
      <c r="J51" s="669">
        <f t="shared" si="17"/>
        <v>572.10917400000005</v>
      </c>
      <c r="K51" s="669">
        <f t="shared" si="18"/>
        <v>698.65972328880014</v>
      </c>
      <c r="L51" s="794">
        <f t="shared" si="19"/>
        <v>1.9508482155645979E-4</v>
      </c>
      <c r="M51" s="205"/>
      <c r="N51" s="1305"/>
      <c r="O51" s="1306"/>
    </row>
    <row r="52" spans="1:15" s="207" customFormat="1" ht="90.75" customHeight="1" outlineLevel="1">
      <c r="A52" s="227" t="s">
        <v>662</v>
      </c>
      <c r="B52" s="492" t="s">
        <v>2446</v>
      </c>
      <c r="C52" s="515">
        <v>600004036</v>
      </c>
      <c r="D52" s="1303" t="s">
        <v>575</v>
      </c>
      <c r="E52" s="1304"/>
      <c r="F52" s="275"/>
      <c r="G52" s="208" t="s">
        <v>300</v>
      </c>
      <c r="H52" s="839">
        <v>200</v>
      </c>
      <c r="I52" s="726">
        <v>27.260582079999999</v>
      </c>
      <c r="J52" s="669">
        <f t="shared" si="17"/>
        <v>5452.1164159999998</v>
      </c>
      <c r="K52" s="669">
        <f t="shared" si="18"/>
        <v>6658.1245672191999</v>
      </c>
      <c r="L52" s="794">
        <f t="shared" si="19"/>
        <v>1.8591297019131612E-3</v>
      </c>
      <c r="M52" s="206"/>
      <c r="N52" s="277"/>
      <c r="O52" s="278"/>
    </row>
    <row r="53" spans="1:15" s="207" customFormat="1" ht="90.75" customHeight="1" outlineLevel="1">
      <c r="A53" s="227" t="s">
        <v>663</v>
      </c>
      <c r="B53" s="492" t="s">
        <v>2446</v>
      </c>
      <c r="C53" s="515">
        <v>600004038</v>
      </c>
      <c r="D53" s="1303" t="s">
        <v>576</v>
      </c>
      <c r="E53" s="1304"/>
      <c r="F53" s="275"/>
      <c r="G53" s="208" t="s">
        <v>300</v>
      </c>
      <c r="H53" s="839">
        <v>200</v>
      </c>
      <c r="I53" s="726">
        <v>24.416921135999999</v>
      </c>
      <c r="J53" s="669">
        <f t="shared" si="17"/>
        <v>4883.3842272000002</v>
      </c>
      <c r="K53" s="669">
        <f t="shared" si="18"/>
        <v>5963.5888182566405</v>
      </c>
      <c r="L53" s="794">
        <f t="shared" si="19"/>
        <v>1.6651964062980437E-3</v>
      </c>
      <c r="M53" s="206"/>
      <c r="N53" s="277"/>
      <c r="O53" s="278"/>
    </row>
    <row r="54" spans="1:15" s="207" customFormat="1" ht="90.75" customHeight="1" outlineLevel="1">
      <c r="A54" s="227" t="s">
        <v>664</v>
      </c>
      <c r="B54" s="492" t="s">
        <v>2446</v>
      </c>
      <c r="C54" s="511">
        <v>600000974</v>
      </c>
      <c r="D54" s="1303" t="s">
        <v>577</v>
      </c>
      <c r="E54" s="1304"/>
      <c r="F54" s="275"/>
      <c r="G54" s="208" t="s">
        <v>300</v>
      </c>
      <c r="H54" s="839">
        <v>400</v>
      </c>
      <c r="I54" s="726">
        <v>12.845743999999998</v>
      </c>
      <c r="J54" s="669">
        <f t="shared" si="17"/>
        <v>5138.297599999999</v>
      </c>
      <c r="K54" s="669">
        <f t="shared" si="18"/>
        <v>6274.8890291199987</v>
      </c>
      <c r="L54" s="794">
        <f t="shared" si="19"/>
        <v>1.7521199029050794E-3</v>
      </c>
      <c r="M54" s="206"/>
      <c r="N54" s="1305"/>
      <c r="O54" s="1306"/>
    </row>
    <row r="55" spans="1:15" s="209" customFormat="1" ht="90.75" customHeight="1" outlineLevel="1">
      <c r="A55" s="227" t="s">
        <v>665</v>
      </c>
      <c r="B55" s="492" t="s">
        <v>2446</v>
      </c>
      <c r="C55" s="511">
        <v>600003192</v>
      </c>
      <c r="D55" s="1297" t="s">
        <v>578</v>
      </c>
      <c r="E55" s="1298"/>
      <c r="F55" s="275"/>
      <c r="G55" s="208" t="s">
        <v>300</v>
      </c>
      <c r="H55" s="839">
        <v>300</v>
      </c>
      <c r="I55" s="726">
        <v>184.68915666666669</v>
      </c>
      <c r="J55" s="669">
        <f t="shared" si="17"/>
        <v>55406.74700000001</v>
      </c>
      <c r="K55" s="669">
        <f t="shared" si="18"/>
        <v>67662.719436400017</v>
      </c>
      <c r="L55" s="794">
        <f t="shared" si="19"/>
        <v>1.8893273946204742E-2</v>
      </c>
      <c r="M55" s="206"/>
      <c r="N55" s="1299"/>
      <c r="O55" s="1300"/>
    </row>
    <row r="56" spans="1:15" s="207" customFormat="1" ht="90.75" customHeight="1" outlineLevel="1">
      <c r="A56" s="227" t="s">
        <v>666</v>
      </c>
      <c r="B56" s="492" t="s">
        <v>2446</v>
      </c>
      <c r="C56" s="511">
        <v>600003306</v>
      </c>
      <c r="D56" s="1307" t="s">
        <v>579</v>
      </c>
      <c r="E56" s="1308"/>
      <c r="F56" s="275"/>
      <c r="G56" s="208" t="s">
        <v>300</v>
      </c>
      <c r="H56" s="839">
        <v>45</v>
      </c>
      <c r="I56" s="726">
        <v>161.67699691916667</v>
      </c>
      <c r="J56" s="669">
        <f t="shared" si="17"/>
        <v>7275.4648613625004</v>
      </c>
      <c r="K56" s="669">
        <f t="shared" si="18"/>
        <v>8884.7976886958859</v>
      </c>
      <c r="L56" s="794">
        <f t="shared" si="19"/>
        <v>2.4808774771005447E-3</v>
      </c>
      <c r="M56" s="206"/>
      <c r="N56" s="1299"/>
      <c r="O56" s="1300"/>
    </row>
    <row r="57" spans="1:15" s="207" customFormat="1" ht="90.75" customHeight="1" outlineLevel="1">
      <c r="A57" s="227" t="s">
        <v>667</v>
      </c>
      <c r="B57" s="492" t="s">
        <v>2446</v>
      </c>
      <c r="C57" s="515">
        <v>600004033</v>
      </c>
      <c r="D57" s="1303" t="s">
        <v>580</v>
      </c>
      <c r="E57" s="1304"/>
      <c r="F57" s="232"/>
      <c r="G57" s="233" t="s">
        <v>300</v>
      </c>
      <c r="H57" s="415">
        <v>10</v>
      </c>
      <c r="I57" s="726">
        <v>328.91995376</v>
      </c>
      <c r="J57" s="669">
        <f t="shared" si="17"/>
        <v>3289.1995376</v>
      </c>
      <c r="K57" s="669">
        <f t="shared" si="18"/>
        <v>4016.7704753171201</v>
      </c>
      <c r="L57" s="794">
        <f t="shared" si="19"/>
        <v>1.1215917066491332E-3</v>
      </c>
      <c r="M57" s="205"/>
      <c r="N57" s="1305"/>
      <c r="O57" s="1306"/>
    </row>
    <row r="58" spans="1:15" s="207" customFormat="1" ht="90.75" customHeight="1" outlineLevel="1">
      <c r="A58" s="227" t="s">
        <v>668</v>
      </c>
      <c r="B58" s="492" t="s">
        <v>2446</v>
      </c>
      <c r="C58" s="515">
        <v>600004198</v>
      </c>
      <c r="D58" s="1303" t="s">
        <v>581</v>
      </c>
      <c r="E58" s="1304"/>
      <c r="F58" s="232"/>
      <c r="G58" s="233" t="s">
        <v>300</v>
      </c>
      <c r="H58" s="415">
        <v>1</v>
      </c>
      <c r="I58" s="726">
        <v>30.606094784000003</v>
      </c>
      <c r="J58" s="669">
        <f t="shared" si="17"/>
        <v>30.606094784000003</v>
      </c>
      <c r="K58" s="669">
        <f t="shared" si="18"/>
        <v>37.376162950220809</v>
      </c>
      <c r="L58" s="794">
        <f t="shared" si="19"/>
        <v>1.0436442572194682E-5</v>
      </c>
      <c r="M58" s="205"/>
      <c r="N58" s="1305"/>
      <c r="O58" s="1306"/>
    </row>
    <row r="59" spans="1:15" s="207" customFormat="1" ht="90.75" customHeight="1" outlineLevel="1">
      <c r="A59" s="227" t="s">
        <v>669</v>
      </c>
      <c r="B59" s="492" t="s">
        <v>2446</v>
      </c>
      <c r="C59" s="515">
        <v>600004037</v>
      </c>
      <c r="D59" s="1303" t="s">
        <v>582</v>
      </c>
      <c r="E59" s="1304"/>
      <c r="F59" s="275"/>
      <c r="G59" s="208" t="s">
        <v>300</v>
      </c>
      <c r="H59" s="839">
        <v>100</v>
      </c>
      <c r="I59" s="726">
        <v>30.506152480000004</v>
      </c>
      <c r="J59" s="669">
        <f t="shared" si="17"/>
        <v>3050.6152480000005</v>
      </c>
      <c r="K59" s="669">
        <f t="shared" si="18"/>
        <v>3725.4113408576009</v>
      </c>
      <c r="L59" s="794">
        <f t="shared" si="19"/>
        <v>1.0402363016354906E-3</v>
      </c>
      <c r="M59" s="206"/>
      <c r="N59" s="277"/>
      <c r="O59" s="278"/>
    </row>
    <row r="60" spans="1:15" s="207" customFormat="1" ht="90.75" customHeight="1" outlineLevel="1">
      <c r="A60" s="227" t="s">
        <v>670</v>
      </c>
      <c r="B60" s="492" t="s">
        <v>2446</v>
      </c>
      <c r="C60" s="515">
        <v>600004038</v>
      </c>
      <c r="D60" s="1303" t="s">
        <v>576</v>
      </c>
      <c r="E60" s="1304"/>
      <c r="F60" s="275"/>
      <c r="G60" s="208" t="s">
        <v>300</v>
      </c>
      <c r="H60" s="839">
        <v>100</v>
      </c>
      <c r="I60" s="726">
        <v>24.416921135999999</v>
      </c>
      <c r="J60" s="669">
        <f t="shared" si="17"/>
        <v>2441.6921136000001</v>
      </c>
      <c r="K60" s="669">
        <f t="shared" si="18"/>
        <v>2981.7944091283202</v>
      </c>
      <c r="L60" s="794">
        <f t="shared" si="19"/>
        <v>8.3259820314902184E-4</v>
      </c>
      <c r="M60" s="206"/>
      <c r="N60" s="277"/>
      <c r="O60" s="278"/>
    </row>
    <row r="61" spans="1:15" s="207" customFormat="1" ht="90.75" customHeight="1" outlineLevel="1">
      <c r="A61" s="227" t="s">
        <v>671</v>
      </c>
      <c r="B61" s="492" t="s">
        <v>2446</v>
      </c>
      <c r="C61" s="515">
        <v>600003663</v>
      </c>
      <c r="D61" s="1303" t="s">
        <v>577</v>
      </c>
      <c r="E61" s="1304"/>
      <c r="F61" s="275"/>
      <c r="G61" s="208" t="s">
        <v>300</v>
      </c>
      <c r="H61" s="839">
        <v>5</v>
      </c>
      <c r="I61" s="726">
        <v>33.292548476</v>
      </c>
      <c r="J61" s="669">
        <f t="shared" si="17"/>
        <v>166.46274238000001</v>
      </c>
      <c r="K61" s="669">
        <f t="shared" si="18"/>
        <v>203.28430099445603</v>
      </c>
      <c r="L61" s="794">
        <f t="shared" si="19"/>
        <v>5.6762512941282138E-5</v>
      </c>
      <c r="M61" s="206"/>
      <c r="N61" s="1305"/>
      <c r="O61" s="1306"/>
    </row>
    <row r="62" spans="1:15" s="209" customFormat="1" ht="90.75" customHeight="1" outlineLevel="1">
      <c r="A62" s="227" t="s">
        <v>672</v>
      </c>
      <c r="B62" s="492" t="s">
        <v>2446</v>
      </c>
      <c r="C62" s="511">
        <v>600003194</v>
      </c>
      <c r="D62" s="1297" t="s">
        <v>583</v>
      </c>
      <c r="E62" s="1298"/>
      <c r="F62" s="275"/>
      <c r="G62" s="208" t="s">
        <v>300</v>
      </c>
      <c r="H62" s="839">
        <v>20</v>
      </c>
      <c r="I62" s="726">
        <v>297.38834400000002</v>
      </c>
      <c r="J62" s="669">
        <f t="shared" si="17"/>
        <v>5947.7668800000001</v>
      </c>
      <c r="K62" s="669">
        <f t="shared" si="18"/>
        <v>7263.4129138560002</v>
      </c>
      <c r="L62" s="794">
        <f t="shared" si="19"/>
        <v>2.0281426922970848E-3</v>
      </c>
      <c r="M62" s="206"/>
      <c r="N62" s="1299"/>
      <c r="O62" s="1300"/>
    </row>
    <row r="63" spans="1:15" s="209" customFormat="1" ht="15.75">
      <c r="A63" s="266" t="s">
        <v>673</v>
      </c>
      <c r="B63" s="172"/>
      <c r="C63" s="173"/>
      <c r="D63" s="1294" t="s">
        <v>584</v>
      </c>
      <c r="E63" s="1295"/>
      <c r="F63" s="269"/>
      <c r="G63" s="269"/>
      <c r="H63" s="874"/>
      <c r="I63" s="650"/>
      <c r="J63" s="650">
        <f>SUBTOTAL(9,J64:J65)</f>
        <v>32113.640737020411</v>
      </c>
      <c r="K63" s="650">
        <f t="shared" ref="K63:L63" si="20">SUBTOTAL(9,K64:K65)</f>
        <v>39217.178068049325</v>
      </c>
      <c r="L63" s="883">
        <f t="shared" si="20"/>
        <v>1.0950504130020966E-2</v>
      </c>
      <c r="M63" s="270"/>
      <c r="N63" s="1287"/>
      <c r="O63" s="1288"/>
    </row>
    <row r="64" spans="1:15" s="209" customFormat="1" ht="194.25" customHeight="1" outlineLevel="1">
      <c r="A64" s="230" t="s">
        <v>674</v>
      </c>
      <c r="B64" s="492" t="s">
        <v>2446</v>
      </c>
      <c r="C64" s="511">
        <v>600000438</v>
      </c>
      <c r="D64" s="1301" t="s">
        <v>585</v>
      </c>
      <c r="E64" s="1302"/>
      <c r="F64" s="275"/>
      <c r="G64" s="273" t="s">
        <v>301</v>
      </c>
      <c r="H64" s="875">
        <v>100</v>
      </c>
      <c r="I64" s="726">
        <v>259.13861600000001</v>
      </c>
      <c r="J64" s="669">
        <f t="shared" ref="J64:J65" si="21">I64*H64</f>
        <v>25913.8616</v>
      </c>
      <c r="K64" s="669">
        <f t="shared" ref="K64:K65" si="22">J64*(1+$K$12)</f>
        <v>31646.007785920003</v>
      </c>
      <c r="L64" s="794">
        <f t="shared" ref="L64:L65" si="23">K64/$K$122</f>
        <v>8.8364271992513004E-3</v>
      </c>
      <c r="M64" s="206"/>
      <c r="N64" s="1299"/>
      <c r="O64" s="1300"/>
    </row>
    <row r="65" spans="1:15" s="209" customFormat="1" ht="194.25" customHeight="1" outlineLevel="1">
      <c r="A65" s="230" t="s">
        <v>675</v>
      </c>
      <c r="B65" s="492" t="s">
        <v>2446</v>
      </c>
      <c r="C65" s="511">
        <v>600002944</v>
      </c>
      <c r="D65" s="1301" t="s">
        <v>586</v>
      </c>
      <c r="E65" s="1302"/>
      <c r="F65" s="275"/>
      <c r="G65" s="273" t="s">
        <v>301</v>
      </c>
      <c r="H65" s="875">
        <v>20</v>
      </c>
      <c r="I65" s="726">
        <v>309.98895685102048</v>
      </c>
      <c r="J65" s="669">
        <f t="shared" si="21"/>
        <v>6199.7791370204095</v>
      </c>
      <c r="K65" s="669">
        <f t="shared" si="22"/>
        <v>7571.1702821293247</v>
      </c>
      <c r="L65" s="794">
        <f t="shared" si="23"/>
        <v>2.1140769307696657E-3</v>
      </c>
      <c r="M65" s="206"/>
      <c r="N65" s="1299"/>
      <c r="O65" s="1300"/>
    </row>
    <row r="66" spans="1:15" s="209" customFormat="1" ht="15.75">
      <c r="A66" s="266" t="s">
        <v>676</v>
      </c>
      <c r="B66" s="172"/>
      <c r="C66" s="173"/>
      <c r="D66" s="1294" t="s">
        <v>587</v>
      </c>
      <c r="E66" s="1295"/>
      <c r="F66" s="269"/>
      <c r="G66" s="269" t="s">
        <v>292</v>
      </c>
      <c r="H66" s="874"/>
      <c r="I66" s="650"/>
      <c r="J66" s="650">
        <f>SUBTOTAL(9,J67:J67)</f>
        <v>4459.2561417755114</v>
      </c>
      <c r="K66" s="650">
        <f t="shared" ref="K66:L66" si="24">SUBTOTAL(9,K67:K67)</f>
        <v>5445.6436003362551</v>
      </c>
      <c r="L66" s="883">
        <f t="shared" si="24"/>
        <v>1.5205719960939184E-3</v>
      </c>
      <c r="M66" s="270"/>
      <c r="N66" s="1287"/>
      <c r="O66" s="1288"/>
    </row>
    <row r="67" spans="1:15" s="209" customFormat="1" ht="100.5" customHeight="1" outlineLevel="1">
      <c r="A67" s="227" t="s">
        <v>677</v>
      </c>
      <c r="B67" s="492" t="s">
        <v>2446</v>
      </c>
      <c r="C67" s="511">
        <v>600002945</v>
      </c>
      <c r="D67" s="1297" t="s">
        <v>588</v>
      </c>
      <c r="E67" s="1298"/>
      <c r="F67" s="275"/>
      <c r="G67" s="208" t="s">
        <v>300</v>
      </c>
      <c r="H67" s="839">
        <v>10</v>
      </c>
      <c r="I67" s="726">
        <v>445.9256141775511</v>
      </c>
      <c r="J67" s="669">
        <f>I67*H67</f>
        <v>4459.2561417755114</v>
      </c>
      <c r="K67" s="669">
        <f>J67*(1+$K$12)</f>
        <v>5445.6436003362551</v>
      </c>
      <c r="L67" s="794">
        <f>K67/$K$122</f>
        <v>1.5205719960939184E-3</v>
      </c>
      <c r="M67" s="206"/>
      <c r="N67" s="1299"/>
      <c r="O67" s="1300"/>
    </row>
    <row r="68" spans="1:15" s="209" customFormat="1" ht="15.75">
      <c r="A68" s="266" t="s">
        <v>678</v>
      </c>
      <c r="B68" s="172"/>
      <c r="C68" s="173"/>
      <c r="D68" s="1294" t="s">
        <v>415</v>
      </c>
      <c r="E68" s="1295"/>
      <c r="F68" s="269"/>
      <c r="G68" s="269" t="s">
        <v>292</v>
      </c>
      <c r="H68" s="874"/>
      <c r="I68" s="650"/>
      <c r="J68" s="650">
        <f>SUBTOTAL(9,J69:J71)</f>
        <v>718995.62791688321</v>
      </c>
      <c r="K68" s="650">
        <f t="shared" ref="K68:L68" si="25">SUBTOTAL(9,K69:K71)</f>
        <v>878037.46081209776</v>
      </c>
      <c r="L68" s="883">
        <f t="shared" si="25"/>
        <v>0.24517197092182949</v>
      </c>
      <c r="M68" s="270"/>
      <c r="N68" s="1287"/>
      <c r="O68" s="1288"/>
    </row>
    <row r="69" spans="1:15" s="209" customFormat="1" ht="102.75" customHeight="1" outlineLevel="1">
      <c r="A69" s="230" t="s">
        <v>679</v>
      </c>
      <c r="B69" s="492" t="s">
        <v>2446</v>
      </c>
      <c r="C69" s="511">
        <v>600003007</v>
      </c>
      <c r="D69" s="1296" t="s">
        <v>589</v>
      </c>
      <c r="E69" s="1296"/>
      <c r="F69" s="234"/>
      <c r="G69" s="235" t="s">
        <v>288</v>
      </c>
      <c r="H69" s="887">
        <v>13400</v>
      </c>
      <c r="I69" s="726">
        <v>43.781087400000004</v>
      </c>
      <c r="J69" s="669">
        <f t="shared" ref="J69:J71" si="26">I69*H69</f>
        <v>586666.57116000005</v>
      </c>
      <c r="K69" s="669">
        <f t="shared" ref="K69:K71" si="27">J69*(1+$K$12)</f>
        <v>716437.21670059208</v>
      </c>
      <c r="L69" s="794">
        <f t="shared" ref="L69:L71" si="28">K69/$K$122</f>
        <v>0.20004878185695499</v>
      </c>
      <c r="M69" s="239"/>
      <c r="N69" s="1285"/>
      <c r="O69" s="1285"/>
    </row>
    <row r="70" spans="1:15" s="209" customFormat="1" ht="102.75" customHeight="1" outlineLevel="1">
      <c r="A70" s="230" t="s">
        <v>680</v>
      </c>
      <c r="B70" s="492" t="s">
        <v>2446</v>
      </c>
      <c r="C70" s="511">
        <v>600001579</v>
      </c>
      <c r="D70" s="1296" t="s">
        <v>590</v>
      </c>
      <c r="E70" s="1296"/>
      <c r="F70" s="234"/>
      <c r="G70" s="235" t="s">
        <v>288</v>
      </c>
      <c r="H70" s="887">
        <v>250</v>
      </c>
      <c r="I70" s="726">
        <v>48.680422</v>
      </c>
      <c r="J70" s="669">
        <f t="shared" si="26"/>
        <v>12170.1055</v>
      </c>
      <c r="K70" s="669">
        <f t="shared" si="27"/>
        <v>14862.1328366</v>
      </c>
      <c r="L70" s="794">
        <f t="shared" si="28"/>
        <v>4.1499122329941686E-3</v>
      </c>
      <c r="M70" s="239"/>
      <c r="N70" s="1285"/>
      <c r="O70" s="1285"/>
    </row>
    <row r="71" spans="1:15" s="209" customFormat="1" ht="102.75" customHeight="1" outlineLevel="1">
      <c r="A71" s="230" t="s">
        <v>681</v>
      </c>
      <c r="B71" s="492" t="s">
        <v>2446</v>
      </c>
      <c r="C71" s="515">
        <v>600004191</v>
      </c>
      <c r="D71" s="1296" t="s">
        <v>591</v>
      </c>
      <c r="E71" s="1296"/>
      <c r="F71" s="234"/>
      <c r="G71" s="235" t="s">
        <v>289</v>
      </c>
      <c r="H71" s="887">
        <v>768</v>
      </c>
      <c r="I71" s="726">
        <v>156.4569677824</v>
      </c>
      <c r="J71" s="669">
        <f t="shared" si="26"/>
        <v>120158.9512568832</v>
      </c>
      <c r="K71" s="669">
        <f t="shared" si="27"/>
        <v>146738.11127490576</v>
      </c>
      <c r="L71" s="794">
        <f t="shared" si="28"/>
        <v>4.0973276831880352E-2</v>
      </c>
      <c r="M71" s="239"/>
      <c r="N71" s="1285"/>
      <c r="O71" s="1285"/>
    </row>
    <row r="72" spans="1:15" s="209" customFormat="1" ht="15.75">
      <c r="A72" s="266" t="s">
        <v>682</v>
      </c>
      <c r="B72" s="172"/>
      <c r="C72" s="279"/>
      <c r="D72" s="1279" t="s">
        <v>592</v>
      </c>
      <c r="E72" s="1279"/>
      <c r="F72" s="266"/>
      <c r="G72" s="266" t="s">
        <v>292</v>
      </c>
      <c r="H72" s="421" t="s">
        <v>292</v>
      </c>
      <c r="I72" s="654"/>
      <c r="J72" s="650">
        <f>SUBTOTAL(9,J73:J78)</f>
        <v>59880.173922223206</v>
      </c>
      <c r="K72" s="654">
        <f t="shared" ref="K72:L72" si="29">SUBTOTAL(9,K73:K78)</f>
        <v>73125.668393818982</v>
      </c>
      <c r="L72" s="885">
        <f t="shared" si="29"/>
        <v>2.0418678069278242E-2</v>
      </c>
      <c r="M72" s="190"/>
      <c r="N72" s="1286"/>
      <c r="O72" s="1286"/>
    </row>
    <row r="73" spans="1:15" s="209" customFormat="1" ht="59.25" customHeight="1" outlineLevel="1">
      <c r="A73" s="230" t="s">
        <v>683</v>
      </c>
      <c r="B73" s="492" t="s">
        <v>2446</v>
      </c>
      <c r="C73" s="515">
        <v>600004192</v>
      </c>
      <c r="D73" s="1283" t="s">
        <v>593</v>
      </c>
      <c r="E73" s="1283"/>
      <c r="F73" s="234"/>
      <c r="G73" s="280" t="s">
        <v>541</v>
      </c>
      <c r="H73" s="415">
        <v>2000</v>
      </c>
      <c r="I73" s="726">
        <v>1.2764115199999999</v>
      </c>
      <c r="J73" s="669">
        <f t="shared" ref="J73:J78" si="30">I73*H73</f>
        <v>2552.8230399999998</v>
      </c>
      <c r="K73" s="669">
        <f t="shared" ref="K73:K78" si="31">J73*(1+$K$12)</f>
        <v>3117.507496448</v>
      </c>
      <c r="L73" s="794">
        <f t="shared" ref="L73:L78" si="32">K73/$K$122</f>
        <v>8.7049299304474902E-4</v>
      </c>
      <c r="M73" s="239"/>
      <c r="N73" s="1285"/>
      <c r="O73" s="1285"/>
    </row>
    <row r="74" spans="1:15" s="209" customFormat="1" ht="59.25" customHeight="1" outlineLevel="1">
      <c r="A74" s="230" t="s">
        <v>684</v>
      </c>
      <c r="B74" s="492" t="s">
        <v>2446</v>
      </c>
      <c r="C74" s="511">
        <v>600003441</v>
      </c>
      <c r="D74" s="1274" t="s">
        <v>594</v>
      </c>
      <c r="E74" s="1274"/>
      <c r="F74" s="234"/>
      <c r="G74" s="280" t="s">
        <v>541</v>
      </c>
      <c r="H74" s="415">
        <v>2000</v>
      </c>
      <c r="I74" s="726">
        <v>0.99239964833333327</v>
      </c>
      <c r="J74" s="669">
        <f t="shared" si="30"/>
        <v>1984.7992966666666</v>
      </c>
      <c r="K74" s="669">
        <f t="shared" si="31"/>
        <v>2423.8369010893334</v>
      </c>
      <c r="L74" s="794">
        <f t="shared" si="32"/>
        <v>6.7680127187683147E-4</v>
      </c>
      <c r="M74" s="239"/>
      <c r="N74" s="1285"/>
      <c r="O74" s="1285"/>
    </row>
    <row r="75" spans="1:15" s="209" customFormat="1" ht="59.25" customHeight="1" outlineLevel="1">
      <c r="A75" s="230" t="s">
        <v>685</v>
      </c>
      <c r="B75" s="492" t="s">
        <v>2446</v>
      </c>
      <c r="C75" s="511">
        <v>600003442</v>
      </c>
      <c r="D75" s="1274" t="s">
        <v>595</v>
      </c>
      <c r="E75" s="1274"/>
      <c r="F75" s="234"/>
      <c r="G75" s="280" t="s">
        <v>541</v>
      </c>
      <c r="H75" s="415">
        <v>4000</v>
      </c>
      <c r="I75" s="726">
        <v>0.84213625666666658</v>
      </c>
      <c r="J75" s="669">
        <f t="shared" si="30"/>
        <v>3368.5450266666662</v>
      </c>
      <c r="K75" s="669">
        <f t="shared" si="31"/>
        <v>4113.6671865653334</v>
      </c>
      <c r="L75" s="794">
        <f t="shared" si="32"/>
        <v>1.1486479072474489E-3</v>
      </c>
      <c r="M75" s="239"/>
      <c r="N75" s="1285"/>
      <c r="O75" s="1285"/>
    </row>
    <row r="76" spans="1:15" s="209" customFormat="1" ht="59.25" customHeight="1" outlineLevel="1">
      <c r="A76" s="230" t="s">
        <v>686</v>
      </c>
      <c r="B76" s="492" t="s">
        <v>2446</v>
      </c>
      <c r="C76" s="511">
        <v>600002975</v>
      </c>
      <c r="D76" s="1274" t="s">
        <v>596</v>
      </c>
      <c r="E76" s="1274"/>
      <c r="F76" s="234"/>
      <c r="G76" s="280" t="s">
        <v>541</v>
      </c>
      <c r="H76" s="415">
        <v>500</v>
      </c>
      <c r="I76" s="726">
        <v>19.362063880000001</v>
      </c>
      <c r="J76" s="669">
        <f t="shared" si="30"/>
        <v>9681.0319400000008</v>
      </c>
      <c r="K76" s="669">
        <f t="shared" si="31"/>
        <v>11822.476205128001</v>
      </c>
      <c r="L76" s="794">
        <f t="shared" si="32"/>
        <v>3.3011573215871687E-3</v>
      </c>
      <c r="M76" s="239"/>
      <c r="N76" s="1285"/>
      <c r="O76" s="1285"/>
    </row>
    <row r="77" spans="1:15" s="209" customFormat="1" ht="59.25" customHeight="1" outlineLevel="1">
      <c r="A77" s="230" t="s">
        <v>687</v>
      </c>
      <c r="B77" s="492" t="s">
        <v>2446</v>
      </c>
      <c r="C77" s="511">
        <v>600003443</v>
      </c>
      <c r="D77" s="1274" t="s">
        <v>597</v>
      </c>
      <c r="E77" s="1274"/>
      <c r="F77" s="234"/>
      <c r="G77" s="280" t="s">
        <v>541</v>
      </c>
      <c r="H77" s="415">
        <v>500</v>
      </c>
      <c r="I77" s="726">
        <v>49.429151192982737</v>
      </c>
      <c r="J77" s="669">
        <f t="shared" si="30"/>
        <v>24714.57559649137</v>
      </c>
      <c r="K77" s="669">
        <f t="shared" si="31"/>
        <v>30181.439718435264</v>
      </c>
      <c r="L77" s="794">
        <f t="shared" si="32"/>
        <v>8.4274799097788181E-3</v>
      </c>
      <c r="M77" s="239"/>
      <c r="N77" s="1285"/>
      <c r="O77" s="1285"/>
    </row>
    <row r="78" spans="1:15" s="209" customFormat="1" ht="59.25" customHeight="1" outlineLevel="1">
      <c r="A78" s="230" t="s">
        <v>688</v>
      </c>
      <c r="B78" s="492" t="s">
        <v>2446</v>
      </c>
      <c r="C78" s="511">
        <v>600002410</v>
      </c>
      <c r="D78" s="1274" t="s">
        <v>598</v>
      </c>
      <c r="E78" s="1274"/>
      <c r="F78" s="234"/>
      <c r="G78" s="280" t="s">
        <v>541</v>
      </c>
      <c r="H78" s="415">
        <v>500</v>
      </c>
      <c r="I78" s="726">
        <v>35.156798044797007</v>
      </c>
      <c r="J78" s="669">
        <f t="shared" si="30"/>
        <v>17578.399022398502</v>
      </c>
      <c r="K78" s="669">
        <f t="shared" si="31"/>
        <v>21466.740886153053</v>
      </c>
      <c r="L78" s="794">
        <f t="shared" si="32"/>
        <v>5.9940986657432251E-3</v>
      </c>
      <c r="M78" s="239"/>
      <c r="N78" s="1285"/>
      <c r="O78" s="1285"/>
    </row>
    <row r="79" spans="1:15" s="204" customFormat="1" ht="33" customHeight="1">
      <c r="A79" s="264"/>
      <c r="B79" s="225"/>
      <c r="C79" s="200"/>
      <c r="D79" s="1281" t="s">
        <v>599</v>
      </c>
      <c r="E79" s="1282"/>
      <c r="F79" s="198"/>
      <c r="G79" s="248"/>
      <c r="H79" s="886"/>
      <c r="I79" s="653"/>
      <c r="J79" s="653">
        <f>SUBTOTAL(9,J80:J105)</f>
        <v>1723435.0960840045</v>
      </c>
      <c r="K79" s="653">
        <f t="shared" ref="K79:L79" si="33">SUBTOTAL(9,K80:K105)</f>
        <v>2104658.9393377863</v>
      </c>
      <c r="L79" s="792">
        <f t="shared" si="33"/>
        <v>0.58767809268461069</v>
      </c>
      <c r="M79" s="265"/>
      <c r="N79" s="1153"/>
      <c r="O79" s="1293"/>
    </row>
    <row r="80" spans="1:15" s="281" customFormat="1" ht="15.75">
      <c r="A80" s="266" t="s">
        <v>689</v>
      </c>
      <c r="B80" s="172"/>
      <c r="C80" s="173"/>
      <c r="D80" s="1294" t="s">
        <v>600</v>
      </c>
      <c r="E80" s="1295"/>
      <c r="F80" s="269"/>
      <c r="G80" s="269"/>
      <c r="H80" s="874"/>
      <c r="I80" s="650"/>
      <c r="J80" s="650">
        <f>SUBTOTAL(9,J81:J105)</f>
        <v>1723435.0960840045</v>
      </c>
      <c r="K80" s="650">
        <f t="shared" ref="K80:L80" si="34">SUBTOTAL(9,K81:K105)</f>
        <v>2104658.9393377863</v>
      </c>
      <c r="L80" s="883">
        <f t="shared" si="34"/>
        <v>0.58767809268461069</v>
      </c>
      <c r="M80" s="270"/>
      <c r="N80" s="1287"/>
      <c r="O80" s="1288"/>
    </row>
    <row r="81" spans="1:15" s="183" customFormat="1" ht="60.75" customHeight="1" outlineLevel="1">
      <c r="A81" s="271" t="s">
        <v>690</v>
      </c>
      <c r="B81" s="492" t="s">
        <v>2446</v>
      </c>
      <c r="C81" s="515">
        <v>600005600</v>
      </c>
      <c r="D81" s="1289" t="s">
        <v>601</v>
      </c>
      <c r="E81" s="1289"/>
      <c r="F81" s="282"/>
      <c r="G81" s="280" t="s">
        <v>334</v>
      </c>
      <c r="H81" s="840">
        <v>3</v>
      </c>
      <c r="I81" s="726">
        <v>9044.832597835999</v>
      </c>
      <c r="J81" s="669">
        <f t="shared" ref="J81:J105" si="35">I81*H81</f>
        <v>27134.497793507995</v>
      </c>
      <c r="K81" s="669">
        <f t="shared" ref="K81:K105" si="36">J81*(1+$K$12)</f>
        <v>33136.648705431966</v>
      </c>
      <c r="L81" s="794">
        <f t="shared" ref="L81:L105" si="37">K81/$K$122</f>
        <v>9.2526547390597482E-3</v>
      </c>
      <c r="M81" s="283"/>
      <c r="N81" s="1285"/>
      <c r="O81" s="1285"/>
    </row>
    <row r="82" spans="1:15" s="183" customFormat="1" ht="41.25" customHeight="1" outlineLevel="1">
      <c r="A82" s="271" t="s">
        <v>691</v>
      </c>
      <c r="B82" s="492" t="s">
        <v>2446</v>
      </c>
      <c r="C82" s="515">
        <v>600009836</v>
      </c>
      <c r="D82" s="1289" t="s">
        <v>602</v>
      </c>
      <c r="E82" s="1289"/>
      <c r="F82" s="282"/>
      <c r="G82" s="280" t="s">
        <v>339</v>
      </c>
      <c r="H82" s="840">
        <v>10</v>
      </c>
      <c r="I82" s="726">
        <v>29414.638800000001</v>
      </c>
      <c r="J82" s="669">
        <f t="shared" si="35"/>
        <v>294146.38800000004</v>
      </c>
      <c r="K82" s="669">
        <f t="shared" si="36"/>
        <v>359211.56902560004</v>
      </c>
      <c r="L82" s="794">
        <f t="shared" si="37"/>
        <v>0.10030165259062457</v>
      </c>
      <c r="M82" s="283"/>
      <c r="N82" s="1285"/>
      <c r="O82" s="1285"/>
    </row>
    <row r="83" spans="1:15" s="183" customFormat="1" ht="46.5" customHeight="1" outlineLevel="1">
      <c r="A83" s="271" t="s">
        <v>692</v>
      </c>
      <c r="B83" s="492" t="s">
        <v>2446</v>
      </c>
      <c r="C83" s="511">
        <v>600001856</v>
      </c>
      <c r="D83" s="1289" t="s">
        <v>603</v>
      </c>
      <c r="E83" s="1289"/>
      <c r="F83" s="282"/>
      <c r="G83" s="280" t="s">
        <v>339</v>
      </c>
      <c r="H83" s="840">
        <v>2</v>
      </c>
      <c r="I83" s="726">
        <v>2162.9463573333337</v>
      </c>
      <c r="J83" s="669">
        <f t="shared" si="35"/>
        <v>4325.8927146666674</v>
      </c>
      <c r="K83" s="669">
        <f t="shared" si="36"/>
        <v>5282.7801831509341</v>
      </c>
      <c r="L83" s="794">
        <f t="shared" si="37"/>
        <v>1.4750960947064555E-3</v>
      </c>
      <c r="M83" s="283"/>
      <c r="N83" s="1292"/>
      <c r="O83" s="1292"/>
    </row>
    <row r="84" spans="1:15" s="285" customFormat="1" ht="45.75" customHeight="1" outlineLevel="1">
      <c r="A84" s="271" t="s">
        <v>693</v>
      </c>
      <c r="B84" s="492" t="s">
        <v>2446</v>
      </c>
      <c r="C84" s="515">
        <v>600009837</v>
      </c>
      <c r="D84" s="1289" t="s">
        <v>604</v>
      </c>
      <c r="E84" s="1289"/>
      <c r="F84" s="232"/>
      <c r="G84" s="233" t="s">
        <v>339</v>
      </c>
      <c r="H84" s="415">
        <v>10</v>
      </c>
      <c r="I84" s="726">
        <v>1694.3446200000003</v>
      </c>
      <c r="J84" s="669">
        <f t="shared" si="35"/>
        <v>16943.446200000002</v>
      </c>
      <c r="K84" s="669">
        <f t="shared" si="36"/>
        <v>20691.336499440004</v>
      </c>
      <c r="L84" s="794">
        <f t="shared" si="37"/>
        <v>5.7775846441477912E-3</v>
      </c>
      <c r="M84" s="284"/>
      <c r="N84" s="1291"/>
      <c r="O84" s="1291"/>
    </row>
    <row r="85" spans="1:15" s="285" customFormat="1" ht="48.75" customHeight="1" outlineLevel="1">
      <c r="A85" s="271" t="s">
        <v>694</v>
      </c>
      <c r="B85" s="492" t="s">
        <v>2446</v>
      </c>
      <c r="C85" s="515">
        <v>600009838</v>
      </c>
      <c r="D85" s="1289" t="s">
        <v>605</v>
      </c>
      <c r="E85" s="1289"/>
      <c r="F85" s="232"/>
      <c r="G85" s="233" t="s">
        <v>339</v>
      </c>
      <c r="H85" s="415">
        <v>7</v>
      </c>
      <c r="I85" s="726">
        <v>1694.3446200000003</v>
      </c>
      <c r="J85" s="669">
        <f t="shared" si="35"/>
        <v>11860.412340000003</v>
      </c>
      <c r="K85" s="669">
        <f t="shared" si="36"/>
        <v>14483.935549608004</v>
      </c>
      <c r="L85" s="794">
        <f t="shared" si="37"/>
        <v>4.0443092509034545E-3</v>
      </c>
      <c r="M85" s="284"/>
      <c r="N85" s="1291"/>
      <c r="O85" s="1291"/>
    </row>
    <row r="86" spans="1:15" s="285" customFormat="1" ht="43.5" customHeight="1" outlineLevel="1">
      <c r="A86" s="271" t="s">
        <v>695</v>
      </c>
      <c r="B86" s="492" t="s">
        <v>2446</v>
      </c>
      <c r="C86" s="511">
        <v>600001586</v>
      </c>
      <c r="D86" s="1289" t="s">
        <v>606</v>
      </c>
      <c r="E86" s="1289"/>
      <c r="F86" s="232"/>
      <c r="G86" s="233" t="s">
        <v>339</v>
      </c>
      <c r="H86" s="415">
        <v>10</v>
      </c>
      <c r="I86" s="726">
        <v>5656.2196950000007</v>
      </c>
      <c r="J86" s="669">
        <f t="shared" si="35"/>
        <v>56562.196950000005</v>
      </c>
      <c r="K86" s="669">
        <f t="shared" si="36"/>
        <v>69073.754915340003</v>
      </c>
      <c r="L86" s="794">
        <f t="shared" si="37"/>
        <v>1.9287273479086146E-2</v>
      </c>
      <c r="M86" s="284"/>
      <c r="N86" s="1291"/>
      <c r="O86" s="1291"/>
    </row>
    <row r="87" spans="1:15" s="183" customFormat="1" ht="60.75" customHeight="1" outlineLevel="1">
      <c r="A87" s="271" t="s">
        <v>696</v>
      </c>
      <c r="B87" s="492" t="s">
        <v>2446</v>
      </c>
      <c r="C87" s="515">
        <v>600004951</v>
      </c>
      <c r="D87" s="1289" t="s">
        <v>607</v>
      </c>
      <c r="E87" s="1289"/>
      <c r="F87" s="232"/>
      <c r="G87" s="280" t="s">
        <v>339</v>
      </c>
      <c r="H87" s="888">
        <v>768</v>
      </c>
      <c r="I87" s="726">
        <v>229.27229200000002</v>
      </c>
      <c r="J87" s="669">
        <f t="shared" si="35"/>
        <v>176081.12025600002</v>
      </c>
      <c r="K87" s="669">
        <f t="shared" si="36"/>
        <v>215030.26405662723</v>
      </c>
      <c r="L87" s="794">
        <f t="shared" si="37"/>
        <v>6.0042305709649912E-2</v>
      </c>
      <c r="M87" s="222"/>
      <c r="N87" s="1275"/>
      <c r="O87" s="1275"/>
    </row>
    <row r="88" spans="1:15" s="183" customFormat="1" ht="60.75" customHeight="1" outlineLevel="1">
      <c r="A88" s="271" t="s">
        <v>697</v>
      </c>
      <c r="B88" s="492" t="s">
        <v>2432</v>
      </c>
      <c r="C88" s="515">
        <v>700000407</v>
      </c>
      <c r="D88" s="1289" t="s">
        <v>608</v>
      </c>
      <c r="E88" s="1289"/>
      <c r="F88" s="232"/>
      <c r="G88" s="280" t="s">
        <v>339</v>
      </c>
      <c r="H88" s="888">
        <v>768</v>
      </c>
      <c r="I88" s="726">
        <v>64.52650551666666</v>
      </c>
      <c r="J88" s="669">
        <f t="shared" si="35"/>
        <v>49556.356236799998</v>
      </c>
      <c r="K88" s="669">
        <f t="shared" si="36"/>
        <v>60518.222236380163</v>
      </c>
      <c r="L88" s="794">
        <f t="shared" si="37"/>
        <v>1.6898335759678761E-2</v>
      </c>
      <c r="M88" s="222"/>
      <c r="N88" s="1275"/>
      <c r="O88" s="1275"/>
    </row>
    <row r="89" spans="1:15" s="183" customFormat="1" ht="60.75" customHeight="1" outlineLevel="1">
      <c r="A89" s="271" t="s">
        <v>698</v>
      </c>
      <c r="B89" s="492" t="s">
        <v>2432</v>
      </c>
      <c r="C89" s="515">
        <v>700000805</v>
      </c>
      <c r="D89" s="1289" t="s">
        <v>609</v>
      </c>
      <c r="E89" s="1289"/>
      <c r="F89" s="232"/>
      <c r="G89" s="280" t="s">
        <v>339</v>
      </c>
      <c r="H89" s="888">
        <v>14</v>
      </c>
      <c r="I89" s="726">
        <v>40.185916733333343</v>
      </c>
      <c r="J89" s="669">
        <f t="shared" si="35"/>
        <v>562.60283426666683</v>
      </c>
      <c r="K89" s="669">
        <f t="shared" si="36"/>
        <v>687.05058120645356</v>
      </c>
      <c r="L89" s="794">
        <f t="shared" si="37"/>
        <v>1.918432329317467E-4</v>
      </c>
      <c r="M89" s="222"/>
      <c r="N89" s="1275"/>
      <c r="O89" s="1275"/>
    </row>
    <row r="90" spans="1:15" s="209" customFormat="1" ht="60.75" customHeight="1" outlineLevel="1">
      <c r="A90" s="271" t="s">
        <v>699</v>
      </c>
      <c r="B90" s="492" t="s">
        <v>2446</v>
      </c>
      <c r="C90" s="515">
        <v>600005598</v>
      </c>
      <c r="D90" s="1283" t="s">
        <v>610</v>
      </c>
      <c r="E90" s="1290"/>
      <c r="F90" s="232"/>
      <c r="G90" s="235" t="s">
        <v>339</v>
      </c>
      <c r="H90" s="887">
        <v>9</v>
      </c>
      <c r="I90" s="726">
        <v>5152.5587145999998</v>
      </c>
      <c r="J90" s="669">
        <f t="shared" si="35"/>
        <v>46373.028431400002</v>
      </c>
      <c r="K90" s="669">
        <f t="shared" si="36"/>
        <v>56630.742320425685</v>
      </c>
      <c r="L90" s="794">
        <f t="shared" si="37"/>
        <v>1.5812845498213081E-2</v>
      </c>
      <c r="M90" s="239"/>
      <c r="N90" s="1285"/>
      <c r="O90" s="1285"/>
    </row>
    <row r="91" spans="1:15" s="183" customFormat="1" ht="60.75" customHeight="1" outlineLevel="1">
      <c r="A91" s="271" t="s">
        <v>700</v>
      </c>
      <c r="B91" s="492" t="s">
        <v>2446</v>
      </c>
      <c r="C91" s="511">
        <v>600000450</v>
      </c>
      <c r="D91" s="1283" t="s">
        <v>611</v>
      </c>
      <c r="E91" s="1283"/>
      <c r="F91" s="232"/>
      <c r="G91" s="280" t="s">
        <v>334</v>
      </c>
      <c r="H91" s="888">
        <v>36</v>
      </c>
      <c r="I91" s="726">
        <v>2674.9685322666669</v>
      </c>
      <c r="J91" s="669">
        <f t="shared" si="35"/>
        <v>96298.867161600007</v>
      </c>
      <c r="K91" s="669">
        <f t="shared" si="36"/>
        <v>117600.17657774594</v>
      </c>
      <c r="L91" s="794">
        <f t="shared" si="37"/>
        <v>3.2837171942133481E-2</v>
      </c>
      <c r="M91" s="222"/>
      <c r="N91" s="1275"/>
      <c r="O91" s="1275"/>
    </row>
    <row r="92" spans="1:15" s="183" customFormat="1" ht="46.5" customHeight="1" outlineLevel="1">
      <c r="A92" s="271" t="s">
        <v>701</v>
      </c>
      <c r="B92" s="492" t="s">
        <v>2446</v>
      </c>
      <c r="C92" s="515">
        <v>600009839</v>
      </c>
      <c r="D92" s="1283" t="s">
        <v>612</v>
      </c>
      <c r="E92" s="1283"/>
      <c r="F92" s="232"/>
      <c r="G92" s="280" t="s">
        <v>334</v>
      </c>
      <c r="H92" s="888">
        <v>1</v>
      </c>
      <c r="I92" s="726">
        <v>44438.55</v>
      </c>
      <c r="J92" s="669">
        <f t="shared" si="35"/>
        <v>44438.55</v>
      </c>
      <c r="K92" s="669">
        <f t="shared" si="36"/>
        <v>54268.357260000004</v>
      </c>
      <c r="L92" s="794">
        <f t="shared" si="37"/>
        <v>1.515320325378634E-2</v>
      </c>
      <c r="M92" s="222"/>
      <c r="N92" s="1275"/>
      <c r="O92" s="1275"/>
    </row>
    <row r="93" spans="1:15" s="183" customFormat="1" ht="42.75" customHeight="1" outlineLevel="1">
      <c r="A93" s="271" t="s">
        <v>702</v>
      </c>
      <c r="B93" s="492" t="s">
        <v>2446</v>
      </c>
      <c r="C93" s="515">
        <v>600004195</v>
      </c>
      <c r="D93" s="1283" t="s">
        <v>613</v>
      </c>
      <c r="E93" s="1283"/>
      <c r="F93" s="232"/>
      <c r="G93" s="280" t="s">
        <v>339</v>
      </c>
      <c r="H93" s="888">
        <v>1</v>
      </c>
      <c r="I93" s="726">
        <v>73095.160883400007</v>
      </c>
      <c r="J93" s="669">
        <f t="shared" si="35"/>
        <v>73095.160883400007</v>
      </c>
      <c r="K93" s="669">
        <f t="shared" si="36"/>
        <v>89263.810470808094</v>
      </c>
      <c r="L93" s="794">
        <f t="shared" si="37"/>
        <v>2.4924886832139503E-2</v>
      </c>
      <c r="M93" s="222"/>
      <c r="N93" s="1275"/>
      <c r="O93" s="1275"/>
    </row>
    <row r="94" spans="1:15" s="183" customFormat="1" ht="60.75" customHeight="1" outlineLevel="1">
      <c r="A94" s="271" t="s">
        <v>703</v>
      </c>
      <c r="B94" s="492" t="s">
        <v>2446</v>
      </c>
      <c r="C94" s="515">
        <v>600007730</v>
      </c>
      <c r="D94" s="1283" t="s">
        <v>614</v>
      </c>
      <c r="E94" s="1283"/>
      <c r="F94" s="232"/>
      <c r="G94" s="280" t="s">
        <v>339</v>
      </c>
      <c r="H94" s="888">
        <v>10</v>
      </c>
      <c r="I94" s="726">
        <v>2901.10086</v>
      </c>
      <c r="J94" s="669">
        <f t="shared" si="35"/>
        <v>29011.008600000001</v>
      </c>
      <c r="K94" s="669">
        <f t="shared" si="36"/>
        <v>35428.243702320004</v>
      </c>
      <c r="L94" s="794">
        <f t="shared" si="37"/>
        <v>9.8925304698992984E-3</v>
      </c>
      <c r="M94" s="222"/>
      <c r="N94" s="1275"/>
      <c r="O94" s="1275"/>
    </row>
    <row r="95" spans="1:15" s="183" customFormat="1" ht="60.75" customHeight="1" outlineLevel="1">
      <c r="A95" s="271" t="s">
        <v>704</v>
      </c>
      <c r="B95" s="492" t="s">
        <v>2446</v>
      </c>
      <c r="C95" s="515">
        <v>600005597</v>
      </c>
      <c r="D95" s="1283" t="s">
        <v>615</v>
      </c>
      <c r="E95" s="1283"/>
      <c r="F95" s="232"/>
      <c r="G95" s="280" t="s">
        <v>339</v>
      </c>
      <c r="H95" s="888">
        <v>15</v>
      </c>
      <c r="I95" s="726">
        <v>2614.5952836000001</v>
      </c>
      <c r="J95" s="669">
        <f t="shared" si="35"/>
        <v>39218.929254000002</v>
      </c>
      <c r="K95" s="669">
        <f t="shared" si="36"/>
        <v>47894.156404984802</v>
      </c>
      <c r="L95" s="794">
        <f t="shared" si="37"/>
        <v>1.3373352784501948E-2</v>
      </c>
      <c r="M95" s="222"/>
      <c r="N95" s="1275"/>
      <c r="O95" s="1275"/>
    </row>
    <row r="96" spans="1:15" s="183" customFormat="1" ht="67.5" customHeight="1" outlineLevel="1">
      <c r="A96" s="271" t="s">
        <v>705</v>
      </c>
      <c r="B96" s="492" t="s">
        <v>2446</v>
      </c>
      <c r="C96" s="511">
        <v>600001589</v>
      </c>
      <c r="D96" s="1274" t="s">
        <v>616</v>
      </c>
      <c r="E96" s="1274"/>
      <c r="F96" s="286"/>
      <c r="G96" s="280" t="s">
        <v>339</v>
      </c>
      <c r="H96" s="889">
        <v>4</v>
      </c>
      <c r="I96" s="726">
        <v>15255.981362999999</v>
      </c>
      <c r="J96" s="669">
        <f t="shared" si="35"/>
        <v>61023.925451999996</v>
      </c>
      <c r="K96" s="669">
        <f t="shared" si="36"/>
        <v>74522.417761982404</v>
      </c>
      <c r="L96" s="794">
        <f t="shared" si="37"/>
        <v>2.0808688530972803E-2</v>
      </c>
      <c r="M96" s="222"/>
      <c r="N96" s="1275"/>
      <c r="O96" s="1275"/>
    </row>
    <row r="97" spans="1:15" s="207" customFormat="1" ht="164.25" customHeight="1" outlineLevel="1">
      <c r="A97" s="271" t="s">
        <v>706</v>
      </c>
      <c r="B97" s="492" t="s">
        <v>2446</v>
      </c>
      <c r="C97" s="511">
        <v>600002416</v>
      </c>
      <c r="D97" s="1283" t="s">
        <v>617</v>
      </c>
      <c r="E97" s="1284"/>
      <c r="F97" s="232"/>
      <c r="G97" s="233" t="s">
        <v>334</v>
      </c>
      <c r="H97" s="415">
        <v>4</v>
      </c>
      <c r="I97" s="726">
        <v>5638.2241531766504</v>
      </c>
      <c r="J97" s="669">
        <f t="shared" si="35"/>
        <v>22552.896612706601</v>
      </c>
      <c r="K97" s="669">
        <f t="shared" si="36"/>
        <v>27541.597343437305</v>
      </c>
      <c r="L97" s="794">
        <f t="shared" si="37"/>
        <v>7.6903640270434698E-3</v>
      </c>
      <c r="M97" s="239"/>
      <c r="N97" s="1285"/>
      <c r="O97" s="1285"/>
    </row>
    <row r="98" spans="1:15" s="183" customFormat="1" ht="60.75" customHeight="1" outlineLevel="1">
      <c r="A98" s="271" t="s">
        <v>707</v>
      </c>
      <c r="B98" s="492" t="s">
        <v>2446</v>
      </c>
      <c r="C98" s="515">
        <v>600004213</v>
      </c>
      <c r="D98" s="1274" t="s">
        <v>618</v>
      </c>
      <c r="E98" s="1274"/>
      <c r="F98" s="286"/>
      <c r="G98" s="280" t="s">
        <v>339</v>
      </c>
      <c r="H98" s="889">
        <v>2</v>
      </c>
      <c r="I98" s="726">
        <v>480.34084624799993</v>
      </c>
      <c r="J98" s="669">
        <f t="shared" si="35"/>
        <v>960.68169249599987</v>
      </c>
      <c r="K98" s="669">
        <f t="shared" si="36"/>
        <v>1173.184482876115</v>
      </c>
      <c r="L98" s="794">
        <f t="shared" si="37"/>
        <v>3.2758505731135133E-4</v>
      </c>
      <c r="M98" s="222"/>
      <c r="N98" s="1275"/>
      <c r="O98" s="1275"/>
    </row>
    <row r="99" spans="1:15" s="183" customFormat="1" ht="60.75" customHeight="1" outlineLevel="1">
      <c r="A99" s="271" t="s">
        <v>708</v>
      </c>
      <c r="B99" s="492" t="s">
        <v>2446</v>
      </c>
      <c r="C99" s="511">
        <v>600001579</v>
      </c>
      <c r="D99" s="1274" t="s">
        <v>619</v>
      </c>
      <c r="E99" s="1274"/>
      <c r="F99" s="286"/>
      <c r="G99" s="280" t="s">
        <v>111</v>
      </c>
      <c r="H99" s="889">
        <v>250</v>
      </c>
      <c r="I99" s="726">
        <v>48.680422</v>
      </c>
      <c r="J99" s="669">
        <f t="shared" si="35"/>
        <v>12170.1055</v>
      </c>
      <c r="K99" s="669">
        <f t="shared" si="36"/>
        <v>14862.1328366</v>
      </c>
      <c r="L99" s="794">
        <f t="shared" si="37"/>
        <v>4.1499122329941686E-3</v>
      </c>
      <c r="M99" s="222"/>
      <c r="N99" s="1275"/>
      <c r="O99" s="1275"/>
    </row>
    <row r="100" spans="1:15" s="183" customFormat="1" ht="60.75" customHeight="1" outlineLevel="1">
      <c r="A100" s="271" t="s">
        <v>709</v>
      </c>
      <c r="B100" s="492" t="s">
        <v>2446</v>
      </c>
      <c r="C100" s="511">
        <v>600002946</v>
      </c>
      <c r="D100" s="1274" t="s">
        <v>620</v>
      </c>
      <c r="E100" s="1274"/>
      <c r="F100" s="286"/>
      <c r="G100" s="280" t="s">
        <v>339</v>
      </c>
      <c r="H100" s="889">
        <v>20</v>
      </c>
      <c r="I100" s="726">
        <v>1430.4137699387757</v>
      </c>
      <c r="J100" s="669">
        <f t="shared" si="35"/>
        <v>28608.275398775513</v>
      </c>
      <c r="K100" s="669">
        <f t="shared" si="36"/>
        <v>34936.425916984655</v>
      </c>
      <c r="L100" s="794">
        <f t="shared" si="37"/>
        <v>9.7552015504092891E-3</v>
      </c>
      <c r="M100" s="222"/>
      <c r="N100" s="1275"/>
      <c r="O100" s="1275"/>
    </row>
    <row r="101" spans="1:15" s="183" customFormat="1" ht="60.75" customHeight="1" outlineLevel="1">
      <c r="A101" s="271" t="s">
        <v>710</v>
      </c>
      <c r="B101" s="492" t="s">
        <v>2446</v>
      </c>
      <c r="C101" s="511">
        <v>600003291</v>
      </c>
      <c r="D101" s="1274" t="s">
        <v>621</v>
      </c>
      <c r="E101" s="1274"/>
      <c r="F101" s="286"/>
      <c r="G101" s="280" t="s">
        <v>622</v>
      </c>
      <c r="H101" s="889">
        <v>45</v>
      </c>
      <c r="I101" s="726">
        <v>12505.426802104344</v>
      </c>
      <c r="J101" s="669">
        <f t="shared" si="35"/>
        <v>562744.20609469549</v>
      </c>
      <c r="K101" s="669">
        <f t="shared" si="36"/>
        <v>687223.22448284214</v>
      </c>
      <c r="L101" s="794">
        <f t="shared" si="37"/>
        <v>0.19189143963616162</v>
      </c>
      <c r="M101" s="222"/>
      <c r="N101" s="1275"/>
      <c r="O101" s="1275"/>
    </row>
    <row r="102" spans="1:15" s="183" customFormat="1" ht="60.75" customHeight="1" outlineLevel="1">
      <c r="A102" s="271" t="s">
        <v>711</v>
      </c>
      <c r="B102" s="492" t="s">
        <v>2446</v>
      </c>
      <c r="C102" s="511">
        <v>600003290</v>
      </c>
      <c r="D102" s="1274" t="s">
        <v>623</v>
      </c>
      <c r="E102" s="1274"/>
      <c r="F102" s="286"/>
      <c r="G102" s="280" t="s">
        <v>622</v>
      </c>
      <c r="H102" s="889">
        <v>4</v>
      </c>
      <c r="I102" s="726">
        <v>13962.431040245849</v>
      </c>
      <c r="J102" s="669">
        <f t="shared" si="35"/>
        <v>55849.724160983395</v>
      </c>
      <c r="K102" s="669">
        <f t="shared" si="36"/>
        <v>68203.683145392919</v>
      </c>
      <c r="L102" s="794">
        <f t="shared" si="37"/>
        <v>1.904432574598593E-2</v>
      </c>
      <c r="M102" s="222"/>
      <c r="N102" s="1275"/>
      <c r="O102" s="1275"/>
    </row>
    <row r="103" spans="1:15" s="183" customFormat="1" ht="46.5" customHeight="1" outlineLevel="1">
      <c r="A103" s="271" t="s">
        <v>712</v>
      </c>
      <c r="B103" s="492" t="s">
        <v>2446</v>
      </c>
      <c r="C103" s="515">
        <v>600009840</v>
      </c>
      <c r="D103" s="1274" t="s">
        <v>624</v>
      </c>
      <c r="E103" s="1274"/>
      <c r="F103" s="286"/>
      <c r="G103" s="280" t="s">
        <v>622</v>
      </c>
      <c r="H103" s="889">
        <v>1</v>
      </c>
      <c r="I103" s="726">
        <v>509.71279800000002</v>
      </c>
      <c r="J103" s="669">
        <f t="shared" si="35"/>
        <v>509.71279800000002</v>
      </c>
      <c r="K103" s="669">
        <f t="shared" si="36"/>
        <v>622.46126891760002</v>
      </c>
      <c r="L103" s="794">
        <f t="shared" si="37"/>
        <v>1.7380813796017509E-4</v>
      </c>
      <c r="M103" s="222"/>
      <c r="N103" s="1275"/>
      <c r="O103" s="1275"/>
    </row>
    <row r="104" spans="1:15" s="183" customFormat="1" ht="41.25" customHeight="1" outlineLevel="1">
      <c r="A104" s="271" t="s">
        <v>713</v>
      </c>
      <c r="B104" s="492" t="s">
        <v>2446</v>
      </c>
      <c r="C104" s="511">
        <v>600001598</v>
      </c>
      <c r="D104" s="1274" t="s">
        <v>625</v>
      </c>
      <c r="E104" s="1274"/>
      <c r="F104" s="286"/>
      <c r="G104" s="280" t="s">
        <v>339</v>
      </c>
      <c r="H104" s="889">
        <v>2</v>
      </c>
      <c r="I104" s="726">
        <v>1432.9133770000001</v>
      </c>
      <c r="J104" s="669">
        <f t="shared" si="35"/>
        <v>2865.8267540000002</v>
      </c>
      <c r="K104" s="669">
        <f t="shared" si="36"/>
        <v>3499.7476319848006</v>
      </c>
      <c r="L104" s="794">
        <f t="shared" si="37"/>
        <v>9.7722484854930575E-4</v>
      </c>
      <c r="M104" s="452"/>
      <c r="N104" s="1276"/>
      <c r="O104" s="1276"/>
    </row>
    <row r="105" spans="1:15" s="604" customFormat="1" ht="314.25" customHeight="1" outlineLevel="1">
      <c r="A105" s="368" t="s">
        <v>2592</v>
      </c>
      <c r="B105" s="603" t="s">
        <v>2446</v>
      </c>
      <c r="C105" s="515">
        <v>600008067</v>
      </c>
      <c r="D105" s="1270" t="s">
        <v>2620</v>
      </c>
      <c r="E105" s="1271"/>
      <c r="F105" s="655"/>
      <c r="G105" s="443" t="s">
        <v>339</v>
      </c>
      <c r="H105" s="890">
        <v>2</v>
      </c>
      <c r="I105" s="726">
        <v>5270.6419823529413</v>
      </c>
      <c r="J105" s="669">
        <f t="shared" si="35"/>
        <v>10541.283964705883</v>
      </c>
      <c r="K105" s="669">
        <f t="shared" si="36"/>
        <v>12873.015977698824</v>
      </c>
      <c r="L105" s="794">
        <f t="shared" si="37"/>
        <v>3.5944966357603237E-3</v>
      </c>
      <c r="M105" s="656"/>
      <c r="N105" s="1272"/>
      <c r="O105" s="1273"/>
    </row>
    <row r="106" spans="1:15" s="202" customFormat="1" ht="15.75">
      <c r="A106" s="358" t="s">
        <v>2208</v>
      </c>
      <c r="B106" s="199"/>
      <c r="C106" s="359"/>
      <c r="D106" s="1281" t="s">
        <v>1774</v>
      </c>
      <c r="E106" s="1282"/>
      <c r="F106" s="359"/>
      <c r="G106" s="418"/>
      <c r="H106" s="891"/>
      <c r="I106" s="884"/>
      <c r="J106" s="653">
        <f>SUBTOTAL(9,J107:J121)</f>
        <v>11050.61137052216</v>
      </c>
      <c r="K106" s="527">
        <f t="shared" ref="K106:L106" si="38">SUBTOTAL(9,K107:K121)</f>
        <v>13495.006605681661</v>
      </c>
      <c r="L106" s="844">
        <f t="shared" si="38"/>
        <v>3.7681733579544049E-3</v>
      </c>
      <c r="M106" s="225"/>
      <c r="N106" s="1253"/>
      <c r="O106" s="1254"/>
    </row>
    <row r="107" spans="1:15" s="209" customFormat="1" ht="15.75">
      <c r="A107" s="266" t="s">
        <v>2209</v>
      </c>
      <c r="B107" s="172"/>
      <c r="C107" s="279"/>
      <c r="D107" s="1279" t="s">
        <v>1773</v>
      </c>
      <c r="E107" s="1279"/>
      <c r="F107" s="266"/>
      <c r="G107" s="266"/>
      <c r="H107" s="421"/>
      <c r="I107" s="654"/>
      <c r="J107" s="654">
        <f>SUBTOTAL(9,J108:J113)</f>
        <v>2120.1969093021594</v>
      </c>
      <c r="K107" s="654">
        <f t="shared" ref="K107:L107" si="39">SUBTOTAL(9,K108:K113)</f>
        <v>2589.184465639798</v>
      </c>
      <c r="L107" s="885">
        <f t="shared" si="39"/>
        <v>7.2297081486018841E-4</v>
      </c>
      <c r="M107" s="357"/>
      <c r="N107" s="1286"/>
      <c r="O107" s="1286"/>
    </row>
    <row r="108" spans="1:15" s="303" customFormat="1" ht="15.75" outlineLevel="1">
      <c r="A108" s="304" t="s">
        <v>2210</v>
      </c>
      <c r="B108" s="492" t="s">
        <v>1543</v>
      </c>
      <c r="C108" s="414" t="s">
        <v>1772</v>
      </c>
      <c r="D108" s="1280" t="s">
        <v>1771</v>
      </c>
      <c r="E108" s="1280"/>
      <c r="F108" s="449"/>
      <c r="G108" s="397" t="s">
        <v>1568</v>
      </c>
      <c r="H108" s="366">
        <f>0.8*0.3*72</f>
        <v>17.28</v>
      </c>
      <c r="I108" s="726">
        <v>78.414056999999985</v>
      </c>
      <c r="J108" s="669">
        <f t="shared" ref="J108:J113" si="40">I108*H108</f>
        <v>1354.9949049599998</v>
      </c>
      <c r="K108" s="669">
        <f t="shared" ref="K108:K113" si="41">J108*(1+$K$12)</f>
        <v>1654.7197779371518</v>
      </c>
      <c r="L108" s="794">
        <f t="shared" ref="L108:L113" si="42">K108/$K$122</f>
        <v>4.6204282549056573E-4</v>
      </c>
      <c r="M108" s="301"/>
      <c r="N108" s="1275"/>
      <c r="O108" s="1275"/>
    </row>
    <row r="109" spans="1:15" s="303" customFormat="1" ht="15.75" outlineLevel="1">
      <c r="A109" s="304" t="s">
        <v>2211</v>
      </c>
      <c r="B109" s="492" t="s">
        <v>1543</v>
      </c>
      <c r="C109" s="484" t="s">
        <v>1770</v>
      </c>
      <c r="D109" s="1280" t="s">
        <v>1769</v>
      </c>
      <c r="E109" s="1280"/>
      <c r="F109" s="449"/>
      <c r="G109" s="397" t="s">
        <v>1568</v>
      </c>
      <c r="H109" s="366">
        <f>H108-1.2</f>
        <v>16.080000000000002</v>
      </c>
      <c r="I109" s="726">
        <v>24.386771726999996</v>
      </c>
      <c r="J109" s="669">
        <f t="shared" si="40"/>
        <v>392.13928937015999</v>
      </c>
      <c r="K109" s="669">
        <f t="shared" si="41"/>
        <v>478.88050017883938</v>
      </c>
      <c r="L109" s="794">
        <f t="shared" si="42"/>
        <v>1.3371647714926276E-4</v>
      </c>
      <c r="M109" s="301"/>
      <c r="N109" s="1275"/>
      <c r="O109" s="1275"/>
    </row>
    <row r="110" spans="1:15" s="303" customFormat="1" ht="15.75" outlineLevel="1">
      <c r="A110" s="304" t="s">
        <v>2212</v>
      </c>
      <c r="B110" s="492" t="s">
        <v>1543</v>
      </c>
      <c r="C110" s="484" t="s">
        <v>1768</v>
      </c>
      <c r="D110" s="1280" t="s">
        <v>1767</v>
      </c>
      <c r="E110" s="1280"/>
      <c r="F110" s="449"/>
      <c r="G110" s="397" t="s">
        <v>1568</v>
      </c>
      <c r="H110" s="366">
        <f>(H108-H109)*1.4</f>
        <v>1.6799999999999988</v>
      </c>
      <c r="I110" s="726">
        <v>15.682811399999997</v>
      </c>
      <c r="J110" s="669">
        <f t="shared" si="40"/>
        <v>26.347123151999977</v>
      </c>
      <c r="K110" s="669">
        <f t="shared" si="41"/>
        <v>32.175106793222376</v>
      </c>
      <c r="L110" s="794">
        <f t="shared" si="42"/>
        <v>8.9841660512054386E-6</v>
      </c>
      <c r="M110" s="301"/>
      <c r="N110" s="1275"/>
      <c r="O110" s="1275"/>
    </row>
    <row r="111" spans="1:15" s="303" customFormat="1" ht="15.75" outlineLevel="1">
      <c r="A111" s="304" t="s">
        <v>2213</v>
      </c>
      <c r="B111" s="492" t="s">
        <v>1543</v>
      </c>
      <c r="C111" s="484" t="s">
        <v>1766</v>
      </c>
      <c r="D111" s="1280" t="s">
        <v>1765</v>
      </c>
      <c r="E111" s="1280"/>
      <c r="F111" s="449"/>
      <c r="G111" s="397" t="s">
        <v>1568</v>
      </c>
      <c r="H111" s="366">
        <f>0.3*0.05*72</f>
        <v>1.08</v>
      </c>
      <c r="I111" s="726">
        <v>242.5240665</v>
      </c>
      <c r="J111" s="669">
        <f t="shared" si="40"/>
        <v>261.92599182000004</v>
      </c>
      <c r="K111" s="669">
        <f t="shared" si="41"/>
        <v>319.86402121058404</v>
      </c>
      <c r="L111" s="794">
        <f t="shared" si="42"/>
        <v>8.9314745676851259E-5</v>
      </c>
      <c r="M111" s="301"/>
      <c r="N111" s="1275"/>
      <c r="O111" s="1275"/>
    </row>
    <row r="112" spans="1:15" s="303" customFormat="1" ht="15.75" outlineLevel="1">
      <c r="A112" s="304" t="s">
        <v>2214</v>
      </c>
      <c r="B112" s="492" t="s">
        <v>68</v>
      </c>
      <c r="C112" s="485">
        <v>10310</v>
      </c>
      <c r="D112" s="1280" t="s">
        <v>1631</v>
      </c>
      <c r="E112" s="1280"/>
      <c r="F112" s="396"/>
      <c r="G112" s="397" t="s">
        <v>1632</v>
      </c>
      <c r="H112" s="366">
        <f>H110*10</f>
        <v>16.79999999999999</v>
      </c>
      <c r="I112" s="726">
        <v>2.52</v>
      </c>
      <c r="J112" s="669">
        <f t="shared" si="40"/>
        <v>42.335999999999977</v>
      </c>
      <c r="K112" s="669">
        <f t="shared" si="41"/>
        <v>51.700723199999977</v>
      </c>
      <c r="L112" s="794">
        <f t="shared" si="42"/>
        <v>1.4436249899069573E-5</v>
      </c>
      <c r="M112" s="301"/>
      <c r="N112" s="1275"/>
      <c r="O112" s="1275"/>
    </row>
    <row r="113" spans="1:15" s="613" customFormat="1" ht="37.5" customHeight="1" outlineLevel="1">
      <c r="A113" s="304" t="s">
        <v>2608</v>
      </c>
      <c r="B113" s="611" t="s">
        <v>1543</v>
      </c>
      <c r="C113" s="399" t="s">
        <v>1636</v>
      </c>
      <c r="D113" s="552" t="s">
        <v>1637</v>
      </c>
      <c r="E113" s="657"/>
      <c r="F113" s="366"/>
      <c r="G113" s="443" t="s">
        <v>1568</v>
      </c>
      <c r="H113" s="366">
        <f>H110</f>
        <v>1.6799999999999988</v>
      </c>
      <c r="I113" s="726">
        <v>25.27</v>
      </c>
      <c r="J113" s="669">
        <f t="shared" si="40"/>
        <v>42.453599999999973</v>
      </c>
      <c r="K113" s="669">
        <f t="shared" si="41"/>
        <v>51.844336319999968</v>
      </c>
      <c r="L113" s="794">
        <f t="shared" si="42"/>
        <v>1.4476350593233652E-5</v>
      </c>
      <c r="M113" s="301"/>
      <c r="N113" s="658"/>
      <c r="O113" s="659"/>
    </row>
    <row r="114" spans="1:15" s="209" customFormat="1" ht="15.75">
      <c r="A114" s="266" t="s">
        <v>2215</v>
      </c>
      <c r="B114" s="172"/>
      <c r="C114" s="279"/>
      <c r="D114" s="1279" t="s">
        <v>1764</v>
      </c>
      <c r="E114" s="1279"/>
      <c r="F114" s="266"/>
      <c r="G114" s="266"/>
      <c r="H114" s="421"/>
      <c r="I114" s="654"/>
      <c r="J114" s="654">
        <f>SUBTOTAL(9,J115:J116)</f>
        <v>3259.3476648999999</v>
      </c>
      <c r="K114" s="654">
        <f t="shared" ref="K114:L114" si="43">SUBTOTAL(9,K115:K116)</f>
        <v>3980.3153683758801</v>
      </c>
      <c r="L114" s="885">
        <f t="shared" si="43"/>
        <v>1.1114124479980464E-3</v>
      </c>
      <c r="M114" s="357"/>
      <c r="N114" s="1287"/>
      <c r="O114" s="1288"/>
    </row>
    <row r="115" spans="1:15" s="303" customFormat="1" ht="15.75" outlineLevel="1">
      <c r="A115" s="304" t="s">
        <v>2216</v>
      </c>
      <c r="B115" s="492" t="s">
        <v>2432</v>
      </c>
      <c r="C115" s="507">
        <v>700000733</v>
      </c>
      <c r="D115" s="1280" t="s">
        <v>1763</v>
      </c>
      <c r="E115" s="1280"/>
      <c r="F115" s="396"/>
      <c r="G115" s="397" t="s">
        <v>1619</v>
      </c>
      <c r="H115" s="366">
        <v>1</v>
      </c>
      <c r="I115" s="726">
        <v>1554.7492119999999</v>
      </c>
      <c r="J115" s="669">
        <f t="shared" ref="J115:J116" si="44">I115*H115</f>
        <v>1554.7492119999999</v>
      </c>
      <c r="K115" s="669">
        <f t="shared" ref="K115:K116" si="45">J115*(1+$K$12)</f>
        <v>1898.6597376944001</v>
      </c>
      <c r="L115" s="794">
        <f t="shared" ref="L115:L116" si="46">K115/$K$122</f>
        <v>5.301575055464264E-4</v>
      </c>
      <c r="M115" s="360"/>
      <c r="N115" s="1275"/>
      <c r="O115" s="1275"/>
    </row>
    <row r="116" spans="1:15" s="303" customFormat="1" ht="15.75" outlineLevel="1">
      <c r="A116" s="304" t="s">
        <v>2217</v>
      </c>
      <c r="B116" s="492" t="s">
        <v>2432</v>
      </c>
      <c r="C116" s="507">
        <v>700000568</v>
      </c>
      <c r="D116" s="1280" t="s">
        <v>1762</v>
      </c>
      <c r="E116" s="1280"/>
      <c r="F116" s="396"/>
      <c r="G116" s="397" t="s">
        <v>1619</v>
      </c>
      <c r="H116" s="366">
        <v>3</v>
      </c>
      <c r="I116" s="726">
        <v>568.19948429999999</v>
      </c>
      <c r="J116" s="669">
        <f t="shared" si="44"/>
        <v>1704.5984529</v>
      </c>
      <c r="K116" s="669">
        <f t="shared" si="45"/>
        <v>2081.65563068148</v>
      </c>
      <c r="L116" s="794">
        <f t="shared" si="46"/>
        <v>5.8125494245162002E-4</v>
      </c>
      <c r="M116" s="360"/>
      <c r="N116" s="1275"/>
      <c r="O116" s="1275"/>
    </row>
    <row r="117" spans="1:15" s="209" customFormat="1" ht="15.75">
      <c r="A117" s="266" t="s">
        <v>2218</v>
      </c>
      <c r="B117" s="172"/>
      <c r="C117" s="279"/>
      <c r="D117" s="1279" t="s">
        <v>1761</v>
      </c>
      <c r="E117" s="1279"/>
      <c r="F117" s="266"/>
      <c r="G117" s="266"/>
      <c r="H117" s="421"/>
      <c r="I117" s="654"/>
      <c r="J117" s="654">
        <f>SUBTOTAL(9,J118:J121)</f>
        <v>5671.0667963200012</v>
      </c>
      <c r="K117" s="654">
        <f t="shared" ref="K117:L117" si="47">SUBTOTAL(9,K118:K121)</f>
        <v>6925.5067716659851</v>
      </c>
      <c r="L117" s="885">
        <f t="shared" si="47"/>
        <v>1.9337900950961698E-3</v>
      </c>
      <c r="M117" s="357"/>
      <c r="N117" s="1287"/>
      <c r="O117" s="1288"/>
    </row>
    <row r="118" spans="1:15" s="303" customFormat="1" ht="50.25" customHeight="1" outlineLevel="1">
      <c r="A118" s="304" t="s">
        <v>2219</v>
      </c>
      <c r="B118" s="492" t="s">
        <v>68</v>
      </c>
      <c r="C118" s="485">
        <v>10422</v>
      </c>
      <c r="D118" s="1280" t="s">
        <v>1760</v>
      </c>
      <c r="E118" s="1280"/>
      <c r="F118" s="396"/>
      <c r="G118" s="397" t="s">
        <v>288</v>
      </c>
      <c r="H118" s="366">
        <v>150</v>
      </c>
      <c r="I118" s="726">
        <v>29.13</v>
      </c>
      <c r="J118" s="669">
        <f t="shared" ref="J118:J121" si="48">I118*H118</f>
        <v>4369.5</v>
      </c>
      <c r="K118" s="669">
        <f t="shared" ref="K118:K121" si="49">J118*(1+$K$12)</f>
        <v>5336.0334000000003</v>
      </c>
      <c r="L118" s="794">
        <f t="shared" ref="L118:L121" si="50">K118/$K$122</f>
        <v>1.4899658431118794E-3</v>
      </c>
      <c r="M118" s="360"/>
      <c r="N118" s="1275"/>
      <c r="O118" s="1275"/>
    </row>
    <row r="119" spans="1:15" s="303" customFormat="1" ht="15.75" outlineLevel="1">
      <c r="A119" s="304" t="s">
        <v>2220</v>
      </c>
      <c r="B119" s="492" t="s">
        <v>2446</v>
      </c>
      <c r="C119" s="515">
        <v>600004048</v>
      </c>
      <c r="D119" s="1280" t="s">
        <v>1759</v>
      </c>
      <c r="E119" s="1280"/>
      <c r="F119" s="396"/>
      <c r="G119" s="397" t="s">
        <v>300</v>
      </c>
      <c r="H119" s="366">
        <v>20</v>
      </c>
      <c r="I119" s="726">
        <v>29.555057440000002</v>
      </c>
      <c r="J119" s="669">
        <f t="shared" si="48"/>
        <v>591.10114880000003</v>
      </c>
      <c r="K119" s="669">
        <f t="shared" si="49"/>
        <v>721.8527229145601</v>
      </c>
      <c r="L119" s="794">
        <f t="shared" si="50"/>
        <v>2.0156093867403424E-4</v>
      </c>
      <c r="M119" s="360"/>
      <c r="N119" s="1275"/>
      <c r="O119" s="1275"/>
    </row>
    <row r="120" spans="1:15" s="303" customFormat="1" ht="15.75" outlineLevel="1">
      <c r="A120" s="304" t="s">
        <v>2221</v>
      </c>
      <c r="B120" s="492" t="s">
        <v>2446</v>
      </c>
      <c r="C120" s="515">
        <v>600004047</v>
      </c>
      <c r="D120" s="1280" t="s">
        <v>1758</v>
      </c>
      <c r="E120" s="1280"/>
      <c r="F120" s="449"/>
      <c r="G120" s="397" t="s">
        <v>300</v>
      </c>
      <c r="H120" s="366">
        <v>30</v>
      </c>
      <c r="I120" s="726">
        <v>9.0852911840000008</v>
      </c>
      <c r="J120" s="669">
        <f t="shared" si="48"/>
        <v>272.55873552000003</v>
      </c>
      <c r="K120" s="669">
        <f t="shared" si="49"/>
        <v>332.84872781702404</v>
      </c>
      <c r="L120" s="794">
        <f t="shared" si="50"/>
        <v>9.2940429377861216E-5</v>
      </c>
      <c r="M120" s="301"/>
      <c r="N120" s="1275"/>
      <c r="O120" s="1275"/>
    </row>
    <row r="121" spans="1:15" s="303" customFormat="1" ht="51" customHeight="1" outlineLevel="1">
      <c r="A121" s="304" t="s">
        <v>2222</v>
      </c>
      <c r="B121" s="492" t="s">
        <v>2446</v>
      </c>
      <c r="C121" s="515">
        <v>600004050</v>
      </c>
      <c r="D121" s="1280" t="s">
        <v>1757</v>
      </c>
      <c r="E121" s="1280"/>
      <c r="F121" s="449"/>
      <c r="G121" s="397" t="s">
        <v>274</v>
      </c>
      <c r="H121" s="366">
        <v>1</v>
      </c>
      <c r="I121" s="726">
        <v>437.90691200000003</v>
      </c>
      <c r="J121" s="669">
        <f t="shared" si="48"/>
        <v>437.90691200000003</v>
      </c>
      <c r="K121" s="669">
        <f t="shared" si="49"/>
        <v>534.7719209344001</v>
      </c>
      <c r="L121" s="794">
        <f t="shared" si="50"/>
        <v>1.4932288393239494E-4</v>
      </c>
      <c r="M121" s="301"/>
      <c r="N121" s="1275"/>
      <c r="O121" s="1275"/>
    </row>
    <row r="122" spans="1:15" ht="36.75" customHeight="1">
      <c r="A122" s="892"/>
      <c r="B122" s="893"/>
      <c r="C122" s="893"/>
      <c r="D122" s="1277"/>
      <c r="E122" s="1277"/>
      <c r="F122" s="1277"/>
      <c r="G122" s="1277"/>
      <c r="H122" s="1277"/>
      <c r="I122" s="1277"/>
      <c r="J122" s="807">
        <f>SUBTOTAL(9,J14:J121)</f>
        <v>2932617.5631476538</v>
      </c>
      <c r="K122" s="807">
        <f t="shared" ref="K122:L122" si="51">SUBTOTAL(9,K14:K121)</f>
        <v>3581312.5681159156</v>
      </c>
      <c r="L122" s="799">
        <f t="shared" si="51"/>
        <v>1.0000000000000002</v>
      </c>
      <c r="M122" s="894"/>
      <c r="N122" s="1278"/>
      <c r="O122" s="1213"/>
    </row>
    <row r="123" spans="1:15" ht="18" customHeight="1">
      <c r="J123" s="732"/>
      <c r="K123" s="732"/>
    </row>
    <row r="124" spans="1:15" ht="18" customHeight="1">
      <c r="J124" s="732">
        <v>2932617.5631476543</v>
      </c>
      <c r="K124" s="732">
        <v>3581312.5681159147</v>
      </c>
      <c r="L124" s="789">
        <v>1</v>
      </c>
    </row>
    <row r="125" spans="1:15" ht="18" customHeight="1">
      <c r="J125" s="602">
        <f>J14+J22+J79+J106</f>
        <v>2932617.5631476543</v>
      </c>
      <c r="K125" s="602">
        <f t="shared" ref="K125:L125" si="52">K14+K22+K79+K106</f>
        <v>3581312.5681159152</v>
      </c>
      <c r="L125" s="789">
        <f t="shared" si="52"/>
        <v>1</v>
      </c>
    </row>
    <row r="126" spans="1:15" ht="18" customHeight="1">
      <c r="J126" s="602">
        <f>SUM(J14:J121)/3</f>
        <v>2932617.5631476543</v>
      </c>
      <c r="K126" s="602">
        <f t="shared" ref="K126:L126" si="53">SUM(K14:K121)/3</f>
        <v>3581312.5681159142</v>
      </c>
      <c r="L126" s="789">
        <f t="shared" si="53"/>
        <v>0.99999999999999989</v>
      </c>
    </row>
  </sheetData>
  <sheetProtection selectLockedCells="1"/>
  <autoFilter ref="A13:O121" xr:uid="{00000000-0001-0000-0900-000000000000}"/>
  <mergeCells count="233">
    <mergeCell ref="N115:O115"/>
    <mergeCell ref="N116:O116"/>
    <mergeCell ref="F5:H5"/>
    <mergeCell ref="I5:K5"/>
    <mergeCell ref="F6:H6"/>
    <mergeCell ref="D7:H7"/>
    <mergeCell ref="D8:H8"/>
    <mergeCell ref="D1:K2"/>
    <mergeCell ref="L2:O2"/>
    <mergeCell ref="D3:H3"/>
    <mergeCell ref="I3:K3"/>
    <mergeCell ref="N3:O3"/>
    <mergeCell ref="D4:H4"/>
    <mergeCell ref="I4:K4"/>
    <mergeCell ref="I6:J6"/>
    <mergeCell ref="D9:K9"/>
    <mergeCell ref="D10:K10"/>
    <mergeCell ref="D16:E16"/>
    <mergeCell ref="N16:O16"/>
    <mergeCell ref="N17:O17"/>
    <mergeCell ref="D18:E18"/>
    <mergeCell ref="N18:O18"/>
    <mergeCell ref="N23:O23"/>
    <mergeCell ref="D24:E24"/>
    <mergeCell ref="A11:A12"/>
    <mergeCell ref="B11:B12"/>
    <mergeCell ref="C11:C12"/>
    <mergeCell ref="D11:E12"/>
    <mergeCell ref="F11:F12"/>
    <mergeCell ref="G11:G12"/>
    <mergeCell ref="H11:H12"/>
    <mergeCell ref="I11:I12"/>
    <mergeCell ref="N15:O15"/>
    <mergeCell ref="J11:J12"/>
    <mergeCell ref="D14:E14"/>
    <mergeCell ref="N14:O14"/>
    <mergeCell ref="L11:L12"/>
    <mergeCell ref="M11:O12"/>
    <mergeCell ref="N24:O24"/>
    <mergeCell ref="D25:E25"/>
    <mergeCell ref="N25:O25"/>
    <mergeCell ref="D26:E26"/>
    <mergeCell ref="N26:O26"/>
    <mergeCell ref="D19:E19"/>
    <mergeCell ref="N19:O19"/>
    <mergeCell ref="N20:O20"/>
    <mergeCell ref="D21:E21"/>
    <mergeCell ref="N21:O21"/>
    <mergeCell ref="D22:E22"/>
    <mergeCell ref="N22:O22"/>
    <mergeCell ref="D20:E20"/>
    <mergeCell ref="D30:E30"/>
    <mergeCell ref="N30:O30"/>
    <mergeCell ref="D31:E31"/>
    <mergeCell ref="N31:O31"/>
    <mergeCell ref="D32:E32"/>
    <mergeCell ref="N32:O32"/>
    <mergeCell ref="D27:E27"/>
    <mergeCell ref="N27:O27"/>
    <mergeCell ref="D28:E28"/>
    <mergeCell ref="N28:O28"/>
    <mergeCell ref="D29:E29"/>
    <mergeCell ref="N29:O29"/>
    <mergeCell ref="D36:E36"/>
    <mergeCell ref="N36:O36"/>
    <mergeCell ref="D37:E37"/>
    <mergeCell ref="N37:O37"/>
    <mergeCell ref="D38:E38"/>
    <mergeCell ref="N38:O38"/>
    <mergeCell ref="D33:E33"/>
    <mergeCell ref="N33:O33"/>
    <mergeCell ref="D34:E34"/>
    <mergeCell ref="N34:O34"/>
    <mergeCell ref="D35:E35"/>
    <mergeCell ref="N35:O35"/>
    <mergeCell ref="D42:E42"/>
    <mergeCell ref="N42:O42"/>
    <mergeCell ref="D43:E43"/>
    <mergeCell ref="N43:O43"/>
    <mergeCell ref="N44:O44"/>
    <mergeCell ref="D45:E45"/>
    <mergeCell ref="N45:O45"/>
    <mergeCell ref="D39:E39"/>
    <mergeCell ref="N39:O39"/>
    <mergeCell ref="D40:E40"/>
    <mergeCell ref="N40:O40"/>
    <mergeCell ref="D41:E41"/>
    <mergeCell ref="N41:O41"/>
    <mergeCell ref="D50:E50"/>
    <mergeCell ref="N50:O50"/>
    <mergeCell ref="D51:E51"/>
    <mergeCell ref="N51:O51"/>
    <mergeCell ref="D52:E52"/>
    <mergeCell ref="D53:E53"/>
    <mergeCell ref="D46:E46"/>
    <mergeCell ref="N46:O46"/>
    <mergeCell ref="D47:E47"/>
    <mergeCell ref="N47:O47"/>
    <mergeCell ref="N48:O48"/>
    <mergeCell ref="D49:E49"/>
    <mergeCell ref="N49:O49"/>
    <mergeCell ref="D57:E57"/>
    <mergeCell ref="N57:O57"/>
    <mergeCell ref="D58:E58"/>
    <mergeCell ref="N58:O58"/>
    <mergeCell ref="D59:E59"/>
    <mergeCell ref="D60:E60"/>
    <mergeCell ref="D54:E54"/>
    <mergeCell ref="N54:O54"/>
    <mergeCell ref="D55:E55"/>
    <mergeCell ref="N55:O55"/>
    <mergeCell ref="D56:E56"/>
    <mergeCell ref="N56:O56"/>
    <mergeCell ref="D64:E64"/>
    <mergeCell ref="N64:O64"/>
    <mergeCell ref="D65:E65"/>
    <mergeCell ref="N65:O65"/>
    <mergeCell ref="D66:E66"/>
    <mergeCell ref="N66:O66"/>
    <mergeCell ref="D61:E61"/>
    <mergeCell ref="N61:O61"/>
    <mergeCell ref="D62:E62"/>
    <mergeCell ref="N62:O62"/>
    <mergeCell ref="D63:E63"/>
    <mergeCell ref="N63:O63"/>
    <mergeCell ref="D70:E70"/>
    <mergeCell ref="N70:O70"/>
    <mergeCell ref="D71:E71"/>
    <mergeCell ref="N71:O71"/>
    <mergeCell ref="D72:E72"/>
    <mergeCell ref="N72:O72"/>
    <mergeCell ref="D67:E67"/>
    <mergeCell ref="N67:O67"/>
    <mergeCell ref="D68:E68"/>
    <mergeCell ref="N68:O68"/>
    <mergeCell ref="D69:E69"/>
    <mergeCell ref="N69:O69"/>
    <mergeCell ref="D76:E76"/>
    <mergeCell ref="N76:O76"/>
    <mergeCell ref="D77:E77"/>
    <mergeCell ref="N77:O77"/>
    <mergeCell ref="D78:E78"/>
    <mergeCell ref="N78:O78"/>
    <mergeCell ref="D73:E73"/>
    <mergeCell ref="N73:O73"/>
    <mergeCell ref="D74:E74"/>
    <mergeCell ref="N74:O74"/>
    <mergeCell ref="D75:E75"/>
    <mergeCell ref="N75:O75"/>
    <mergeCell ref="D82:E82"/>
    <mergeCell ref="N82:O82"/>
    <mergeCell ref="D83:E83"/>
    <mergeCell ref="N83:O83"/>
    <mergeCell ref="D84:E84"/>
    <mergeCell ref="N84:O84"/>
    <mergeCell ref="D79:E79"/>
    <mergeCell ref="N79:O79"/>
    <mergeCell ref="D80:E80"/>
    <mergeCell ref="N80:O80"/>
    <mergeCell ref="D81:E81"/>
    <mergeCell ref="N81:O81"/>
    <mergeCell ref="D88:E88"/>
    <mergeCell ref="N88:O88"/>
    <mergeCell ref="D89:E89"/>
    <mergeCell ref="N89:O89"/>
    <mergeCell ref="D90:E90"/>
    <mergeCell ref="N90:O90"/>
    <mergeCell ref="D85:E85"/>
    <mergeCell ref="N85:O85"/>
    <mergeCell ref="D86:E86"/>
    <mergeCell ref="N86:O86"/>
    <mergeCell ref="D87:E87"/>
    <mergeCell ref="N87:O87"/>
    <mergeCell ref="D94:E94"/>
    <mergeCell ref="N94:O94"/>
    <mergeCell ref="D95:E95"/>
    <mergeCell ref="N95:O95"/>
    <mergeCell ref="D96:E96"/>
    <mergeCell ref="N96:O96"/>
    <mergeCell ref="D91:E91"/>
    <mergeCell ref="N91:O91"/>
    <mergeCell ref="D92:E92"/>
    <mergeCell ref="N92:O92"/>
    <mergeCell ref="D93:E93"/>
    <mergeCell ref="N93:O93"/>
    <mergeCell ref="D117:E117"/>
    <mergeCell ref="D118:E118"/>
    <mergeCell ref="D119:E119"/>
    <mergeCell ref="D120:E120"/>
    <mergeCell ref="D121:E121"/>
    <mergeCell ref="D106:E106"/>
    <mergeCell ref="D97:E97"/>
    <mergeCell ref="N97:O97"/>
    <mergeCell ref="D98:E98"/>
    <mergeCell ref="N98:O98"/>
    <mergeCell ref="D99:E99"/>
    <mergeCell ref="N99:O99"/>
    <mergeCell ref="N118:O118"/>
    <mergeCell ref="N119:O119"/>
    <mergeCell ref="N120:O120"/>
    <mergeCell ref="N121:O121"/>
    <mergeCell ref="N107:O107"/>
    <mergeCell ref="N114:O114"/>
    <mergeCell ref="N117:O117"/>
    <mergeCell ref="N108:O108"/>
    <mergeCell ref="N109:O109"/>
    <mergeCell ref="N110:O110"/>
    <mergeCell ref="N111:O111"/>
    <mergeCell ref="N112:O112"/>
    <mergeCell ref="D105:E105"/>
    <mergeCell ref="N105:O105"/>
    <mergeCell ref="D103:E103"/>
    <mergeCell ref="N103:O103"/>
    <mergeCell ref="D104:E104"/>
    <mergeCell ref="N104:O104"/>
    <mergeCell ref="D122:I122"/>
    <mergeCell ref="N122:O122"/>
    <mergeCell ref="D100:E100"/>
    <mergeCell ref="N100:O100"/>
    <mergeCell ref="D101:E101"/>
    <mergeCell ref="N101:O101"/>
    <mergeCell ref="D102:E102"/>
    <mergeCell ref="N102:O102"/>
    <mergeCell ref="D107:E107"/>
    <mergeCell ref="D108:E108"/>
    <mergeCell ref="D109:E109"/>
    <mergeCell ref="D110:E110"/>
    <mergeCell ref="D111:E111"/>
    <mergeCell ref="D112:E112"/>
    <mergeCell ref="D114:E114"/>
    <mergeCell ref="D115:E115"/>
    <mergeCell ref="D116:E116"/>
    <mergeCell ref="N106:O106"/>
  </mergeCells>
  <phoneticPr fontId="7" type="noConversion"/>
  <conditionalFormatting sqref="B14 B48 B79:B80 B68 B63 B22:B23">
    <cfRule type="containsText" dxfId="1048" priority="876" operator="containsText" text="PESQUISA DE MERCADO">
      <formula>NOT(ISERROR(SEARCH("PESQUISA DE MERCADO",B14)))</formula>
    </cfRule>
    <cfRule type="containsText" dxfId="1047" priority="877" operator="containsText" text="CPU">
      <formula>NOT(ISERROR(SEARCH("CPU",B14)))</formula>
    </cfRule>
    <cfRule type="containsText" dxfId="1046" priority="878" operator="containsText" text="LICITADO">
      <formula>NOT(ISERROR(SEARCH("LICITADO",B14)))</formula>
    </cfRule>
    <cfRule type="containsText" dxfId="1045" priority="879" operator="containsText" text="OUTROS">
      <formula>NOT(ISERROR(SEARCH("OUTROS",B14)))</formula>
    </cfRule>
    <cfRule type="containsText" dxfId="1044" priority="880" operator="containsText" text="SINAPI">
      <formula>NOT(ISERROR(SEARCH("SINAPI",B14)))</formula>
    </cfRule>
    <cfRule type="containsText" dxfId="1043" priority="881" operator="containsText" text="SIURB-INFRA">
      <formula>NOT(ISERROR(SEARCH("SIURB-INFRA",B14)))</formula>
    </cfRule>
    <cfRule type="containsText" dxfId="1042" priority="882" operator="containsText" text="SIURB-EDIF">
      <formula>NOT(ISERROR(SEARCH("SIURB-EDIF",B14)))</formula>
    </cfRule>
    <cfRule type="containsText" dxfId="1041" priority="883" operator="containsText" text="CPOS">
      <formula>NOT(ISERROR(SEARCH("CPOS",B14)))</formula>
    </cfRule>
  </conditionalFormatting>
  <conditionalFormatting sqref="B17">
    <cfRule type="containsText" dxfId="1040" priority="748" operator="containsText" text="PESQUISA DE MERCADO">
      <formula>NOT(ISERROR(SEARCH("PESQUISA DE MERCADO",B17)))</formula>
    </cfRule>
    <cfRule type="containsText" dxfId="1039" priority="749" operator="containsText" text="CPU">
      <formula>NOT(ISERROR(SEARCH("CPU",B17)))</formula>
    </cfRule>
    <cfRule type="containsText" dxfId="1038" priority="750" operator="containsText" text="LICITADO">
      <formula>NOT(ISERROR(SEARCH("LICITADO",B17)))</formula>
    </cfRule>
    <cfRule type="containsText" dxfId="1037" priority="751" operator="containsText" text="OUTROS">
      <formula>NOT(ISERROR(SEARCH("OUTROS",B17)))</formula>
    </cfRule>
    <cfRule type="containsText" dxfId="1036" priority="752" operator="containsText" text="SINAPI">
      <formula>NOT(ISERROR(SEARCH("SINAPI",B17)))</formula>
    </cfRule>
    <cfRule type="containsText" dxfId="1035" priority="753" operator="containsText" text="SIURB-INFRA">
      <formula>NOT(ISERROR(SEARCH("SIURB-INFRA",B17)))</formula>
    </cfRule>
    <cfRule type="containsText" dxfId="1034" priority="754" operator="containsText" text="SIURB-EDIF">
      <formula>NOT(ISERROR(SEARCH("SIURB-EDIF",B17)))</formula>
    </cfRule>
    <cfRule type="containsText" dxfId="1033" priority="755" operator="containsText" text="CPOS">
      <formula>NOT(ISERROR(SEARCH("CPOS",B17)))</formula>
    </cfRule>
  </conditionalFormatting>
  <conditionalFormatting sqref="B72">
    <cfRule type="containsText" dxfId="1032" priority="780" operator="containsText" text="PESQUISA DE MERCADO">
      <formula>NOT(ISERROR(SEARCH("PESQUISA DE MERCADO",B72)))</formula>
    </cfRule>
    <cfRule type="containsText" dxfId="1031" priority="781" operator="containsText" text="CPU">
      <formula>NOT(ISERROR(SEARCH("CPU",B72)))</formula>
    </cfRule>
    <cfRule type="containsText" dxfId="1030" priority="782" operator="containsText" text="LICITADO">
      <formula>NOT(ISERROR(SEARCH("LICITADO",B72)))</formula>
    </cfRule>
    <cfRule type="containsText" dxfId="1029" priority="783" operator="containsText" text="OUTROS">
      <formula>NOT(ISERROR(SEARCH("OUTROS",B72)))</formula>
    </cfRule>
    <cfRule type="containsText" dxfId="1028" priority="784" operator="containsText" text="SINAPI">
      <formula>NOT(ISERROR(SEARCH("SINAPI",B72)))</formula>
    </cfRule>
    <cfRule type="containsText" dxfId="1027" priority="785" operator="containsText" text="SIURB-INFRA">
      <formula>NOT(ISERROR(SEARCH("SIURB-INFRA",B72)))</formula>
    </cfRule>
    <cfRule type="containsText" dxfId="1026" priority="786" operator="containsText" text="SIURB-EDIF">
      <formula>NOT(ISERROR(SEARCH("SIURB-EDIF",B72)))</formula>
    </cfRule>
    <cfRule type="containsText" dxfId="1025" priority="787" operator="containsText" text="CPOS">
      <formula>NOT(ISERROR(SEARCH("CPOS",B72)))</formula>
    </cfRule>
  </conditionalFormatting>
  <conditionalFormatting sqref="B15">
    <cfRule type="containsText" dxfId="1024" priority="756" operator="containsText" text="PESQUISA DE MERCADO">
      <formula>NOT(ISERROR(SEARCH("PESQUISA DE MERCADO",B15)))</formula>
    </cfRule>
    <cfRule type="containsText" dxfId="1023" priority="757" operator="containsText" text="CPU">
      <formula>NOT(ISERROR(SEARCH("CPU",B15)))</formula>
    </cfRule>
    <cfRule type="containsText" dxfId="1022" priority="758" operator="containsText" text="LICITADO">
      <formula>NOT(ISERROR(SEARCH("LICITADO",B15)))</formula>
    </cfRule>
    <cfRule type="containsText" dxfId="1021" priority="759" operator="containsText" text="OUTROS">
      <formula>NOT(ISERROR(SEARCH("OUTROS",B15)))</formula>
    </cfRule>
    <cfRule type="containsText" dxfId="1020" priority="760" operator="containsText" text="SINAPI">
      <formula>NOT(ISERROR(SEARCH("SINAPI",B15)))</formula>
    </cfRule>
    <cfRule type="containsText" dxfId="1019" priority="761" operator="containsText" text="SIURB-INFRA">
      <formula>NOT(ISERROR(SEARCH("SIURB-INFRA",B15)))</formula>
    </cfRule>
    <cfRule type="containsText" dxfId="1018" priority="762" operator="containsText" text="SIURB-EDIF">
      <formula>NOT(ISERROR(SEARCH("SIURB-EDIF",B15)))</formula>
    </cfRule>
    <cfRule type="containsText" dxfId="1017" priority="763" operator="containsText" text="CPOS">
      <formula>NOT(ISERROR(SEARCH("CPOS",B15)))</formula>
    </cfRule>
  </conditionalFormatting>
  <conditionalFormatting sqref="B44">
    <cfRule type="containsText" dxfId="1016" priority="740" operator="containsText" text="PESQUISA DE MERCADO">
      <formula>NOT(ISERROR(SEARCH("PESQUISA DE MERCADO",B44)))</formula>
    </cfRule>
    <cfRule type="containsText" dxfId="1015" priority="741" operator="containsText" text="CPU">
      <formula>NOT(ISERROR(SEARCH("CPU",B44)))</formula>
    </cfRule>
    <cfRule type="containsText" dxfId="1014" priority="742" operator="containsText" text="LICITADO">
      <formula>NOT(ISERROR(SEARCH("LICITADO",B44)))</formula>
    </cfRule>
    <cfRule type="containsText" dxfId="1013" priority="743" operator="containsText" text="OUTROS">
      <formula>NOT(ISERROR(SEARCH("OUTROS",B44)))</formula>
    </cfRule>
    <cfRule type="containsText" dxfId="1012" priority="744" operator="containsText" text="SINAPI">
      <formula>NOT(ISERROR(SEARCH("SINAPI",B44)))</formula>
    </cfRule>
    <cfRule type="containsText" dxfId="1011" priority="745" operator="containsText" text="SIURB-INFRA">
      <formula>NOT(ISERROR(SEARCH("SIURB-INFRA",B44)))</formula>
    </cfRule>
    <cfRule type="containsText" dxfId="1010" priority="746" operator="containsText" text="SIURB-EDIF">
      <formula>NOT(ISERROR(SEARCH("SIURB-EDIF",B44)))</formula>
    </cfRule>
    <cfRule type="containsText" dxfId="1009" priority="747" operator="containsText" text="CPOS">
      <formula>NOT(ISERROR(SEARCH("CPOS",B44)))</formula>
    </cfRule>
  </conditionalFormatting>
  <conditionalFormatting sqref="B66">
    <cfRule type="containsText" dxfId="1008" priority="676" operator="containsText" text="PESQUISA DE MERCADO">
      <formula>NOT(ISERROR(SEARCH("PESQUISA DE MERCADO",B66)))</formula>
    </cfRule>
    <cfRule type="containsText" dxfId="1007" priority="677" operator="containsText" text="CPU">
      <formula>NOT(ISERROR(SEARCH("CPU",B66)))</formula>
    </cfRule>
    <cfRule type="containsText" dxfId="1006" priority="678" operator="containsText" text="LICITADO">
      <formula>NOT(ISERROR(SEARCH("LICITADO",B66)))</formula>
    </cfRule>
    <cfRule type="containsText" dxfId="1005" priority="679" operator="containsText" text="OUTROS">
      <formula>NOT(ISERROR(SEARCH("OUTROS",B66)))</formula>
    </cfRule>
    <cfRule type="containsText" dxfId="1004" priority="680" operator="containsText" text="SINAPI">
      <formula>NOT(ISERROR(SEARCH("SINAPI",B66)))</formula>
    </cfRule>
    <cfRule type="containsText" dxfId="1003" priority="681" operator="containsText" text="SIURB-INFRA">
      <formula>NOT(ISERROR(SEARCH("SIURB-INFRA",B66)))</formula>
    </cfRule>
    <cfRule type="containsText" dxfId="1002" priority="682" operator="containsText" text="SIURB-EDIF">
      <formula>NOT(ISERROR(SEARCH("SIURB-EDIF",B66)))</formula>
    </cfRule>
    <cfRule type="containsText" dxfId="1001" priority="683" operator="containsText" text="CPOS">
      <formula>NOT(ISERROR(SEARCH("CPOS",B66)))</formula>
    </cfRule>
  </conditionalFormatting>
  <conditionalFormatting sqref="B20">
    <cfRule type="containsText" dxfId="1000" priority="516" operator="containsText" text="PESQUISA DE MERCADO">
      <formula>NOT(ISERROR(SEARCH("PESQUISA DE MERCADO",B20)))</formula>
    </cfRule>
    <cfRule type="containsText" dxfId="999" priority="517" operator="containsText" text="CPU">
      <formula>NOT(ISERROR(SEARCH("CPU",B20)))</formula>
    </cfRule>
    <cfRule type="containsText" dxfId="998" priority="518" operator="containsText" text="LICITADO">
      <formula>NOT(ISERROR(SEARCH("LICITADO",B20)))</formula>
    </cfRule>
    <cfRule type="containsText" dxfId="997" priority="519" operator="containsText" text="OUTROS">
      <formula>NOT(ISERROR(SEARCH("OUTROS",B20)))</formula>
    </cfRule>
    <cfRule type="containsText" dxfId="996" priority="520" operator="containsText" text="SINAPI">
      <formula>NOT(ISERROR(SEARCH("SINAPI",B20)))</formula>
    </cfRule>
    <cfRule type="containsText" dxfId="995" priority="521" operator="containsText" text="SIURB-INFRA">
      <formula>NOT(ISERROR(SEARCH("SIURB-INFRA",B20)))</formula>
    </cfRule>
    <cfRule type="containsText" dxfId="994" priority="522" operator="containsText" text="SIURB-EDIF">
      <formula>NOT(ISERROR(SEARCH("SIURB-EDIF",B20)))</formula>
    </cfRule>
    <cfRule type="containsText" dxfId="993" priority="523" operator="containsText" text="CPOS">
      <formula>NOT(ISERROR(SEARCH("CPOS",B20)))</formula>
    </cfRule>
  </conditionalFormatting>
  <conditionalFormatting sqref="B107">
    <cfRule type="containsText" dxfId="992" priority="203" operator="containsText" text="PESQUISA DE MERCADO">
      <formula>NOT(ISERROR(SEARCH("PESQUISA DE MERCADO",B107)))</formula>
    </cfRule>
    <cfRule type="containsText" dxfId="991" priority="204" operator="containsText" text="CPU">
      <formula>NOT(ISERROR(SEARCH("CPU",B107)))</formula>
    </cfRule>
    <cfRule type="containsText" dxfId="990" priority="205" operator="containsText" text="LICITADO">
      <formula>NOT(ISERROR(SEARCH("LICITADO",B107)))</formula>
    </cfRule>
    <cfRule type="containsText" dxfId="989" priority="206" operator="containsText" text="OUTROS">
      <formula>NOT(ISERROR(SEARCH("OUTROS",B107)))</formula>
    </cfRule>
    <cfRule type="containsText" dxfId="988" priority="207" operator="containsText" text="SINAPI">
      <formula>NOT(ISERROR(SEARCH("SINAPI",B107)))</formula>
    </cfRule>
    <cfRule type="containsText" dxfId="987" priority="208" operator="containsText" text="SIURB-INFRA">
      <formula>NOT(ISERROR(SEARCH("SIURB-INFRA",B107)))</formula>
    </cfRule>
    <cfRule type="containsText" dxfId="986" priority="209" operator="containsText" text="SIURB-EDIF">
      <formula>NOT(ISERROR(SEARCH("SIURB-EDIF",B107)))</formula>
    </cfRule>
    <cfRule type="containsText" dxfId="985" priority="210" operator="containsText" text="CPOS">
      <formula>NOT(ISERROR(SEARCH("CPOS",B107)))</formula>
    </cfRule>
  </conditionalFormatting>
  <conditionalFormatting sqref="B114">
    <cfRule type="containsText" dxfId="984" priority="195" operator="containsText" text="PESQUISA DE MERCADO">
      <formula>NOT(ISERROR(SEARCH("PESQUISA DE MERCADO",B114)))</formula>
    </cfRule>
    <cfRule type="containsText" dxfId="983" priority="196" operator="containsText" text="CPU">
      <formula>NOT(ISERROR(SEARCH("CPU",B114)))</formula>
    </cfRule>
    <cfRule type="containsText" dxfId="982" priority="197" operator="containsText" text="LICITADO">
      <formula>NOT(ISERROR(SEARCH("LICITADO",B114)))</formula>
    </cfRule>
    <cfRule type="containsText" dxfId="981" priority="198" operator="containsText" text="OUTROS">
      <formula>NOT(ISERROR(SEARCH("OUTROS",B114)))</formula>
    </cfRule>
    <cfRule type="containsText" dxfId="980" priority="199" operator="containsText" text="SINAPI">
      <formula>NOT(ISERROR(SEARCH("SINAPI",B114)))</formula>
    </cfRule>
    <cfRule type="containsText" dxfId="979" priority="200" operator="containsText" text="SIURB-INFRA">
      <formula>NOT(ISERROR(SEARCH("SIURB-INFRA",B114)))</formula>
    </cfRule>
    <cfRule type="containsText" dxfId="978" priority="201" operator="containsText" text="SIURB-EDIF">
      <formula>NOT(ISERROR(SEARCH("SIURB-EDIF",B114)))</formula>
    </cfRule>
    <cfRule type="containsText" dxfId="977" priority="202" operator="containsText" text="CPOS">
      <formula>NOT(ISERROR(SEARCH("CPOS",B114)))</formula>
    </cfRule>
  </conditionalFormatting>
  <conditionalFormatting sqref="B117">
    <cfRule type="containsText" dxfId="976" priority="187" operator="containsText" text="PESQUISA DE MERCADO">
      <formula>NOT(ISERROR(SEARCH("PESQUISA DE MERCADO",B117)))</formula>
    </cfRule>
    <cfRule type="containsText" dxfId="975" priority="188" operator="containsText" text="CPU">
      <formula>NOT(ISERROR(SEARCH("CPU",B117)))</formula>
    </cfRule>
    <cfRule type="containsText" dxfId="974" priority="189" operator="containsText" text="LICITADO">
      <formula>NOT(ISERROR(SEARCH("LICITADO",B117)))</formula>
    </cfRule>
    <cfRule type="containsText" dxfId="973" priority="190" operator="containsText" text="OUTROS">
      <formula>NOT(ISERROR(SEARCH("OUTROS",B117)))</formula>
    </cfRule>
    <cfRule type="containsText" dxfId="972" priority="191" operator="containsText" text="SINAPI">
      <formula>NOT(ISERROR(SEARCH("SINAPI",B117)))</formula>
    </cfRule>
    <cfRule type="containsText" dxfId="971" priority="192" operator="containsText" text="SIURB-INFRA">
      <formula>NOT(ISERROR(SEARCH("SIURB-INFRA",B117)))</formula>
    </cfRule>
    <cfRule type="containsText" dxfId="970" priority="193" operator="containsText" text="SIURB-EDIF">
      <formula>NOT(ISERROR(SEARCH("SIURB-EDIF",B117)))</formula>
    </cfRule>
    <cfRule type="containsText" dxfId="969" priority="194" operator="containsText" text="CPOS">
      <formula>NOT(ISERROR(SEARCH("CPOS",B117)))</formula>
    </cfRule>
  </conditionalFormatting>
  <conditionalFormatting sqref="B24:B26 B28:B30 B35:B43 B94:B105">
    <cfRule type="containsText" dxfId="968" priority="179" operator="containsText" text="PESQUISA DE MERCADO">
      <formula>NOT(ISERROR(SEARCH("PESQUISA DE MERCADO",B24)))</formula>
    </cfRule>
    <cfRule type="containsText" dxfId="967" priority="180" operator="containsText" text="CPU">
      <formula>NOT(ISERROR(SEARCH("CPU",B24)))</formula>
    </cfRule>
    <cfRule type="containsText" dxfId="966" priority="181" operator="containsText" text="LICITADO">
      <formula>NOT(ISERROR(SEARCH("LICITADO",B24)))</formula>
    </cfRule>
    <cfRule type="containsText" dxfId="965" priority="182" operator="containsText" text="OUTROS">
      <formula>NOT(ISERROR(SEARCH("OUTROS",B24)))</formula>
    </cfRule>
    <cfRule type="containsText" dxfId="964" priority="183" operator="containsText" text="SINAPI">
      <formula>NOT(ISERROR(SEARCH("SINAPI",B24)))</formula>
    </cfRule>
    <cfRule type="containsText" dxfId="963" priority="184" operator="containsText" text="SIURB-INFRA">
      <formula>NOT(ISERROR(SEARCH("SIURB-INFRA",B24)))</formula>
    </cfRule>
    <cfRule type="containsText" dxfId="962" priority="185" operator="containsText" text="SIURB-EDIF">
      <formula>NOT(ISERROR(SEARCH("SIURB-EDIF",B24)))</formula>
    </cfRule>
    <cfRule type="containsText" dxfId="961" priority="186" operator="containsText" text="CDHU">
      <formula>NOT(ISERROR(SEARCH("CDHU",B24)))</formula>
    </cfRule>
  </conditionalFormatting>
  <conditionalFormatting sqref="B45:B47">
    <cfRule type="containsText" dxfId="960" priority="171" operator="containsText" text="PESQUISA DE MERCADO">
      <formula>NOT(ISERROR(SEARCH("PESQUISA DE MERCADO",B45)))</formula>
    </cfRule>
    <cfRule type="containsText" dxfId="959" priority="172" operator="containsText" text="CPU">
      <formula>NOT(ISERROR(SEARCH("CPU",B45)))</formula>
    </cfRule>
    <cfRule type="containsText" dxfId="958" priority="173" operator="containsText" text="LICITADO">
      <formula>NOT(ISERROR(SEARCH("LICITADO",B45)))</formula>
    </cfRule>
    <cfRule type="containsText" dxfId="957" priority="174" operator="containsText" text="OUTROS">
      <formula>NOT(ISERROR(SEARCH("OUTROS",B45)))</formula>
    </cfRule>
    <cfRule type="containsText" dxfId="956" priority="175" operator="containsText" text="SINAPI">
      <formula>NOT(ISERROR(SEARCH("SINAPI",B45)))</formula>
    </cfRule>
    <cfRule type="containsText" dxfId="955" priority="176" operator="containsText" text="SIURB-INFRA">
      <formula>NOT(ISERROR(SEARCH("SIURB-INFRA",B45)))</formula>
    </cfRule>
    <cfRule type="containsText" dxfId="954" priority="177" operator="containsText" text="SIURB-EDIF">
      <formula>NOT(ISERROR(SEARCH("SIURB-EDIF",B45)))</formula>
    </cfRule>
    <cfRule type="containsText" dxfId="953" priority="178" operator="containsText" text="CDHU">
      <formula>NOT(ISERROR(SEARCH("CDHU",B45)))</formula>
    </cfRule>
  </conditionalFormatting>
  <conditionalFormatting sqref="B49:B62">
    <cfRule type="containsText" dxfId="952" priority="163" operator="containsText" text="PESQUISA DE MERCADO">
      <formula>NOT(ISERROR(SEARCH("PESQUISA DE MERCADO",B49)))</formula>
    </cfRule>
    <cfRule type="containsText" dxfId="951" priority="164" operator="containsText" text="CPU">
      <formula>NOT(ISERROR(SEARCH("CPU",B49)))</formula>
    </cfRule>
    <cfRule type="containsText" dxfId="950" priority="165" operator="containsText" text="LICITADO">
      <formula>NOT(ISERROR(SEARCH("LICITADO",B49)))</formula>
    </cfRule>
    <cfRule type="containsText" dxfId="949" priority="166" operator="containsText" text="OUTROS">
      <formula>NOT(ISERROR(SEARCH("OUTROS",B49)))</formula>
    </cfRule>
    <cfRule type="containsText" dxfId="948" priority="167" operator="containsText" text="SINAPI">
      <formula>NOT(ISERROR(SEARCH("SINAPI",B49)))</formula>
    </cfRule>
    <cfRule type="containsText" dxfId="947" priority="168" operator="containsText" text="SIURB-INFRA">
      <formula>NOT(ISERROR(SEARCH("SIURB-INFRA",B49)))</formula>
    </cfRule>
    <cfRule type="containsText" dxfId="946" priority="169" operator="containsText" text="SIURB-EDIF">
      <formula>NOT(ISERROR(SEARCH("SIURB-EDIF",B49)))</formula>
    </cfRule>
    <cfRule type="containsText" dxfId="945" priority="170" operator="containsText" text="CDHU">
      <formula>NOT(ISERROR(SEARCH("CDHU",B49)))</formula>
    </cfRule>
  </conditionalFormatting>
  <conditionalFormatting sqref="B64:B65">
    <cfRule type="containsText" dxfId="944" priority="155" operator="containsText" text="PESQUISA DE MERCADO">
      <formula>NOT(ISERROR(SEARCH("PESQUISA DE MERCADO",B64)))</formula>
    </cfRule>
    <cfRule type="containsText" dxfId="943" priority="156" operator="containsText" text="CPU">
      <formula>NOT(ISERROR(SEARCH("CPU",B64)))</formula>
    </cfRule>
    <cfRule type="containsText" dxfId="942" priority="157" operator="containsText" text="LICITADO">
      <formula>NOT(ISERROR(SEARCH("LICITADO",B64)))</formula>
    </cfRule>
    <cfRule type="containsText" dxfId="941" priority="158" operator="containsText" text="OUTROS">
      <formula>NOT(ISERROR(SEARCH("OUTROS",B64)))</formula>
    </cfRule>
    <cfRule type="containsText" dxfId="940" priority="159" operator="containsText" text="SINAPI">
      <formula>NOT(ISERROR(SEARCH("SINAPI",B64)))</formula>
    </cfRule>
    <cfRule type="containsText" dxfId="939" priority="160" operator="containsText" text="SIURB-INFRA">
      <formula>NOT(ISERROR(SEARCH("SIURB-INFRA",B64)))</formula>
    </cfRule>
    <cfRule type="containsText" dxfId="938" priority="161" operator="containsText" text="SIURB-EDIF">
      <formula>NOT(ISERROR(SEARCH("SIURB-EDIF",B64)))</formula>
    </cfRule>
    <cfRule type="containsText" dxfId="937" priority="162" operator="containsText" text="CDHU">
      <formula>NOT(ISERROR(SEARCH("CDHU",B64)))</formula>
    </cfRule>
  </conditionalFormatting>
  <conditionalFormatting sqref="B67">
    <cfRule type="containsText" dxfId="936" priority="147" operator="containsText" text="PESQUISA DE MERCADO">
      <formula>NOT(ISERROR(SEARCH("PESQUISA DE MERCADO",B67)))</formula>
    </cfRule>
    <cfRule type="containsText" dxfId="935" priority="148" operator="containsText" text="CPU">
      <formula>NOT(ISERROR(SEARCH("CPU",B67)))</formula>
    </cfRule>
    <cfRule type="containsText" dxfId="934" priority="149" operator="containsText" text="LICITADO">
      <formula>NOT(ISERROR(SEARCH("LICITADO",B67)))</formula>
    </cfRule>
    <cfRule type="containsText" dxfId="933" priority="150" operator="containsText" text="OUTROS">
      <formula>NOT(ISERROR(SEARCH("OUTROS",B67)))</formula>
    </cfRule>
    <cfRule type="containsText" dxfId="932" priority="151" operator="containsText" text="SINAPI">
      <formula>NOT(ISERROR(SEARCH("SINAPI",B67)))</formula>
    </cfRule>
    <cfRule type="containsText" dxfId="931" priority="152" operator="containsText" text="SIURB-INFRA">
      <formula>NOT(ISERROR(SEARCH("SIURB-INFRA",B67)))</formula>
    </cfRule>
    <cfRule type="containsText" dxfId="930" priority="153" operator="containsText" text="SIURB-EDIF">
      <formula>NOT(ISERROR(SEARCH("SIURB-EDIF",B67)))</formula>
    </cfRule>
    <cfRule type="containsText" dxfId="929" priority="154" operator="containsText" text="CDHU">
      <formula>NOT(ISERROR(SEARCH("CDHU",B67)))</formula>
    </cfRule>
  </conditionalFormatting>
  <conditionalFormatting sqref="B69:B71">
    <cfRule type="containsText" dxfId="928" priority="139" operator="containsText" text="PESQUISA DE MERCADO">
      <formula>NOT(ISERROR(SEARCH("PESQUISA DE MERCADO",B69)))</formula>
    </cfRule>
    <cfRule type="containsText" dxfId="927" priority="140" operator="containsText" text="CPU">
      <formula>NOT(ISERROR(SEARCH("CPU",B69)))</formula>
    </cfRule>
    <cfRule type="containsText" dxfId="926" priority="141" operator="containsText" text="LICITADO">
      <formula>NOT(ISERROR(SEARCH("LICITADO",B69)))</formula>
    </cfRule>
    <cfRule type="containsText" dxfId="925" priority="142" operator="containsText" text="OUTROS">
      <formula>NOT(ISERROR(SEARCH("OUTROS",B69)))</formula>
    </cfRule>
    <cfRule type="containsText" dxfId="924" priority="143" operator="containsText" text="SINAPI">
      <formula>NOT(ISERROR(SEARCH("SINAPI",B69)))</formula>
    </cfRule>
    <cfRule type="containsText" dxfId="923" priority="144" operator="containsText" text="SIURB-INFRA">
      <formula>NOT(ISERROR(SEARCH("SIURB-INFRA",B69)))</formula>
    </cfRule>
    <cfRule type="containsText" dxfId="922" priority="145" operator="containsText" text="SIURB-EDIF">
      <formula>NOT(ISERROR(SEARCH("SIURB-EDIF",B69)))</formula>
    </cfRule>
    <cfRule type="containsText" dxfId="921" priority="146" operator="containsText" text="CDHU">
      <formula>NOT(ISERROR(SEARCH("CDHU",B69)))</formula>
    </cfRule>
  </conditionalFormatting>
  <conditionalFormatting sqref="B73:B78">
    <cfRule type="containsText" dxfId="920" priority="131" operator="containsText" text="PESQUISA DE MERCADO">
      <formula>NOT(ISERROR(SEARCH("PESQUISA DE MERCADO",B73)))</formula>
    </cfRule>
    <cfRule type="containsText" dxfId="919" priority="132" operator="containsText" text="CPU">
      <formula>NOT(ISERROR(SEARCH("CPU",B73)))</formula>
    </cfRule>
    <cfRule type="containsText" dxfId="918" priority="133" operator="containsText" text="LICITADO">
      <formula>NOT(ISERROR(SEARCH("LICITADO",B73)))</formula>
    </cfRule>
    <cfRule type="containsText" dxfId="917" priority="134" operator="containsText" text="OUTROS">
      <formula>NOT(ISERROR(SEARCH("OUTROS",B73)))</formula>
    </cfRule>
    <cfRule type="containsText" dxfId="916" priority="135" operator="containsText" text="SINAPI">
      <formula>NOT(ISERROR(SEARCH("SINAPI",B73)))</formula>
    </cfRule>
    <cfRule type="containsText" dxfId="915" priority="136" operator="containsText" text="SIURB-INFRA">
      <formula>NOT(ISERROR(SEARCH("SIURB-INFRA",B73)))</formula>
    </cfRule>
    <cfRule type="containsText" dxfId="914" priority="137" operator="containsText" text="SIURB-EDIF">
      <formula>NOT(ISERROR(SEARCH("SIURB-EDIF",B73)))</formula>
    </cfRule>
    <cfRule type="containsText" dxfId="913" priority="138" operator="containsText" text="CDHU">
      <formula>NOT(ISERROR(SEARCH("CDHU",B73)))</formula>
    </cfRule>
  </conditionalFormatting>
  <conditionalFormatting sqref="B81:B85 B87:B92">
    <cfRule type="containsText" dxfId="912" priority="123" operator="containsText" text="PESQUISA DE MERCADO">
      <formula>NOT(ISERROR(SEARCH("PESQUISA DE MERCADO",B81)))</formula>
    </cfRule>
    <cfRule type="containsText" dxfId="911" priority="124" operator="containsText" text="CPU">
      <formula>NOT(ISERROR(SEARCH("CPU",B81)))</formula>
    </cfRule>
    <cfRule type="containsText" dxfId="910" priority="125" operator="containsText" text="LICITADO">
      <formula>NOT(ISERROR(SEARCH("LICITADO",B81)))</formula>
    </cfRule>
    <cfRule type="containsText" dxfId="909" priority="126" operator="containsText" text="OUTROS">
      <formula>NOT(ISERROR(SEARCH("OUTROS",B81)))</formula>
    </cfRule>
    <cfRule type="containsText" dxfId="908" priority="127" operator="containsText" text="SINAPI">
      <formula>NOT(ISERROR(SEARCH("SINAPI",B81)))</formula>
    </cfRule>
    <cfRule type="containsText" dxfId="907" priority="128" operator="containsText" text="SIURB-INFRA">
      <formula>NOT(ISERROR(SEARCH("SIURB-INFRA",B81)))</formula>
    </cfRule>
    <cfRule type="containsText" dxfId="906" priority="129" operator="containsText" text="SIURB-EDIF">
      <formula>NOT(ISERROR(SEARCH("SIURB-EDIF",B81)))</formula>
    </cfRule>
    <cfRule type="containsText" dxfId="905" priority="130" operator="containsText" text="CDHU">
      <formula>NOT(ISERROR(SEARCH("CDHU",B81)))</formula>
    </cfRule>
  </conditionalFormatting>
  <conditionalFormatting sqref="B108:B112">
    <cfRule type="containsText" dxfId="904" priority="115" operator="containsText" text="PESQUISA DE MERCADO">
      <formula>NOT(ISERROR(SEARCH("PESQUISA DE MERCADO",B108)))</formula>
    </cfRule>
    <cfRule type="containsText" dxfId="903" priority="116" operator="containsText" text="CPU">
      <formula>NOT(ISERROR(SEARCH("CPU",B108)))</formula>
    </cfRule>
    <cfRule type="containsText" dxfId="902" priority="117" operator="containsText" text="LICITADO">
      <formula>NOT(ISERROR(SEARCH("LICITADO",B108)))</formula>
    </cfRule>
    <cfRule type="containsText" dxfId="901" priority="118" operator="containsText" text="OUTROS">
      <formula>NOT(ISERROR(SEARCH("OUTROS",B108)))</formula>
    </cfRule>
    <cfRule type="containsText" dxfId="900" priority="119" operator="containsText" text="SINAPI">
      <formula>NOT(ISERROR(SEARCH("SINAPI",B108)))</formula>
    </cfRule>
    <cfRule type="containsText" dxfId="899" priority="120" operator="containsText" text="SIURB-INFRA">
      <formula>NOT(ISERROR(SEARCH("SIURB-INFRA",B108)))</formula>
    </cfRule>
    <cfRule type="containsText" dxfId="898" priority="121" operator="containsText" text="SIURB-EDIF">
      <formula>NOT(ISERROR(SEARCH("SIURB-EDIF",B108)))</formula>
    </cfRule>
    <cfRule type="containsText" dxfId="897" priority="122" operator="containsText" text="CDHU">
      <formula>NOT(ISERROR(SEARCH("CDHU",B108)))</formula>
    </cfRule>
  </conditionalFormatting>
  <conditionalFormatting sqref="B115:B116">
    <cfRule type="containsText" dxfId="896" priority="107" operator="containsText" text="PESQUISA DE MERCADO">
      <formula>NOT(ISERROR(SEARCH("PESQUISA DE MERCADO",B115)))</formula>
    </cfRule>
    <cfRule type="containsText" dxfId="895" priority="108" operator="containsText" text="CPU">
      <formula>NOT(ISERROR(SEARCH("CPU",B115)))</formula>
    </cfRule>
    <cfRule type="containsText" dxfId="894" priority="109" operator="containsText" text="LICITADO">
      <formula>NOT(ISERROR(SEARCH("LICITADO",B115)))</formula>
    </cfRule>
    <cfRule type="containsText" dxfId="893" priority="110" operator="containsText" text="OUTROS">
      <formula>NOT(ISERROR(SEARCH("OUTROS",B115)))</formula>
    </cfRule>
    <cfRule type="containsText" dxfId="892" priority="111" operator="containsText" text="SINAPI">
      <formula>NOT(ISERROR(SEARCH("SINAPI",B115)))</formula>
    </cfRule>
    <cfRule type="containsText" dxfId="891" priority="112" operator="containsText" text="SIURB-INFRA">
      <formula>NOT(ISERROR(SEARCH("SIURB-INFRA",B115)))</formula>
    </cfRule>
    <cfRule type="containsText" dxfId="890" priority="113" operator="containsText" text="SIURB-EDIF">
      <formula>NOT(ISERROR(SEARCH("SIURB-EDIF",B115)))</formula>
    </cfRule>
    <cfRule type="containsText" dxfId="889" priority="114" operator="containsText" text="CDHU">
      <formula>NOT(ISERROR(SEARCH("CDHU",B115)))</formula>
    </cfRule>
  </conditionalFormatting>
  <conditionalFormatting sqref="B118:B121">
    <cfRule type="containsText" dxfId="888" priority="99" operator="containsText" text="PESQUISA DE MERCADO">
      <formula>NOT(ISERROR(SEARCH("PESQUISA DE MERCADO",B118)))</formula>
    </cfRule>
    <cfRule type="containsText" dxfId="887" priority="100" operator="containsText" text="CPU">
      <formula>NOT(ISERROR(SEARCH("CPU",B118)))</formula>
    </cfRule>
    <cfRule type="containsText" dxfId="886" priority="101" operator="containsText" text="LICITADO">
      <formula>NOT(ISERROR(SEARCH("LICITADO",B118)))</formula>
    </cfRule>
    <cfRule type="containsText" dxfId="885" priority="102" operator="containsText" text="OUTROS">
      <formula>NOT(ISERROR(SEARCH("OUTROS",B118)))</formula>
    </cfRule>
    <cfRule type="containsText" dxfId="884" priority="103" operator="containsText" text="SINAPI">
      <formula>NOT(ISERROR(SEARCH("SINAPI",B118)))</formula>
    </cfRule>
    <cfRule type="containsText" dxfId="883" priority="104" operator="containsText" text="SIURB-INFRA">
      <formula>NOT(ISERROR(SEARCH("SIURB-INFRA",B118)))</formula>
    </cfRule>
    <cfRule type="containsText" dxfId="882" priority="105" operator="containsText" text="SIURB-EDIF">
      <formula>NOT(ISERROR(SEARCH("SIURB-EDIF",B118)))</formula>
    </cfRule>
    <cfRule type="containsText" dxfId="881" priority="106" operator="containsText" text="CDHU">
      <formula>NOT(ISERROR(SEARCH("CDHU",B118)))</formula>
    </cfRule>
  </conditionalFormatting>
  <conditionalFormatting sqref="B21">
    <cfRule type="containsText" dxfId="880" priority="91" operator="containsText" text="PESQUISA DE MERCADO">
      <formula>NOT(ISERROR(SEARCH("PESQUISA DE MERCADO",B21)))</formula>
    </cfRule>
    <cfRule type="containsText" dxfId="879" priority="92" operator="containsText" text="CPU">
      <formula>NOT(ISERROR(SEARCH("CPU",B21)))</formula>
    </cfRule>
    <cfRule type="containsText" dxfId="878" priority="93" operator="containsText" text="LICITADO">
      <formula>NOT(ISERROR(SEARCH("LICITADO",B21)))</formula>
    </cfRule>
    <cfRule type="containsText" dxfId="877" priority="94" operator="containsText" text="OUTROS">
      <formula>NOT(ISERROR(SEARCH("OUTROS",B21)))</formula>
    </cfRule>
    <cfRule type="containsText" dxfId="876" priority="95" operator="containsText" text="SINAPI">
      <formula>NOT(ISERROR(SEARCH("SINAPI",B21)))</formula>
    </cfRule>
    <cfRule type="containsText" dxfId="875" priority="96" operator="containsText" text="SIURB-INFRA">
      <formula>NOT(ISERROR(SEARCH("SIURB-INFRA",B21)))</formula>
    </cfRule>
    <cfRule type="containsText" dxfId="874" priority="97" operator="containsText" text="SIURB-EDIF">
      <formula>NOT(ISERROR(SEARCH("SIURB-EDIF",B21)))</formula>
    </cfRule>
    <cfRule type="containsText" dxfId="873" priority="98" operator="containsText" text="CDHU">
      <formula>NOT(ISERROR(SEARCH("CDHU",B21)))</formula>
    </cfRule>
  </conditionalFormatting>
  <conditionalFormatting sqref="B16">
    <cfRule type="containsText" dxfId="872" priority="83" operator="containsText" text="PESQUISA DE MERCADO">
      <formula>NOT(ISERROR(SEARCH("PESQUISA DE MERCADO",B16)))</formula>
    </cfRule>
    <cfRule type="containsText" dxfId="871" priority="84" operator="containsText" text="CPU">
      <formula>NOT(ISERROR(SEARCH("CPU",B16)))</formula>
    </cfRule>
    <cfRule type="containsText" dxfId="870" priority="85" operator="containsText" text="LICITADO">
      <formula>NOT(ISERROR(SEARCH("LICITADO",B16)))</formula>
    </cfRule>
    <cfRule type="containsText" dxfId="869" priority="86" operator="containsText" text="OUTROS">
      <formula>NOT(ISERROR(SEARCH("OUTROS",B16)))</formula>
    </cfRule>
    <cfRule type="containsText" dxfId="868" priority="87" operator="containsText" text="SINAPI">
      <formula>NOT(ISERROR(SEARCH("SINAPI",B16)))</formula>
    </cfRule>
    <cfRule type="containsText" dxfId="867" priority="88" operator="containsText" text="SIURB-INFRA">
      <formula>NOT(ISERROR(SEARCH("SIURB-INFRA",B16)))</formula>
    </cfRule>
    <cfRule type="containsText" dxfId="866" priority="89" operator="containsText" text="SIURB-EDIF">
      <formula>NOT(ISERROR(SEARCH("SIURB-EDIF",B16)))</formula>
    </cfRule>
    <cfRule type="containsText" dxfId="865" priority="90" operator="containsText" text="CDHU">
      <formula>NOT(ISERROR(SEARCH("CDHU",B16)))</formula>
    </cfRule>
  </conditionalFormatting>
  <conditionalFormatting sqref="B18">
    <cfRule type="containsText" dxfId="864" priority="75" operator="containsText" text="PESQUISA DE MERCADO">
      <formula>NOT(ISERROR(SEARCH("PESQUISA DE MERCADO",B18)))</formula>
    </cfRule>
    <cfRule type="containsText" dxfId="863" priority="76" operator="containsText" text="CPU">
      <formula>NOT(ISERROR(SEARCH("CPU",B18)))</formula>
    </cfRule>
    <cfRule type="containsText" dxfId="862" priority="77" operator="containsText" text="LICITADO">
      <formula>NOT(ISERROR(SEARCH("LICITADO",B18)))</formula>
    </cfRule>
    <cfRule type="containsText" dxfId="861" priority="78" operator="containsText" text="OUTROS">
      <formula>NOT(ISERROR(SEARCH("OUTROS",B18)))</formula>
    </cfRule>
    <cfRule type="containsText" dxfId="860" priority="79" operator="containsText" text="SINAPI">
      <formula>NOT(ISERROR(SEARCH("SINAPI",B18)))</formula>
    </cfRule>
    <cfRule type="containsText" dxfId="859" priority="80" operator="containsText" text="SIURB-INFRA">
      <formula>NOT(ISERROR(SEARCH("SIURB-INFRA",B18)))</formula>
    </cfRule>
    <cfRule type="containsText" dxfId="858" priority="81" operator="containsText" text="SIURB-EDIF">
      <formula>NOT(ISERROR(SEARCH("SIURB-EDIF",B18)))</formula>
    </cfRule>
    <cfRule type="containsText" dxfId="857" priority="82" operator="containsText" text="CDHU">
      <formula>NOT(ISERROR(SEARCH("CDHU",B18)))</formula>
    </cfRule>
  </conditionalFormatting>
  <conditionalFormatting sqref="B19">
    <cfRule type="containsText" dxfId="856" priority="67" operator="containsText" text="PESQUISA DE MERCADO">
      <formula>NOT(ISERROR(SEARCH("PESQUISA DE MERCADO",B19)))</formula>
    </cfRule>
    <cfRule type="containsText" dxfId="855" priority="68" operator="containsText" text="CPU">
      <formula>NOT(ISERROR(SEARCH("CPU",B19)))</formula>
    </cfRule>
    <cfRule type="containsText" dxfId="854" priority="69" operator="containsText" text="LICITADO">
      <formula>NOT(ISERROR(SEARCH("LICITADO",B19)))</formula>
    </cfRule>
    <cfRule type="containsText" dxfId="853" priority="70" operator="containsText" text="OUTROS">
      <formula>NOT(ISERROR(SEARCH("OUTROS",B19)))</formula>
    </cfRule>
    <cfRule type="containsText" dxfId="852" priority="71" operator="containsText" text="SINAPI">
      <formula>NOT(ISERROR(SEARCH("SINAPI",B19)))</formula>
    </cfRule>
    <cfRule type="containsText" dxfId="851" priority="72" operator="containsText" text="SIURB-INFRA">
      <formula>NOT(ISERROR(SEARCH("SIURB-INFRA",B19)))</formula>
    </cfRule>
    <cfRule type="containsText" dxfId="850" priority="73" operator="containsText" text="SIURB-EDIF">
      <formula>NOT(ISERROR(SEARCH("SIURB-EDIF",B19)))</formula>
    </cfRule>
    <cfRule type="containsText" dxfId="849" priority="74" operator="containsText" text="CDHU">
      <formula>NOT(ISERROR(SEARCH("CDHU",B19)))</formula>
    </cfRule>
  </conditionalFormatting>
  <conditionalFormatting sqref="B27">
    <cfRule type="containsText" dxfId="848" priority="59" operator="containsText" text="PESQUISA DE MERCADO">
      <formula>NOT(ISERROR(SEARCH("PESQUISA DE MERCADO",B27)))</formula>
    </cfRule>
    <cfRule type="containsText" dxfId="847" priority="60" operator="containsText" text="CPU">
      <formula>NOT(ISERROR(SEARCH("CPU",B27)))</formula>
    </cfRule>
    <cfRule type="containsText" dxfId="846" priority="61" operator="containsText" text="LICITADO">
      <formula>NOT(ISERROR(SEARCH("LICITADO",B27)))</formula>
    </cfRule>
    <cfRule type="containsText" dxfId="845" priority="62" operator="containsText" text="OUTROS">
      <formula>NOT(ISERROR(SEARCH("OUTROS",B27)))</formula>
    </cfRule>
    <cfRule type="containsText" dxfId="844" priority="63" operator="containsText" text="SINAPI">
      <formula>NOT(ISERROR(SEARCH("SINAPI",B27)))</formula>
    </cfRule>
    <cfRule type="containsText" dxfId="843" priority="64" operator="containsText" text="SIURB-INFRA">
      <formula>NOT(ISERROR(SEARCH("SIURB-INFRA",B27)))</formula>
    </cfRule>
    <cfRule type="containsText" dxfId="842" priority="65" operator="containsText" text="SIURB-EDIF">
      <formula>NOT(ISERROR(SEARCH("SIURB-EDIF",B27)))</formula>
    </cfRule>
    <cfRule type="containsText" dxfId="841" priority="66" operator="containsText" text="CDHU">
      <formula>NOT(ISERROR(SEARCH("CDHU",B27)))</formula>
    </cfRule>
  </conditionalFormatting>
  <conditionalFormatting sqref="B31">
    <cfRule type="containsText" dxfId="840" priority="51" operator="containsText" text="PESQUISA DE MERCADO">
      <formula>NOT(ISERROR(SEARCH("PESQUISA DE MERCADO",B31)))</formula>
    </cfRule>
    <cfRule type="containsText" dxfId="839" priority="52" operator="containsText" text="CPU">
      <formula>NOT(ISERROR(SEARCH("CPU",B31)))</formula>
    </cfRule>
    <cfRule type="containsText" dxfId="838" priority="53" operator="containsText" text="LICITADO">
      <formula>NOT(ISERROR(SEARCH("LICITADO",B31)))</formula>
    </cfRule>
    <cfRule type="containsText" dxfId="837" priority="54" operator="containsText" text="OUTROS">
      <formula>NOT(ISERROR(SEARCH("OUTROS",B31)))</formula>
    </cfRule>
    <cfRule type="containsText" dxfId="836" priority="55" operator="containsText" text="SINAPI">
      <formula>NOT(ISERROR(SEARCH("SINAPI",B31)))</formula>
    </cfRule>
    <cfRule type="containsText" dxfId="835" priority="56" operator="containsText" text="SIURB-INFRA">
      <formula>NOT(ISERROR(SEARCH("SIURB-INFRA",B31)))</formula>
    </cfRule>
    <cfRule type="containsText" dxfId="834" priority="57" operator="containsText" text="SIURB-EDIF">
      <formula>NOT(ISERROR(SEARCH("SIURB-EDIF",B31)))</formula>
    </cfRule>
    <cfRule type="containsText" dxfId="833" priority="58" operator="containsText" text="CDHU">
      <formula>NOT(ISERROR(SEARCH("CDHU",B31)))</formula>
    </cfRule>
  </conditionalFormatting>
  <conditionalFormatting sqref="B32">
    <cfRule type="containsText" dxfId="832" priority="43" operator="containsText" text="PESQUISA DE MERCADO">
      <formula>NOT(ISERROR(SEARCH("PESQUISA DE MERCADO",B32)))</formula>
    </cfRule>
    <cfRule type="containsText" dxfId="831" priority="44" operator="containsText" text="CPU">
      <formula>NOT(ISERROR(SEARCH("CPU",B32)))</formula>
    </cfRule>
    <cfRule type="containsText" dxfId="830" priority="45" operator="containsText" text="LICITADO">
      <formula>NOT(ISERROR(SEARCH("LICITADO",B32)))</formula>
    </cfRule>
    <cfRule type="containsText" dxfId="829" priority="46" operator="containsText" text="OUTROS">
      <formula>NOT(ISERROR(SEARCH("OUTROS",B32)))</formula>
    </cfRule>
    <cfRule type="containsText" dxfId="828" priority="47" operator="containsText" text="SINAPI">
      <formula>NOT(ISERROR(SEARCH("SINAPI",B32)))</formula>
    </cfRule>
    <cfRule type="containsText" dxfId="827" priority="48" operator="containsText" text="SIURB-INFRA">
      <formula>NOT(ISERROR(SEARCH("SIURB-INFRA",B32)))</formula>
    </cfRule>
    <cfRule type="containsText" dxfId="826" priority="49" operator="containsText" text="SIURB-EDIF">
      <formula>NOT(ISERROR(SEARCH("SIURB-EDIF",B32)))</formula>
    </cfRule>
    <cfRule type="containsText" dxfId="825" priority="50" operator="containsText" text="CDHU">
      <formula>NOT(ISERROR(SEARCH("CDHU",B32)))</formula>
    </cfRule>
  </conditionalFormatting>
  <conditionalFormatting sqref="B33">
    <cfRule type="containsText" dxfId="824" priority="35" operator="containsText" text="PESQUISA DE MERCADO">
      <formula>NOT(ISERROR(SEARCH("PESQUISA DE MERCADO",B33)))</formula>
    </cfRule>
    <cfRule type="containsText" dxfId="823" priority="36" operator="containsText" text="CPU">
      <formula>NOT(ISERROR(SEARCH("CPU",B33)))</formula>
    </cfRule>
    <cfRule type="containsText" dxfId="822" priority="37" operator="containsText" text="LICITADO">
      <formula>NOT(ISERROR(SEARCH("LICITADO",B33)))</formula>
    </cfRule>
    <cfRule type="containsText" dxfId="821" priority="38" operator="containsText" text="OUTROS">
      <formula>NOT(ISERROR(SEARCH("OUTROS",B33)))</formula>
    </cfRule>
    <cfRule type="containsText" dxfId="820" priority="39" operator="containsText" text="SINAPI">
      <formula>NOT(ISERROR(SEARCH("SINAPI",B33)))</formula>
    </cfRule>
    <cfRule type="containsText" dxfId="819" priority="40" operator="containsText" text="SIURB-INFRA">
      <formula>NOT(ISERROR(SEARCH("SIURB-INFRA",B33)))</formula>
    </cfRule>
    <cfRule type="containsText" dxfId="818" priority="41" operator="containsText" text="SIURB-EDIF">
      <formula>NOT(ISERROR(SEARCH("SIURB-EDIF",B33)))</formula>
    </cfRule>
    <cfRule type="containsText" dxfId="817" priority="42" operator="containsText" text="CDHU">
      <formula>NOT(ISERROR(SEARCH("CDHU",B33)))</formula>
    </cfRule>
  </conditionalFormatting>
  <conditionalFormatting sqref="B34">
    <cfRule type="containsText" dxfId="816" priority="27" operator="containsText" text="PESQUISA DE MERCADO">
      <formula>NOT(ISERROR(SEARCH("PESQUISA DE MERCADO",B34)))</formula>
    </cfRule>
    <cfRule type="containsText" dxfId="815" priority="28" operator="containsText" text="CPU">
      <formula>NOT(ISERROR(SEARCH("CPU",B34)))</formula>
    </cfRule>
    <cfRule type="containsText" dxfId="814" priority="29" operator="containsText" text="LICITADO">
      <formula>NOT(ISERROR(SEARCH("LICITADO",B34)))</formula>
    </cfRule>
    <cfRule type="containsText" dxfId="813" priority="30" operator="containsText" text="OUTROS">
      <formula>NOT(ISERROR(SEARCH("OUTROS",B34)))</formula>
    </cfRule>
    <cfRule type="containsText" dxfId="812" priority="31" operator="containsText" text="SINAPI">
      <formula>NOT(ISERROR(SEARCH("SINAPI",B34)))</formula>
    </cfRule>
    <cfRule type="containsText" dxfId="811" priority="32" operator="containsText" text="SIURB-INFRA">
      <formula>NOT(ISERROR(SEARCH("SIURB-INFRA",B34)))</formula>
    </cfRule>
    <cfRule type="containsText" dxfId="810" priority="33" operator="containsText" text="SIURB-EDIF">
      <formula>NOT(ISERROR(SEARCH("SIURB-EDIF",B34)))</formula>
    </cfRule>
    <cfRule type="containsText" dxfId="809" priority="34" operator="containsText" text="CDHU">
      <formula>NOT(ISERROR(SEARCH("CDHU",B34)))</formula>
    </cfRule>
  </conditionalFormatting>
  <conditionalFormatting sqref="B86">
    <cfRule type="containsText" dxfId="808" priority="19" operator="containsText" text="PESQUISA DE MERCADO">
      <formula>NOT(ISERROR(SEARCH("PESQUISA DE MERCADO",B86)))</formula>
    </cfRule>
    <cfRule type="containsText" dxfId="807" priority="20" operator="containsText" text="CPU">
      <formula>NOT(ISERROR(SEARCH("CPU",B86)))</formula>
    </cfRule>
    <cfRule type="containsText" dxfId="806" priority="21" operator="containsText" text="LICITADO">
      <formula>NOT(ISERROR(SEARCH("LICITADO",B86)))</formula>
    </cfRule>
    <cfRule type="containsText" dxfId="805" priority="22" operator="containsText" text="OUTROS">
      <formula>NOT(ISERROR(SEARCH("OUTROS",B86)))</formula>
    </cfRule>
    <cfRule type="containsText" dxfId="804" priority="23" operator="containsText" text="SINAPI">
      <formula>NOT(ISERROR(SEARCH("SINAPI",B86)))</formula>
    </cfRule>
    <cfRule type="containsText" dxfId="803" priority="24" operator="containsText" text="SIURB-INFRA">
      <formula>NOT(ISERROR(SEARCH("SIURB-INFRA",B86)))</formula>
    </cfRule>
    <cfRule type="containsText" dxfId="802" priority="25" operator="containsText" text="SIURB-EDIF">
      <formula>NOT(ISERROR(SEARCH("SIURB-EDIF",B86)))</formula>
    </cfRule>
    <cfRule type="containsText" dxfId="801" priority="26" operator="containsText" text="CDHU">
      <formula>NOT(ISERROR(SEARCH("CDHU",B86)))</formula>
    </cfRule>
  </conditionalFormatting>
  <conditionalFormatting sqref="B93">
    <cfRule type="containsText" dxfId="800" priority="11" operator="containsText" text="PESQUISA DE MERCADO">
      <formula>NOT(ISERROR(SEARCH("PESQUISA DE MERCADO",B93)))</formula>
    </cfRule>
    <cfRule type="containsText" dxfId="799" priority="12" operator="containsText" text="CPU">
      <formula>NOT(ISERROR(SEARCH("CPU",B93)))</formula>
    </cfRule>
    <cfRule type="containsText" dxfId="798" priority="13" operator="containsText" text="LICITADO">
      <formula>NOT(ISERROR(SEARCH("LICITADO",B93)))</formula>
    </cfRule>
    <cfRule type="containsText" dxfId="797" priority="14" operator="containsText" text="OUTROS">
      <formula>NOT(ISERROR(SEARCH("OUTROS",B93)))</formula>
    </cfRule>
    <cfRule type="containsText" dxfId="796" priority="15" operator="containsText" text="SINAPI">
      <formula>NOT(ISERROR(SEARCH("SINAPI",B93)))</formula>
    </cfRule>
    <cfRule type="containsText" dxfId="795" priority="16" operator="containsText" text="SIURB-INFRA">
      <formula>NOT(ISERROR(SEARCH("SIURB-INFRA",B93)))</formula>
    </cfRule>
    <cfRule type="containsText" dxfId="794" priority="17" operator="containsText" text="SIURB-EDIF">
      <formula>NOT(ISERROR(SEARCH("SIURB-EDIF",B93)))</formula>
    </cfRule>
    <cfRule type="containsText" dxfId="793" priority="18" operator="containsText" text="CDHU">
      <formula>NOT(ISERROR(SEARCH("CDHU",B93)))</formula>
    </cfRule>
  </conditionalFormatting>
  <conditionalFormatting sqref="B113">
    <cfRule type="containsText" dxfId="792" priority="4" operator="containsText" text="PESQUISA DE MERCADO">
      <formula>NOT(ISERROR(SEARCH("PESQUISA DE MERCADO",B113)))</formula>
    </cfRule>
    <cfRule type="containsText" dxfId="791" priority="5" operator="containsText" text="CPU">
      <formula>NOT(ISERROR(SEARCH("CPU",B113)))</formula>
    </cfRule>
    <cfRule type="containsText" dxfId="790" priority="6" operator="containsText" text="LICITADO">
      <formula>NOT(ISERROR(SEARCH("LICITADO",B113)))</formula>
    </cfRule>
    <cfRule type="containsText" dxfId="789" priority="7" operator="containsText" text="OUTROS">
      <formula>NOT(ISERROR(SEARCH("OUTROS",B113)))</formula>
    </cfRule>
    <cfRule type="containsText" dxfId="788" priority="8" operator="containsText" text="SINAPI">
      <formula>NOT(ISERROR(SEARCH("SINAPI",B113)))</formula>
    </cfRule>
    <cfRule type="containsText" dxfId="787" priority="9" operator="containsText" text="SIURB-INFRA">
      <formula>NOT(ISERROR(SEARCH("SIURB-INFRA",B113)))</formula>
    </cfRule>
    <cfRule type="containsText" dxfId="786" priority="10" operator="containsText" text="SIURB-EDIF">
      <formula>NOT(ISERROR(SEARCH("SIURB-EDIF",B113)))</formula>
    </cfRule>
  </conditionalFormatting>
  <conditionalFormatting sqref="B113">
    <cfRule type="containsText" dxfId="785" priority="3" operator="containsText" text="CDHU">
      <formula>NOT(ISERROR(SEARCH("CDHU",B113)))</formula>
    </cfRule>
  </conditionalFormatting>
  <conditionalFormatting sqref="F113">
    <cfRule type="containsBlanks" dxfId="784" priority="2">
      <formula>LEN(TRIM(F113))=0</formula>
    </cfRule>
  </conditionalFormatting>
  <dataValidations disablePrompts="1" count="4">
    <dataValidation type="textLength" allowBlank="1" showInputMessage="1" showErrorMessage="1" sqref="D87:D89 D91:D96 D98:D104" xr:uid="{00000000-0002-0000-0900-000000000000}">
      <formula1>0</formula1>
      <formula2>256</formula2>
    </dataValidation>
    <dataValidation allowBlank="1" showErrorMessage="1" errorTitle="EXCESSO DE CARACTERES" error="Esta célula está configurada para aceitar o máximo de 70 caracteres. Por gentileza, revise o texte e remova o excesso de caracteres." sqref="DX14:ES15 WQJ14:WRE15 VWR14:VXM15 VMV14:VNQ15 VCZ14:VDU15 UTD14:UTY15 UJH14:UKC15 TZL14:UAG15 TPP14:TQK15 TFT14:TGO15 SVX14:SWS15 SMB14:SMW15 SCF14:SDA15 RSJ14:RTE15 RIN14:RJI15 QYR14:QZM15 QOV14:QPQ15 WGN14:WHI15 QEZ14:QFU15 PVD14:PVY15 PLH14:PMC15 PBL14:PCG15 ORP14:OSK15 OHT14:OIO15 NXX14:NYS15 NOB14:NOW15 NEF14:NFA15 MUJ14:MVE15 MKN14:MLI15 MAR14:MBM15 LQV14:LRQ15 LGZ14:LHU15 KXD14:KXY15 KNH14:KOC15 KDL14:KEG15 JTP14:JUK15 JJT14:JKO15 IZX14:JAS15 IQB14:IQW15 IGF14:IHA15 HWJ14:HXE15 HMN14:HNI15 HCR14:HDM15 GSV14:GTQ15 GIZ14:GJU15 FZD14:FZY15 FPH14:FQC15 FFL14:FGG15 EVP14:EWK15 ELT14:EMO15 EBX14:ECS15 DSB14:DSW15 DIF14:DJA15 CYJ14:CZE15 CON14:CPI15 CER14:CFM15 BUV14:BVQ15 BKZ14:BLU15 BBD14:BBY15 ARH14:ASC15 AHL14:AIG15 XP14:YK15 DX48:ES48 WQJ48:WRE48 VWR48:VXM48 VMV48:VNQ48 VCZ48:VDU48 UTD48:UTY48 UJH48:UKC48 TZL48:UAG48 TPP48:TQK48 TFT48:TGO48 SVX48:SWS48 SMB48:SMW48 SCF48:SDA48 RSJ48:RTE48 RIN48:RJI48 QYR48:QZM48 QOV48:QPQ48 WGN48:WHI48 QEZ48:QFU48 PVD48:PVY48 PLH48:PMC48 PBL48:PCG48 ORP48:OSK48 OHT48:OIO48 NXX48:NYS48 NOB48:NOW48 NEF48:NFA48 MUJ48:MVE48 MKN48:MLI48 MAR48:MBM48 LQV48:LRQ48 LGZ48:LHU48 KXD48:KXY48 KNH48:KOC48 KDL48:KEG48 JTP48:JUK48 JJT48:JKO48 IZX48:JAS48 IQB48:IQW48 IGF48:IHA48 HWJ48:HXE48 HMN48:HNI48 HCR48:HDM48 GSV48:GTQ48 GIZ48:GJU48 FZD48:FZY48 FPH48:FQC48 FFL48:FGG48 EVP48:EWK48 ELT48:EMO48 EBX48:ECS48 DSB48:DSW48 DIF48:DJA48 CYJ48:CZE48 CON48:CPI48 CER48:CFM48 BUV48:BVQ48 BKZ48:BLU48 BBD48:BBY48 ARH48:ASC48 AHL48:AIG48 XP48:YK48 DX79:ES80 WQJ79:WRE80 VWR79:VXM80 VMV79:VNQ80 VCZ79:VDU80 UTD79:UTY80 UJH79:UKC80 TZL79:UAG80 TPP79:TQK80 TFT79:TGO80 SVX79:SWS80 SMB79:SMW80 SCF79:SDA80 RSJ79:RTE80 RIN79:RJI80 QYR79:QZM80 QOV79:QPQ80 WGN79:WHI80 QEZ79:QFU80 PVD79:PVY80 PLH79:PMC80 PBL79:PCG80 ORP79:OSK80 OHT79:OIO80 NXX79:NYS80 NOB79:NOW80 NEF79:NFA80 MUJ79:MVE80 MKN79:MLI80 MAR79:MBM80 LQV79:LRQ80 LGZ79:LHU80 KXD79:KXY80 KNH79:KOC80 KDL79:KEG80 JTP79:JUK80 JJT79:JKO80 IZX79:JAS80 IQB79:IQW80 IGF79:IHA80 HWJ79:HXE80 HMN79:HNI80 HCR79:HDM80 GSV79:GTQ80 GIZ79:GJU80 FZD79:FZY80 FPH79:FQC80 FFL79:FGG80 EVP79:EWK80 ELT79:EMO80 EBX79:ECS80 DSB79:DSW80 DIF79:DJA80 CYJ79:CZE80 CON79:CPI80 CER79:CFM80 BUV79:BVQ80 BKZ79:BLU80 BBD79:BBY80 ARH79:ASC80 AHL79:AIG80 XP79:YK80 NT79:OO80 D16 N81:N82 WGM16:WHH16 DW16:ER16 NS16:ON16 XO16:YJ16 AHK16:AIF16 ARG16:ASB16 BBC16:BBX16 BKY16:BLT16 BUU16:BVP16 CEQ16:CFL16 COM16:CPH16 CYI16:CZD16 DIE16:DIZ16 DSA16:DSV16 EBW16:ECR16 ELS16:EMN16 EVO16:EWJ16 FFK16:FGF16 FPG16:FQB16 FZC16:FZX16 GIY16:GJT16 GSU16:GTP16 HCQ16:HDL16 HMM16:HNH16 HWI16:HXD16 IGE16:IGZ16 IQA16:IQV16 IZW16:JAR16 JJS16:JKN16 JTO16:JUJ16 KDK16:KEF16 KNG16:KOB16 KXC16:KXX16 LGY16:LHT16 LQU16:LRP16 MAQ16:MBL16 MKM16:MLH16 MUI16:MVD16 NEE16:NEZ16 NOA16:NOV16 NXW16:NYR16 OHS16:OIN16 ORO16:OSJ16 PBK16:PCF16 PLG16:PMB16 PVC16:PVX16 QEY16:QFT16 QOU16:QPP16 QYQ16:QZL16 RIM16:RJH16 RSI16:RTD16 SCE16:SCZ16 SMA16:SMV16 SVW16:SWR16 TFS16:TGN16 TPO16:TQJ16 TZK16:UAF16 UJG16:UKB16 UTC16:UTX16 VCY16:VDT16 VMU16:VNP16 VWQ16:VXL16 WQI16:WRD16 NT14:OO15 D90 G45:G47 M97:N97 AHL22:AIG23 ARH22:ASC23 BBD22:BBY23 BKZ22:BLU23 BUV22:BVQ23 CER22:CFM23 CON22:CPI23 CYJ22:CZE23 DIF22:DJA23 DSB22:DSW23 EBX22:ECS23 ELT22:EMO23 EVP22:EWK23 FFL22:FGG23 FPH22:FQC23 FZD22:FZY23 GIZ22:GJU23 GSV22:GTQ23 HCR22:HDM23 HMN22:HNI23 HWJ22:HXE23 IGF22:IHA23 IQB22:IQW23 IZX22:JAS23 JJT22:JKO23 JTP22:JUK23 KDL22:KEG23 KNH22:KOC23 KXD22:KXY23 LGZ22:LHU23 LQV22:LRQ23 MAR22:MBM23 MKN22:MLI23 MUJ22:MVE23 NEF22:NFA23 NOB22:NOW23 NXX22:NYS23 OHT22:OIO23 ORP22:OSK23 PBL22:PCG23 PLH22:PMC23 PVD22:PVY23 QEZ22:QFU23 WGN22:WHI23 QOV22:QPQ23 QYR22:QZM23 RIN22:RJI23 RSJ22:RTE23 SCF22:SDA23 SMB22:SMW23 SVX22:SWS23 TFT22:TGO23 TPP22:TQK23 TZL22:UAG23 UJH22:UKC23 UTD22:UTY23 VCZ22:VDU23 VMV22:VNQ23 VWR22:VXM23 WQJ22:WRE23 DX22:ES23 NT22:OO23 NT48:OO48 F63:H65 G69:G71 D73:D78 F16:H16 VWR17:VXM17 VMV17:VNQ17 VCZ17:VDU17 UTD17:UTY17 UJH17:UKC17 TZL17:UAG17 TPP17:TQK17 TFT17:TGO17 SVX17:SWS17 SMB17:SMW17 SCF17:SDA17 RSJ17:RTE17 RIN17:RJI17 QYR17:QZM17 QOV17:QPQ17 WGN17:WHI17 QEZ17:QFU17 PVD17:PVY17 PLH17:PMC17 PBL17:PCG17 ORP17:OSK17 OHT17:OIO17 NXX17:NYS17 NOB17:NOW17 NEF17:NFA17 MUJ17:MVE17 MKN17:MLI17 MAR17:MBM17 LQV17:LRQ17 LGZ17:LHU17 KXD17:KXY17 KNH17:KOC17 KDL17:KEG17 JTP17:JUK17 JJT17:JKO17 IZX17:JAS17 IQB17:IQW17 IGF17:IHA17 HWJ17:HXE17 HMN17:HNI17 HCR17:HDM17 GSV17:GTQ17 GIZ17:GJU17 FZD17:FZY17 FPH17:FQC17 FFL17:FGG17 EVP17:EWK17 ELT17:EMO17 EBX17:ECS17 DSB17:DSW17 DIF17:DJA17 CYJ17:CZE17 CON17:CPI17 CER17:CFM17 BUV17:BVQ17 BKZ17:BLU17 BBD17:BBY17 ARH17:ASC17 AHL17:AIG17 XP17:YK17 NT17:OO17 DX17:ES17 D97 M63:N65 DX44:ES44 WQJ44:WRE44 VWR44:VXM44 VMV44:VNQ44 VCZ44:VDU44 UTD44:UTY44 UJH44:UKC44 TZL44:UAG44 TPP44:TQK44 TFT44:TGO44 SVX44:SWS44 SMB44:SMW44 SCF44:SDA44 RSJ44:RTE44 RIN44:RJI44 QYR44:QZM44 QOV44:QPQ44 WGN44:WHI44 QEZ44:QFU44 PVD44:PVY44 PLH44:PMC44 PBL44:PCG44 ORP44:OSK44 OHT44:OIO44 NXX44:NYS44 NOB44:NOW44 NEF44:NFA44 MUJ44:MVE44 MKN44:MLI44 MAR44:MBM44 LQV44:LRQ44 LGZ44:LHU44 KXD44:KXY44 KNH44:KOC44 KDL44:KEG44 JTP44:JUK44 JJT44:JKO44 IZX44:JAS44 IQB44:IQW44 IGF44:IHA44 HWJ44:HXE44 HMN44:HNI44 HCR44:HDM44 GSV44:GTQ44 GIZ44:GJU44 FZD44:FZY44 FPH44:FQC44 FFL44:FGG44 EVP44:EWK44 ELT44:EMO44 EBX44:ECS44 DSB44:DSW44 DIF44:DJA44 CYJ44:CZE44 CON44:CPI44 CER44:CFM44 BUV44:BVQ44 BKZ44:BLU44 BBD44:BBY44 ARH44:ASC44 AHL44:AIG44 XP44:YK44 NT44:OO44 D63:D65 G67 WQJ20:WRE20 F49:F54 WGM81:WHH83 DW81:ER83 NS81:ON83 XO81:YJ83 AHK81:AIF83 ARG81:ASB83 BBC81:BBX83 BKY81:BLT83 BUU81:BVP83 CEQ81:CFL83 COM81:CPH83 CYI81:CZD83 DIE81:DIZ83 DSA81:DSV83 EBW81:ECR83 ELS81:EMN83 EVO81:EWJ83 FFK81:FGF83 FPG81:FQB83 FZC81:FZX83 GIY81:GJT83 GSU81:GTP83 HCQ81:HDL83 HMM81:HNH83 HWI81:HXD83 IGE81:IGZ83 IQA81:IQV83 IZW81:JAR83 JJS81:JKN83 JTO81:JUJ83 KDK81:KEF83 KNG81:KOB83 KXC81:KXX83 LGY81:LHT83 LQU81:LRP83 MAQ81:MBL83 MKM81:MLH83 MUI81:MVD83 NEE81:NEZ83 NOA81:NOV83 NXW81:NYR83 OHS81:OIN83 ORO81:OSJ83 PBK81:PCF83 PLG81:PMB83 PVC81:PVX83 QEY81:QFT83 QOU81:QPP83 QYQ81:QZL83 RIM81:RJH83 RSI81:RTD83 SCE81:SCZ83 SMA81:SMV83 SVW81:SWR83 TFS81:TGN83 TPO81:TQJ83 TZK81:UAF83 UJG81:UKB83 UTC81:UTX83 VCY81:VDT83 VMU81:VNP83 VWQ81:VXL83 WQI81:WRD83 D81:D83 WQJ17:WRE17 G62 F56:F61 F113:H113 D56:D61 G55:G60 G24:G43 G73:H78 D31:D36 F31:F36 F38:F42 F81:H83 D38:D42 F24:F29 XP22:YK23 F21:H21 D24:D29 WQI21:WRD21 D49:D54 G49:G53 D18:D19 WGM18:WHH19 DW18:ER19 NS18:ON19 XO18:YJ19 AHK18:AIF19 ARG18:ASB19 BBC18:BBX19 BKY18:BLT19 BUU18:BVP19 CEQ18:CFL19 COM18:CPH19 CYI18:CZD19 DIE18:DIZ19 DSA18:DSV19 EBW18:ECR19 ELS18:EMN19 EVO18:EWJ19 FFK18:FGF19 FPG18:FQB19 FZC18:FZX19 GIY18:GJT19 GSU18:GTP19 HCQ18:HDL19 HMM18:HNH19 HWI18:HXD19 IGE18:IGZ19 IQA18:IQV19 IZW18:JAR19 JJS18:JKN19 JTO18:JUJ19 KDK18:KEF19 KNG18:KOB19 KXC18:KXX19 LGY18:LHT19 LQU18:LRP19 MAQ18:MBL19 MKM18:MLH19 MUI18:MVD19 NEE18:NEZ19 NOA18:NOV19 NXW18:NYR19 OHS18:OIN19 ORO18:OSJ19 PBK18:PCF19 PLG18:PMB19 PVC18:PVX19 QEY18:QFT19 QOU18:QPP19 QYQ18:QZL19 RIM18:RJH19 RSI18:RTD19 SCE18:SCZ19 SMA18:SMV19 SVW18:SWR19 TFS18:TGN19 TPO18:TQJ19 TZK18:UAF19 UJG18:UKB19 UTC18:UTX19 VCY18:VDT19 VMU18:VNP19 VWQ18:VXL19 WQI18:WRD19 F18:H19 VWR20:VXM20 VMV20:VNQ20 VCZ20:VDU20 UTD20:UTY20 UJH20:UKC20 TZL20:UAG20 TPP20:TQK20 TFT20:TGO20 SVX20:SWS20 SMB20:SMW20 SCF20:SDA20 RSJ20:RTE20 RIN20:RJI20 QYR20:QZM20 QOV20:QPQ20 WGN20:WHI20 QEZ20:QFU20 PVD20:PVY20 PLH20:PMC20 PBL20:PCG20 ORP20:OSK20 OHT20:OIO20 NXX20:NYS20 NOB20:NOW20 NEF20:NFA20 MUJ20:MVE20 MKN20:MLI20 MAR20:MBM20 LQV20:LRQ20 LGZ20:LHU20 KXD20:KXY20 KNH20:KOC20 KDL20:KEG20 JTP20:JUK20 JJT20:JKO20 IZX20:JAS20 IQB20:IQW20 IGF20:IHA20 HWJ20:HXE20 HMN20:HNI20 HCR20:HDM20 GSV20:GTQ20 GIZ20:GJU20 FZD20:FZY20 FPH20:FQC20 FFL20:FGG20 EVP20:EWK20 ELT20:EMO20 EBX20:ECS20 DSB20:DSW20 DIF20:DJA20 CYJ20:CZE20 CON20:CPI20 CER20:CFM20 BUV20:BVQ20 BKZ20:BLU20 BBD20:BBY20 ARH20:ASC20 AHL20:AIG20 XP20:YK20 NT20:OO20 DX20:ES20 D69:D71 D21 WGM21:WHH21 DW21:ER21 NS21:ON21 XO21:YJ21 AHK21:AIF21 ARG21:ASB21 BBC21:BBX21 BKY21:BLT21 BUU21:BVP21 CEQ21:CFL21 COM21:CPH21 CYI21:CZD21 DIE21:DIZ21 DSA21:DSV21 EBW21:ECR21 ELS21:EMN21 EVO21:EWJ21 FFK21:FGF21 FPG21:FQB21 FZC21:FZX21 GIY21:GJT21 GSU21:GTP21 HCQ21:HDL21 HMM21:HNH21 HWI21:HXD21 IGE21:IGZ21 IQA21:IQV21 IZW21:JAR21 JJS21:JKN21 JTO21:JUJ21 KDK21:KEF21 KNG21:KOB21 KXC21:KXX21 LGY21:LHT21 LQU21:LRP21 MAQ21:MBL21 MKM21:MLH21 MUI21:MVD21 NEE21:NEZ21 NOA21:NOV21 NXW21:NYR21 OHS21:OIN21 ORO21:OSJ21 PBK21:PCF21 PLG21:PMB21 PVC21:PVX21 QEY21:QFT21 QOU21:QPP21 QYQ21:QZL21 RIM21:RJH21 RSI21:RTD21 SCE21:SCZ21 SMA21:SMV21 SVW21:SWR21 TFS21:TGN21 TPO21:TQJ21 TZK21:UAF21 UJG21:UKB21 UTC21:UTX21 VCY21:VDT21 VMU21:VNP21 VWQ21:VXL21 F97:H97 F90:H90 M90:N90 D113 I63 K63:L63" xr:uid="{00000000-0002-0000-0900-000001000000}"/>
    <dataValidation type="list" allowBlank="1" showInputMessage="1" showErrorMessage="1" sqref="B107 B113:B114 B117" xr:uid="{00000000-0002-0000-0900-000003000000}">
      <formula1>"CDHU,SIURB-EDIF,SIURB-INFRA,SINAPI,OUTROS,LICITADO,PESQUISA DE MARCADO,CPU"</formula1>
    </dataValidation>
    <dataValidation type="list" allowBlank="1" showInputMessage="1" showErrorMessage="1" sqref="B18:B19 B45:B47 B49:B62 B64:B65 B67 B69:B71 B73:B78 B24:B43 B115:B116 B118:B121 B21 B16 B108:B112 B81:B105" xr:uid="{16C9D76B-3571-451B-9A6B-6BF8CADD708C}">
      <formula1>"CDHU,SIURB-EDIF,SIURB-INFRA,SINAPI,OUTROS,LICITADO,PESQUISA DE MERCADO,CPU"</formula1>
    </dataValidation>
  </dataValidations>
  <printOptions horizontalCentered="1"/>
  <pageMargins left="0.25" right="0.25" top="0.75" bottom="0.75" header="0.3" footer="0.3"/>
  <pageSetup paperSize="9" scale="47" fitToHeight="0" orientation="landscape" horizontalDpi="4294967293" verticalDpi="4294967293" r:id="rId1"/>
  <headerFooter alignWithMargins="0">
    <oddFooter>&amp;R&amp;P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pageSetUpPr fitToPage="1"/>
  </sheetPr>
  <dimension ref="A1:BD102"/>
  <sheetViews>
    <sheetView showGridLines="0" view="pageBreakPreview" zoomScale="55" zoomScaleNormal="55" zoomScaleSheetLayoutView="55" workbookViewId="0">
      <selection activeCell="Q30" sqref="Q30"/>
    </sheetView>
  </sheetViews>
  <sheetFormatPr defaultColWidth="6.7109375" defaultRowHeight="50.1" customHeight="1" outlineLevelRow="1"/>
  <cols>
    <col min="1" max="1" width="15.7109375" style="903" customWidth="1"/>
    <col min="2" max="2" width="24.140625" style="744" bestFit="1" customWidth="1"/>
    <col min="3" max="3" width="15.7109375" style="744" customWidth="1"/>
    <col min="4" max="4" width="110.7109375" style="744" customWidth="1"/>
    <col min="5" max="5" width="110.7109375" style="744" hidden="1" customWidth="1"/>
    <col min="6" max="6" width="18.7109375" style="744" hidden="1" customWidth="1"/>
    <col min="7" max="7" width="18.7109375" style="903" customWidth="1"/>
    <col min="8" max="8" width="18.7109375" style="970" customWidth="1"/>
    <col min="9" max="9" width="25.7109375" style="903" customWidth="1"/>
    <col min="10" max="10" width="28" style="971" bestFit="1" customWidth="1"/>
    <col min="11" max="12" width="30.7109375" style="744" customWidth="1"/>
    <col min="13" max="13" width="25.7109375" style="744" customWidth="1"/>
    <col min="14" max="14" width="13.7109375" style="744" customWidth="1"/>
    <col min="15" max="15" width="29" style="744" customWidth="1"/>
    <col min="16" max="16" width="9.7109375" style="744" customWidth="1"/>
    <col min="17" max="16384" width="6.7109375" style="744"/>
  </cols>
  <sheetData>
    <row r="1" spans="1:56" ht="24.95" customHeight="1">
      <c r="A1" s="896"/>
      <c r="B1" s="166"/>
      <c r="C1" s="166"/>
      <c r="D1" s="1338" t="s">
        <v>2486</v>
      </c>
      <c r="E1" s="1339"/>
      <c r="F1" s="1339"/>
      <c r="G1" s="1339"/>
      <c r="H1" s="1339"/>
      <c r="I1" s="1339"/>
      <c r="J1" s="1339"/>
      <c r="K1" s="1339"/>
      <c r="L1" s="897"/>
      <c r="M1" s="898"/>
      <c r="N1" s="898"/>
      <c r="O1" s="899"/>
    </row>
    <row r="2" spans="1:56" ht="24.95" customHeight="1">
      <c r="A2" s="900"/>
      <c r="B2" s="167"/>
      <c r="C2" s="167"/>
      <c r="D2" s="1340"/>
      <c r="E2" s="1341"/>
      <c r="F2" s="1341"/>
      <c r="G2" s="1341"/>
      <c r="H2" s="1341"/>
      <c r="I2" s="1341"/>
      <c r="J2" s="1341"/>
      <c r="K2" s="1341"/>
      <c r="L2" s="1342" t="s">
        <v>0</v>
      </c>
      <c r="M2" s="1343"/>
      <c r="N2" s="1343"/>
      <c r="O2" s="1344"/>
    </row>
    <row r="3" spans="1:56" ht="24.95" customHeight="1">
      <c r="A3" s="900"/>
      <c r="B3" s="167"/>
      <c r="C3" s="167"/>
      <c r="D3" s="1330" t="s">
        <v>1</v>
      </c>
      <c r="E3" s="1345"/>
      <c r="F3" s="1345"/>
      <c r="G3" s="1345"/>
      <c r="H3" s="1345"/>
      <c r="I3" s="1331"/>
      <c r="J3" s="1332" t="s">
        <v>17</v>
      </c>
      <c r="K3" s="1333"/>
      <c r="L3" s="901" t="s">
        <v>81</v>
      </c>
      <c r="M3" s="902"/>
      <c r="N3" s="1346" t="s">
        <v>82</v>
      </c>
      <c r="O3" s="1347"/>
    </row>
    <row r="4" spans="1:56" ht="24.95" customHeight="1">
      <c r="A4" s="900"/>
      <c r="B4" s="167"/>
      <c r="C4" s="167"/>
      <c r="D4" s="1334" t="str">
        <f>[33]Capa!H4</f>
        <v>PLANILHA ORÇAMENTÁRIA</v>
      </c>
      <c r="E4" s="1348"/>
      <c r="F4" s="1348"/>
      <c r="G4" s="1348"/>
      <c r="H4" s="1349"/>
      <c r="J4" s="1336" t="str">
        <f>Capa!T4</f>
        <v>DI-1310-PE-GR-EC-0001</v>
      </c>
      <c r="K4" s="1337"/>
      <c r="L4" s="904">
        <f>IF([33]Capa!AC3="","",[33]Capa!AC3)</f>
        <v>0</v>
      </c>
      <c r="M4" s="905" t="s">
        <v>3</v>
      </c>
      <c r="N4" s="904"/>
      <c r="O4" s="906" t="s">
        <v>87</v>
      </c>
    </row>
    <row r="5" spans="1:56" ht="24.95" customHeight="1">
      <c r="A5" s="900"/>
      <c r="B5" s="167"/>
      <c r="C5" s="167"/>
      <c r="D5" s="426" t="str">
        <f>[33]Capa!H5</f>
        <v>ELABORADO:</v>
      </c>
      <c r="E5" s="426"/>
      <c r="F5" s="1330" t="str">
        <f>[33]Capa!M5</f>
        <v>VERIFICADO:</v>
      </c>
      <c r="G5" s="1331"/>
      <c r="H5" s="1330" t="str">
        <f>[33]Capa!R5</f>
        <v>APROVADO:</v>
      </c>
      <c r="I5" s="1331"/>
      <c r="J5" s="1332" t="s">
        <v>78</v>
      </c>
      <c r="K5" s="1333"/>
      <c r="L5" s="904" t="str">
        <f>IF([33]Capa!AC4="","",[33]Capa!AC4)</f>
        <v>X</v>
      </c>
      <c r="M5" s="905" t="s">
        <v>4</v>
      </c>
      <c r="N5" s="904"/>
      <c r="O5" s="906" t="s">
        <v>83</v>
      </c>
    </row>
    <row r="6" spans="1:56" ht="24.95" customHeight="1">
      <c r="A6" s="900"/>
      <c r="B6" s="167"/>
      <c r="C6" s="167"/>
      <c r="D6" s="427" t="s">
        <v>282</v>
      </c>
      <c r="E6" s="427"/>
      <c r="F6" s="1334" t="s">
        <v>282</v>
      </c>
      <c r="G6" s="1335"/>
      <c r="H6" s="1334" t="s">
        <v>282</v>
      </c>
      <c r="I6" s="1335"/>
      <c r="J6" s="1336" t="s">
        <v>2579</v>
      </c>
      <c r="K6" s="1337"/>
      <c r="L6" s="904">
        <f>IF([33]Capa!AC5="","",[33]Capa!AC5)</f>
        <v>0</v>
      </c>
      <c r="M6" s="905" t="s">
        <v>5</v>
      </c>
      <c r="N6" s="904"/>
      <c r="O6" s="906" t="s">
        <v>79</v>
      </c>
    </row>
    <row r="7" spans="1:56" ht="24.95" customHeight="1">
      <c r="A7" s="900"/>
      <c r="B7" s="167"/>
      <c r="C7" s="167"/>
      <c r="D7" s="428" t="s">
        <v>7</v>
      </c>
      <c r="E7" s="513"/>
      <c r="F7" s="513"/>
      <c r="G7" s="907"/>
      <c r="H7" s="908"/>
      <c r="J7" s="909" t="s">
        <v>8</v>
      </c>
      <c r="K7" s="426" t="s">
        <v>9</v>
      </c>
      <c r="L7" s="904">
        <f>IF([33]Capa!AC6="","",[33]Capa!AC6)</f>
        <v>0</v>
      </c>
      <c r="M7" s="905" t="s">
        <v>6</v>
      </c>
      <c r="N7" s="904" t="s">
        <v>90</v>
      </c>
      <c r="O7" s="906" t="s">
        <v>80</v>
      </c>
    </row>
    <row r="8" spans="1:56" ht="24.95" customHeight="1">
      <c r="A8" s="900"/>
      <c r="B8" s="167"/>
      <c r="C8" s="167"/>
      <c r="D8" s="1334" t="s">
        <v>283</v>
      </c>
      <c r="E8" s="1348"/>
      <c r="F8" s="1348"/>
      <c r="G8" s="1348"/>
      <c r="H8" s="1348"/>
      <c r="I8" s="1335"/>
      <c r="J8" s="910">
        <f>Capa!W8</f>
        <v>44750</v>
      </c>
      <c r="K8" s="911" t="s">
        <v>2604</v>
      </c>
      <c r="L8" s="904">
        <f>IF([33]Capa!AC7="","",[33]Capa!AC7)</f>
        <v>0</v>
      </c>
      <c r="M8" s="905" t="s">
        <v>10</v>
      </c>
      <c r="N8" s="912"/>
      <c r="O8" s="906"/>
    </row>
    <row r="9" spans="1:56" ht="24.95" customHeight="1">
      <c r="A9" s="900"/>
      <c r="B9" s="167"/>
      <c r="C9" s="167"/>
      <c r="D9" s="428" t="s">
        <v>11</v>
      </c>
      <c r="E9" s="513"/>
      <c r="F9" s="513"/>
      <c r="G9" s="907"/>
      <c r="H9" s="513"/>
      <c r="I9" s="907"/>
      <c r="J9" s="913"/>
      <c r="K9" s="914"/>
      <c r="L9" s="915">
        <f>IF([33]Capa!AC8="","",[33]Capa!AC8)</f>
        <v>0</v>
      </c>
      <c r="M9" s="916"/>
      <c r="N9" s="917"/>
      <c r="O9" s="918"/>
    </row>
    <row r="10" spans="1:56" ht="24.95" customHeight="1">
      <c r="A10" s="919"/>
      <c r="B10" s="168"/>
      <c r="C10" s="168"/>
      <c r="D10" s="1334" t="s">
        <v>284</v>
      </c>
      <c r="E10" s="1348"/>
      <c r="F10" s="1348"/>
      <c r="G10" s="1348"/>
      <c r="H10" s="1348"/>
      <c r="I10" s="1348"/>
      <c r="J10" s="1348"/>
      <c r="K10" s="1335"/>
      <c r="L10" s="920"/>
      <c r="M10" s="921"/>
      <c r="N10" s="921"/>
      <c r="O10" s="922"/>
    </row>
    <row r="11" spans="1:56" s="923" customFormat="1" ht="24.95" customHeight="1">
      <c r="A11" s="1078" t="s">
        <v>64</v>
      </c>
      <c r="B11" s="1148" t="s">
        <v>74</v>
      </c>
      <c r="C11" s="1148" t="s">
        <v>66</v>
      </c>
      <c r="D11" s="1145" t="s">
        <v>13</v>
      </c>
      <c r="E11" s="698"/>
      <c r="F11" s="1148" t="s">
        <v>20</v>
      </c>
      <c r="G11" s="1078" t="s">
        <v>266</v>
      </c>
      <c r="H11" s="1132" t="s">
        <v>18</v>
      </c>
      <c r="I11" s="1133" t="s">
        <v>89</v>
      </c>
      <c r="J11" s="1133" t="s">
        <v>75</v>
      </c>
      <c r="K11" s="695" t="s">
        <v>537</v>
      </c>
      <c r="L11" s="1077" t="s">
        <v>76</v>
      </c>
      <c r="M11" s="1078" t="s">
        <v>77</v>
      </c>
      <c r="N11" s="1145"/>
      <c r="O11" s="1079"/>
    </row>
    <row r="12" spans="1:56" s="923" customFormat="1" ht="24.95" customHeight="1">
      <c r="A12" s="1080"/>
      <c r="B12" s="1149"/>
      <c r="C12" s="1149"/>
      <c r="D12" s="1146"/>
      <c r="E12" s="699"/>
      <c r="F12" s="1149"/>
      <c r="G12" s="1080"/>
      <c r="H12" s="1132"/>
      <c r="I12" s="1133"/>
      <c r="J12" s="1133"/>
      <c r="K12" s="510">
        <v>0.22120000000000001</v>
      </c>
      <c r="L12" s="1077"/>
      <c r="M12" s="1080"/>
      <c r="N12" s="1146"/>
      <c r="O12" s="1081"/>
    </row>
    <row r="13" spans="1:56" s="930" customFormat="1" ht="20.100000000000001" customHeight="1">
      <c r="A13" s="924">
        <v>10</v>
      </c>
      <c r="B13" s="925"/>
      <c r="C13" s="926"/>
      <c r="D13" s="419" t="s">
        <v>510</v>
      </c>
      <c r="E13" s="419"/>
      <c r="F13" s="419"/>
      <c r="G13" s="927"/>
      <c r="H13" s="924"/>
      <c r="I13" s="924"/>
      <c r="J13" s="924"/>
      <c r="K13" s="924"/>
      <c r="L13" s="928"/>
      <c r="M13" s="925"/>
      <c r="N13" s="1353"/>
      <c r="O13" s="1354"/>
      <c r="P13" s="929"/>
      <c r="Q13" s="929"/>
      <c r="R13" s="929"/>
      <c r="S13" s="929"/>
      <c r="T13" s="929"/>
      <c r="U13" s="929"/>
      <c r="V13" s="929"/>
      <c r="W13" s="929"/>
    </row>
    <row r="14" spans="1:56" s="930" customFormat="1" ht="20.100000000000001" customHeight="1">
      <c r="A14" s="924" t="s">
        <v>511</v>
      </c>
      <c r="B14" s="925"/>
      <c r="C14" s="926"/>
      <c r="D14" s="419" t="s">
        <v>512</v>
      </c>
      <c r="E14" s="419"/>
      <c r="F14" s="419"/>
      <c r="G14" s="927"/>
      <c r="H14" s="975"/>
      <c r="I14" s="931"/>
      <c r="J14" s="931">
        <f>SUBTOTAL(9,J15:J43)</f>
        <v>97372.065637840162</v>
      </c>
      <c r="K14" s="931">
        <f>SUBTOTAL(9,K15:K43)</f>
        <v>118910.76655693044</v>
      </c>
      <c r="L14" s="932">
        <f>SUBTOTAL(9,L15:L43)</f>
        <v>0.13213358007204157</v>
      </c>
      <c r="M14" s="925"/>
      <c r="N14" s="1353"/>
      <c r="O14" s="1354"/>
      <c r="P14" s="929"/>
      <c r="Q14" s="929"/>
      <c r="R14" s="929"/>
      <c r="S14" s="929"/>
      <c r="T14" s="929"/>
      <c r="U14" s="929"/>
      <c r="V14" s="929"/>
      <c r="W14" s="929"/>
    </row>
    <row r="15" spans="1:56" s="939" customFormat="1" ht="20.100000000000001" customHeight="1" outlineLevel="1">
      <c r="A15" s="933" t="s">
        <v>513</v>
      </c>
      <c r="B15" s="429"/>
      <c r="C15" s="429"/>
      <c r="D15" s="429" t="s">
        <v>1605</v>
      </c>
      <c r="E15" s="429"/>
      <c r="F15" s="429"/>
      <c r="G15" s="933"/>
      <c r="H15" s="986"/>
      <c r="I15" s="984"/>
      <c r="J15" s="984">
        <f>SUBTOTAL(9,J16:J27)</f>
        <v>52489.175376319996</v>
      </c>
      <c r="K15" s="984">
        <f t="shared" ref="K15:L15" si="0">SUBTOTAL(9,K16:K27)</f>
        <v>64099.780969561994</v>
      </c>
      <c r="L15" s="985">
        <f t="shared" si="0"/>
        <v>7.1227642261366866E-2</v>
      </c>
      <c r="M15" s="937"/>
      <c r="N15" s="1351"/>
      <c r="O15" s="1352"/>
      <c r="P15" s="938"/>
      <c r="Q15" s="938"/>
      <c r="R15" s="938"/>
      <c r="S15" s="938"/>
      <c r="T15" s="938"/>
      <c r="U15" s="938"/>
      <c r="V15" s="938"/>
      <c r="W15" s="938"/>
      <c r="AF15" s="940"/>
      <c r="AG15" s="940"/>
      <c r="AH15" s="940"/>
      <c r="AI15" s="940"/>
      <c r="AJ15" s="940"/>
      <c r="AK15" s="940"/>
      <c r="AL15" s="940"/>
      <c r="AM15" s="940"/>
      <c r="AN15" s="940"/>
      <c r="AO15" s="940"/>
      <c r="AP15" s="940"/>
      <c r="AQ15" s="940"/>
      <c r="AR15" s="940"/>
      <c r="AS15" s="940"/>
      <c r="AT15" s="940"/>
      <c r="AU15" s="940"/>
      <c r="AV15" s="940"/>
      <c r="AW15" s="940"/>
      <c r="AX15" s="940"/>
      <c r="AY15" s="940"/>
      <c r="AZ15" s="940"/>
      <c r="BA15" s="940"/>
      <c r="BB15" s="940"/>
      <c r="BC15" s="940"/>
      <c r="BD15" s="940"/>
    </row>
    <row r="16" spans="1:56" s="944" customFormat="1" ht="20.100000000000001" customHeight="1" outlineLevel="1">
      <c r="A16" s="645" t="s">
        <v>1917</v>
      </c>
      <c r="B16" s="941" t="s">
        <v>68</v>
      </c>
      <c r="C16" s="485">
        <v>10401</v>
      </c>
      <c r="D16" s="409" t="s">
        <v>1918</v>
      </c>
      <c r="E16" s="409"/>
      <c r="F16" s="371"/>
      <c r="G16" s="449" t="s">
        <v>1568</v>
      </c>
      <c r="H16" s="366">
        <v>1.7</v>
      </c>
      <c r="I16" s="726">
        <v>58.78</v>
      </c>
      <c r="J16" s="669">
        <f>I16*H16</f>
        <v>99.926000000000002</v>
      </c>
      <c r="K16" s="669">
        <f>J16*(1+$K$12)</f>
        <v>122.02963120000001</v>
      </c>
      <c r="L16" s="794">
        <f>K16/$K$97</f>
        <v>1.3559926079197528E-4</v>
      </c>
      <c r="M16" s="942"/>
      <c r="N16" s="1143"/>
      <c r="O16" s="1144"/>
      <c r="P16" s="943"/>
      <c r="Q16" s="943"/>
      <c r="R16" s="943"/>
      <c r="S16" s="943"/>
      <c r="T16" s="943"/>
      <c r="U16" s="943"/>
      <c r="V16" s="943"/>
      <c r="W16" s="943"/>
      <c r="AK16" s="945"/>
    </row>
    <row r="17" spans="1:56" s="944" customFormat="1" ht="20.100000000000001" customHeight="1" outlineLevel="1">
      <c r="A17" s="645" t="s">
        <v>1919</v>
      </c>
      <c r="B17" s="941" t="s">
        <v>68</v>
      </c>
      <c r="C17" s="408">
        <v>20184</v>
      </c>
      <c r="D17" s="409" t="s">
        <v>1920</v>
      </c>
      <c r="E17" s="409"/>
      <c r="F17" s="371"/>
      <c r="G17" s="449" t="s">
        <v>288</v>
      </c>
      <c r="H17" s="366">
        <v>240</v>
      </c>
      <c r="I17" s="726">
        <v>168.6</v>
      </c>
      <c r="J17" s="669">
        <f t="shared" ref="J17:J27" si="1">I17*H17</f>
        <v>40464</v>
      </c>
      <c r="K17" s="669">
        <f t="shared" ref="K17:K27" si="2">J17*(1+$K$12)</f>
        <v>49414.6368</v>
      </c>
      <c r="L17" s="794">
        <f t="shared" ref="L17:L27" si="3">K17/$K$97</f>
        <v>5.4909517930133177E-2</v>
      </c>
      <c r="M17" s="942"/>
      <c r="N17" s="1143"/>
      <c r="O17" s="1144"/>
      <c r="P17" s="943"/>
      <c r="Q17" s="943"/>
      <c r="R17" s="943"/>
      <c r="S17" s="943"/>
      <c r="T17" s="943"/>
      <c r="U17" s="943"/>
      <c r="V17" s="943"/>
      <c r="W17" s="943"/>
      <c r="AK17" s="945"/>
    </row>
    <row r="18" spans="1:56" s="944" customFormat="1" ht="20.100000000000001" customHeight="1" outlineLevel="1">
      <c r="A18" s="645" t="s">
        <v>1921</v>
      </c>
      <c r="B18" s="941" t="s">
        <v>1543</v>
      </c>
      <c r="C18" s="408" t="s">
        <v>1614</v>
      </c>
      <c r="D18" s="409" t="s">
        <v>1615</v>
      </c>
      <c r="E18" s="409"/>
      <c r="F18" s="371"/>
      <c r="G18" s="449" t="s">
        <v>1616</v>
      </c>
      <c r="H18" s="366">
        <v>684</v>
      </c>
      <c r="I18" s="726">
        <v>12.497052480000002</v>
      </c>
      <c r="J18" s="669">
        <f t="shared" si="1"/>
        <v>8547.9838963200018</v>
      </c>
      <c r="K18" s="669">
        <f t="shared" si="2"/>
        <v>10438.797934185986</v>
      </c>
      <c r="L18" s="794">
        <f t="shared" si="3"/>
        <v>1.1599586670162929E-2</v>
      </c>
      <c r="M18" s="942"/>
      <c r="N18" s="1143"/>
      <c r="O18" s="1144"/>
      <c r="P18" s="943"/>
      <c r="Q18" s="943"/>
      <c r="R18" s="943"/>
      <c r="S18" s="943"/>
      <c r="T18" s="943"/>
      <c r="U18" s="943"/>
      <c r="V18" s="943"/>
      <c r="W18" s="943"/>
      <c r="AK18" s="945"/>
    </row>
    <row r="19" spans="1:56" s="944" customFormat="1" ht="20.100000000000001" customHeight="1" outlineLevel="1">
      <c r="A19" s="946" t="s">
        <v>1922</v>
      </c>
      <c r="B19" s="941" t="s">
        <v>68</v>
      </c>
      <c r="C19" s="485">
        <v>20148</v>
      </c>
      <c r="D19" s="409" t="s">
        <v>1618</v>
      </c>
      <c r="E19" s="409"/>
      <c r="F19" s="371"/>
      <c r="G19" s="449" t="s">
        <v>1619</v>
      </c>
      <c r="H19" s="366">
        <v>16</v>
      </c>
      <c r="I19" s="726">
        <v>55.05</v>
      </c>
      <c r="J19" s="669">
        <f t="shared" si="1"/>
        <v>880.8</v>
      </c>
      <c r="K19" s="669">
        <f t="shared" si="2"/>
        <v>1075.6329599999999</v>
      </c>
      <c r="L19" s="794">
        <f t="shared" si="3"/>
        <v>1.1952427687045594E-3</v>
      </c>
      <c r="M19" s="942"/>
      <c r="N19" s="1143"/>
      <c r="O19" s="1144"/>
      <c r="P19" s="943"/>
      <c r="Q19" s="943"/>
      <c r="R19" s="943"/>
      <c r="S19" s="943"/>
      <c r="T19" s="943"/>
      <c r="U19" s="943"/>
      <c r="V19" s="943"/>
      <c r="W19" s="943"/>
      <c r="AK19" s="945"/>
    </row>
    <row r="20" spans="1:56" s="944" customFormat="1" ht="20.100000000000001" customHeight="1" outlineLevel="1">
      <c r="A20" s="946" t="s">
        <v>1923</v>
      </c>
      <c r="B20" s="941" t="s">
        <v>68</v>
      </c>
      <c r="C20" s="408">
        <v>200602</v>
      </c>
      <c r="D20" s="409" t="s">
        <v>1621</v>
      </c>
      <c r="E20" s="409"/>
      <c r="F20" s="371"/>
      <c r="G20" s="449" t="s">
        <v>1619</v>
      </c>
      <c r="H20" s="366">
        <v>13</v>
      </c>
      <c r="I20" s="726">
        <v>20.18</v>
      </c>
      <c r="J20" s="669">
        <f t="shared" si="1"/>
        <v>262.33999999999997</v>
      </c>
      <c r="K20" s="669">
        <f t="shared" si="2"/>
        <v>320.36960799999997</v>
      </c>
      <c r="L20" s="794">
        <f t="shared" si="3"/>
        <v>3.5599453671883983E-4</v>
      </c>
      <c r="M20" s="942"/>
      <c r="N20" s="1143"/>
      <c r="O20" s="1144"/>
      <c r="P20" s="943"/>
      <c r="Q20" s="943"/>
      <c r="R20" s="943"/>
      <c r="S20" s="943"/>
      <c r="T20" s="943"/>
      <c r="U20" s="943"/>
      <c r="V20" s="943"/>
      <c r="W20" s="943"/>
      <c r="AK20" s="945"/>
    </row>
    <row r="21" spans="1:56" s="944" customFormat="1" ht="30.75" customHeight="1" outlineLevel="1">
      <c r="A21" s="946" t="s">
        <v>1924</v>
      </c>
      <c r="B21" s="941" t="s">
        <v>68</v>
      </c>
      <c r="C21" s="408">
        <v>200603</v>
      </c>
      <c r="D21" s="409" t="s">
        <v>1622</v>
      </c>
      <c r="E21" s="409"/>
      <c r="F21" s="371"/>
      <c r="G21" s="449" t="s">
        <v>1623</v>
      </c>
      <c r="H21" s="366">
        <v>1</v>
      </c>
      <c r="I21" s="726">
        <v>363.53</v>
      </c>
      <c r="J21" s="669">
        <f t="shared" si="1"/>
        <v>363.53</v>
      </c>
      <c r="K21" s="669">
        <f t="shared" si="2"/>
        <v>443.942836</v>
      </c>
      <c r="L21" s="794">
        <f t="shared" si="3"/>
        <v>4.9330904144773906E-4</v>
      </c>
      <c r="M21" s="942"/>
      <c r="N21" s="1143"/>
      <c r="O21" s="1144"/>
      <c r="P21" s="943"/>
      <c r="Q21" s="943"/>
      <c r="R21" s="943"/>
      <c r="S21" s="943"/>
      <c r="T21" s="943"/>
      <c r="U21" s="943"/>
      <c r="V21" s="943"/>
      <c r="W21" s="943"/>
      <c r="AK21" s="945"/>
    </row>
    <row r="22" spans="1:56" s="944" customFormat="1" ht="20.100000000000001" customHeight="1" outlineLevel="1">
      <c r="A22" s="946" t="s">
        <v>1925</v>
      </c>
      <c r="B22" s="941" t="s">
        <v>68</v>
      </c>
      <c r="C22" s="408">
        <v>200604</v>
      </c>
      <c r="D22" s="409" t="s">
        <v>1625</v>
      </c>
      <c r="E22" s="409"/>
      <c r="F22" s="371"/>
      <c r="G22" s="449" t="s">
        <v>1626</v>
      </c>
      <c r="H22" s="366">
        <v>1</v>
      </c>
      <c r="I22" s="726">
        <v>302.07</v>
      </c>
      <c r="J22" s="669">
        <f t="shared" si="1"/>
        <v>302.07</v>
      </c>
      <c r="K22" s="669">
        <f t="shared" si="2"/>
        <v>368.88788399999999</v>
      </c>
      <c r="L22" s="794">
        <f t="shared" si="3"/>
        <v>4.0990801900838591E-4</v>
      </c>
      <c r="M22" s="942"/>
      <c r="N22" s="1143"/>
      <c r="O22" s="1144"/>
      <c r="P22" s="943"/>
      <c r="Q22" s="943"/>
      <c r="R22" s="943"/>
      <c r="S22" s="943"/>
      <c r="T22" s="943"/>
      <c r="U22" s="943"/>
      <c r="V22" s="943"/>
      <c r="W22" s="943"/>
      <c r="AK22" s="945"/>
    </row>
    <row r="23" spans="1:56" s="944" customFormat="1" ht="20.100000000000001" customHeight="1" outlineLevel="1">
      <c r="A23" s="946" t="s">
        <v>1926</v>
      </c>
      <c r="B23" s="941" t="s">
        <v>68</v>
      </c>
      <c r="C23" s="485">
        <v>10210</v>
      </c>
      <c r="D23" s="409" t="s">
        <v>1628</v>
      </c>
      <c r="E23" s="409"/>
      <c r="F23" s="371"/>
      <c r="G23" s="449" t="s">
        <v>1568</v>
      </c>
      <c r="H23" s="366">
        <f>16.96*1.4</f>
        <v>23.744</v>
      </c>
      <c r="I23" s="726">
        <v>14.25</v>
      </c>
      <c r="J23" s="669">
        <f t="shared" si="1"/>
        <v>338.35199999999998</v>
      </c>
      <c r="K23" s="669">
        <f t="shared" si="2"/>
        <v>413.1954624</v>
      </c>
      <c r="L23" s="794">
        <f t="shared" si="3"/>
        <v>4.5914257638138642E-4</v>
      </c>
      <c r="M23" s="942"/>
      <c r="N23" s="1143"/>
      <c r="O23" s="1144"/>
      <c r="P23" s="943"/>
      <c r="Q23" s="943"/>
      <c r="R23" s="943"/>
      <c r="S23" s="943"/>
      <c r="T23" s="943"/>
      <c r="U23" s="943"/>
      <c r="V23" s="943"/>
      <c r="W23" s="943"/>
      <c r="AK23" s="945"/>
    </row>
    <row r="24" spans="1:56" s="944" customFormat="1" ht="20.100000000000001" customHeight="1" outlineLevel="1">
      <c r="A24" s="946" t="s">
        <v>1927</v>
      </c>
      <c r="B24" s="941" t="s">
        <v>68</v>
      </c>
      <c r="C24" s="408">
        <v>10105</v>
      </c>
      <c r="D24" s="409" t="s">
        <v>1594</v>
      </c>
      <c r="E24" s="409"/>
      <c r="F24" s="371"/>
      <c r="G24" s="449" t="s">
        <v>1568</v>
      </c>
      <c r="H24" s="366">
        <f>0.68*1.5</f>
        <v>1.02</v>
      </c>
      <c r="I24" s="726">
        <v>11.59</v>
      </c>
      <c r="J24" s="669">
        <f t="shared" si="1"/>
        <v>11.8218</v>
      </c>
      <c r="K24" s="669">
        <f t="shared" si="2"/>
        <v>14.43678216</v>
      </c>
      <c r="L24" s="794">
        <f t="shared" si="3"/>
        <v>1.6042144599309221E-5</v>
      </c>
      <c r="M24" s="942"/>
      <c r="N24" s="1143"/>
      <c r="O24" s="1144"/>
      <c r="P24" s="943"/>
      <c r="Q24" s="943"/>
      <c r="R24" s="943"/>
      <c r="S24" s="943"/>
      <c r="T24" s="943"/>
      <c r="U24" s="943"/>
      <c r="V24" s="943"/>
      <c r="W24" s="943"/>
      <c r="AK24" s="945"/>
    </row>
    <row r="25" spans="1:56" s="944" customFormat="1" ht="20.100000000000001" customHeight="1" outlineLevel="1">
      <c r="A25" s="946" t="s">
        <v>1928</v>
      </c>
      <c r="B25" s="941" t="s">
        <v>68</v>
      </c>
      <c r="C25" s="485">
        <v>10310</v>
      </c>
      <c r="D25" s="409" t="s">
        <v>1631</v>
      </c>
      <c r="E25" s="409"/>
      <c r="F25" s="371"/>
      <c r="G25" s="449" t="s">
        <v>1632</v>
      </c>
      <c r="H25" s="366">
        <f>H23*10</f>
        <v>237.44</v>
      </c>
      <c r="I25" s="726">
        <v>2.52</v>
      </c>
      <c r="J25" s="669">
        <f t="shared" si="1"/>
        <v>598.34879999999998</v>
      </c>
      <c r="K25" s="669">
        <f t="shared" si="2"/>
        <v>730.70355456000004</v>
      </c>
      <c r="L25" s="794">
        <f t="shared" si="3"/>
        <v>8.119573982323466E-4</v>
      </c>
      <c r="M25" s="942"/>
      <c r="N25" s="1143"/>
      <c r="O25" s="1144"/>
      <c r="P25" s="943"/>
      <c r="Q25" s="943"/>
      <c r="R25" s="943"/>
      <c r="S25" s="943"/>
      <c r="T25" s="943"/>
      <c r="U25" s="943"/>
      <c r="V25" s="943"/>
      <c r="W25" s="943"/>
      <c r="AK25" s="945"/>
    </row>
    <row r="26" spans="1:56" s="944" customFormat="1" ht="20.100000000000001" customHeight="1" outlineLevel="1">
      <c r="A26" s="946" t="s">
        <v>1929</v>
      </c>
      <c r="B26" s="941" t="s">
        <v>68</v>
      </c>
      <c r="C26" s="485">
        <v>10110</v>
      </c>
      <c r="D26" s="409" t="s">
        <v>1634</v>
      </c>
      <c r="E26" s="409"/>
      <c r="F26" s="371"/>
      <c r="G26" s="449" t="s">
        <v>1632</v>
      </c>
      <c r="H26" s="366">
        <f>H24*10</f>
        <v>10.199999999999999</v>
      </c>
      <c r="I26" s="726">
        <v>1.96</v>
      </c>
      <c r="J26" s="669">
        <f t="shared" si="1"/>
        <v>19.991999999999997</v>
      </c>
      <c r="K26" s="669">
        <f t="shared" si="2"/>
        <v>24.414230399999997</v>
      </c>
      <c r="L26" s="794">
        <f t="shared" si="3"/>
        <v>2.7129079736536734E-5</v>
      </c>
      <c r="M26" s="942"/>
      <c r="N26" s="1143"/>
      <c r="O26" s="1144"/>
      <c r="P26" s="943"/>
      <c r="Q26" s="943"/>
      <c r="R26" s="943"/>
      <c r="S26" s="943"/>
      <c r="T26" s="943"/>
      <c r="U26" s="943"/>
      <c r="V26" s="943"/>
      <c r="W26" s="943"/>
      <c r="AK26" s="945"/>
    </row>
    <row r="27" spans="1:56" s="944" customFormat="1" ht="20.100000000000001" customHeight="1" outlineLevel="1">
      <c r="A27" s="946" t="s">
        <v>2609</v>
      </c>
      <c r="B27" s="941" t="s">
        <v>1543</v>
      </c>
      <c r="C27" s="408" t="s">
        <v>1636</v>
      </c>
      <c r="D27" s="409" t="s">
        <v>1637</v>
      </c>
      <c r="E27" s="409"/>
      <c r="F27" s="371"/>
      <c r="G27" s="449" t="s">
        <v>1568</v>
      </c>
      <c r="H27" s="366">
        <f>H23</f>
        <v>23.744</v>
      </c>
      <c r="I27" s="726">
        <v>25.27</v>
      </c>
      <c r="J27" s="669">
        <f t="shared" si="1"/>
        <v>600.01087999999993</v>
      </c>
      <c r="K27" s="669">
        <f t="shared" si="2"/>
        <v>732.7332866559999</v>
      </c>
      <c r="L27" s="794">
        <f t="shared" si="3"/>
        <v>8.1421283544965849E-4</v>
      </c>
      <c r="M27" s="942"/>
      <c r="N27" s="1143"/>
      <c r="O27" s="1144"/>
      <c r="P27" s="943"/>
      <c r="Q27" s="943"/>
      <c r="R27" s="943"/>
      <c r="S27" s="943"/>
      <c r="T27" s="943"/>
      <c r="U27" s="943"/>
      <c r="V27" s="943"/>
      <c r="W27" s="943"/>
      <c r="AK27" s="945"/>
    </row>
    <row r="28" spans="1:56" s="939" customFormat="1" ht="20.100000000000001" customHeight="1" outlineLevel="1">
      <c r="A28" s="933" t="s">
        <v>514</v>
      </c>
      <c r="B28" s="429"/>
      <c r="C28" s="429"/>
      <c r="D28" s="429" t="s">
        <v>1638</v>
      </c>
      <c r="E28" s="429"/>
      <c r="F28" s="934"/>
      <c r="G28" s="935"/>
      <c r="H28" s="981"/>
      <c r="I28" s="936"/>
      <c r="J28" s="984">
        <f>SUBTOTAL(9,J29:J43)</f>
        <v>44882.890261520181</v>
      </c>
      <c r="K28" s="984">
        <f t="shared" ref="K28:L28" si="4">SUBTOTAL(9,K29:K43)</f>
        <v>54810.985587368457</v>
      </c>
      <c r="L28" s="985">
        <f t="shared" si="4"/>
        <v>6.0905937810674736E-2</v>
      </c>
      <c r="M28" s="937"/>
      <c r="N28" s="1351"/>
      <c r="O28" s="1352"/>
      <c r="P28" s="938"/>
      <c r="Q28" s="938"/>
      <c r="R28" s="938"/>
      <c r="S28" s="938"/>
      <c r="T28" s="938"/>
      <c r="U28" s="938"/>
      <c r="V28" s="938"/>
      <c r="W28" s="938"/>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row>
    <row r="29" spans="1:56" s="945" customFormat="1" ht="20.100000000000001" customHeight="1" outlineLevel="1">
      <c r="A29" s="947" t="s">
        <v>1930</v>
      </c>
      <c r="B29" s="941" t="s">
        <v>1543</v>
      </c>
      <c r="C29" s="375" t="s">
        <v>1640</v>
      </c>
      <c r="D29" s="409" t="s">
        <v>1641</v>
      </c>
      <c r="E29" s="409"/>
      <c r="F29" s="948"/>
      <c r="G29" s="948" t="s">
        <v>1568</v>
      </c>
      <c r="H29" s="366">
        <v>78.56</v>
      </c>
      <c r="I29" s="726">
        <v>11.1732724236</v>
      </c>
      <c r="J29" s="669">
        <f t="shared" ref="J29:J43" si="5">I29*H29</f>
        <v>877.77228159801609</v>
      </c>
      <c r="K29" s="669">
        <f t="shared" ref="K29:K43" si="6">J29*(1+$K$12)</f>
        <v>1071.9355102874972</v>
      </c>
      <c r="L29" s="794">
        <f t="shared" ref="L29:L43" si="7">K29/$K$97</f>
        <v>1.1911341645655439E-3</v>
      </c>
      <c r="M29" s="949"/>
      <c r="N29" s="1143"/>
      <c r="O29" s="1144"/>
      <c r="P29" s="943"/>
      <c r="Q29" s="943"/>
      <c r="R29" s="943"/>
      <c r="S29" s="943"/>
      <c r="T29" s="943"/>
      <c r="U29" s="943"/>
      <c r="V29" s="943"/>
      <c r="W29" s="943"/>
    </row>
    <row r="30" spans="1:56" s="945" customFormat="1" ht="20.100000000000001" customHeight="1" outlineLevel="1">
      <c r="A30" s="947" t="s">
        <v>1931</v>
      </c>
      <c r="B30" s="941" t="s">
        <v>68</v>
      </c>
      <c r="C30" s="297">
        <v>10410</v>
      </c>
      <c r="D30" s="409" t="s">
        <v>1643</v>
      </c>
      <c r="E30" s="409"/>
      <c r="F30" s="948"/>
      <c r="G30" s="948" t="s">
        <v>1554</v>
      </c>
      <c r="H30" s="366">
        <v>78.56</v>
      </c>
      <c r="I30" s="726">
        <v>4.9000000000000004</v>
      </c>
      <c r="J30" s="669">
        <f t="shared" si="5"/>
        <v>384.94400000000002</v>
      </c>
      <c r="K30" s="669">
        <f t="shared" si="6"/>
        <v>470.09361280000002</v>
      </c>
      <c r="L30" s="794">
        <f t="shared" si="7"/>
        <v>5.2236777061331517E-4</v>
      </c>
      <c r="M30" s="949"/>
      <c r="N30" s="1143"/>
      <c r="O30" s="1144"/>
      <c r="P30" s="943"/>
      <c r="Q30" s="943"/>
      <c r="R30" s="943"/>
      <c r="S30" s="943"/>
      <c r="T30" s="943"/>
      <c r="U30" s="943"/>
      <c r="V30" s="943"/>
      <c r="W30" s="943"/>
    </row>
    <row r="31" spans="1:56" s="945" customFormat="1" ht="20.100000000000001" customHeight="1" outlineLevel="1">
      <c r="A31" s="947" t="s">
        <v>1932</v>
      </c>
      <c r="B31" s="941" t="s">
        <v>68</v>
      </c>
      <c r="C31" s="485">
        <v>130114</v>
      </c>
      <c r="D31" s="409" t="s">
        <v>1645</v>
      </c>
      <c r="E31" s="409"/>
      <c r="F31" s="948"/>
      <c r="G31" s="948" t="s">
        <v>1568</v>
      </c>
      <c r="H31" s="366">
        <f>H30*0.05</f>
        <v>3.9280000000000004</v>
      </c>
      <c r="I31" s="726">
        <v>415.42</v>
      </c>
      <c r="J31" s="669">
        <f t="shared" si="5"/>
        <v>1631.7697600000001</v>
      </c>
      <c r="K31" s="669">
        <f t="shared" si="6"/>
        <v>1992.7172309120003</v>
      </c>
      <c r="L31" s="794">
        <f t="shared" si="7"/>
        <v>2.2143063190630963E-3</v>
      </c>
      <c r="M31" s="949"/>
      <c r="N31" s="1143"/>
      <c r="O31" s="1144"/>
      <c r="P31" s="943"/>
      <c r="Q31" s="943"/>
      <c r="R31" s="943"/>
      <c r="S31" s="943"/>
      <c r="T31" s="943"/>
      <c r="U31" s="943"/>
      <c r="V31" s="943"/>
      <c r="W31" s="943"/>
    </row>
    <row r="32" spans="1:56" s="945" customFormat="1" ht="20.100000000000001" customHeight="1" outlineLevel="1">
      <c r="A32" s="947" t="s">
        <v>1933</v>
      </c>
      <c r="B32" s="941" t="s">
        <v>1543</v>
      </c>
      <c r="C32" s="375" t="s">
        <v>1647</v>
      </c>
      <c r="D32" s="409" t="s">
        <v>1648</v>
      </c>
      <c r="E32" s="409"/>
      <c r="F32" s="948"/>
      <c r="G32" s="948" t="s">
        <v>1554</v>
      </c>
      <c r="H32" s="366">
        <f>115.68*1.1</f>
        <v>127.24800000000002</v>
      </c>
      <c r="I32" s="726">
        <v>113.15778089999999</v>
      </c>
      <c r="J32" s="669">
        <f t="shared" si="5"/>
        <v>14399.101303963202</v>
      </c>
      <c r="K32" s="669">
        <f t="shared" si="6"/>
        <v>17584.182512399864</v>
      </c>
      <c r="L32" s="794">
        <f t="shared" si="7"/>
        <v>1.9539534184158054E-2</v>
      </c>
      <c r="M32" s="949"/>
      <c r="N32" s="1143"/>
      <c r="O32" s="1144"/>
      <c r="P32" s="943"/>
      <c r="Q32" s="943"/>
      <c r="R32" s="943"/>
      <c r="S32" s="943"/>
      <c r="T32" s="943"/>
      <c r="U32" s="943"/>
      <c r="V32" s="943"/>
      <c r="W32" s="943"/>
    </row>
    <row r="33" spans="1:38" s="945" customFormat="1" ht="20.100000000000001" customHeight="1" outlineLevel="1">
      <c r="A33" s="947" t="s">
        <v>1934</v>
      </c>
      <c r="B33" s="941" t="s">
        <v>1543</v>
      </c>
      <c r="C33" s="375" t="s">
        <v>1614</v>
      </c>
      <c r="D33" s="409" t="s">
        <v>1650</v>
      </c>
      <c r="E33" s="409"/>
      <c r="F33" s="948"/>
      <c r="G33" s="948" t="s">
        <v>1616</v>
      </c>
      <c r="H33" s="366">
        <v>1047</v>
      </c>
      <c r="I33" s="726">
        <v>12.497052480000002</v>
      </c>
      <c r="J33" s="669">
        <f t="shared" si="5"/>
        <v>13084.413946560002</v>
      </c>
      <c r="K33" s="669">
        <f t="shared" si="6"/>
        <v>15978.686311539075</v>
      </c>
      <c r="L33" s="794">
        <f t="shared" si="7"/>
        <v>1.7755507666170449E-2</v>
      </c>
      <c r="M33" s="949"/>
      <c r="N33" s="1143"/>
      <c r="O33" s="1144"/>
      <c r="P33" s="943"/>
      <c r="Q33" s="943"/>
      <c r="R33" s="943"/>
      <c r="S33" s="943"/>
      <c r="T33" s="943"/>
      <c r="U33" s="943"/>
      <c r="V33" s="943"/>
      <c r="W33" s="943"/>
    </row>
    <row r="34" spans="1:38" s="945" customFormat="1" ht="20.100000000000001" customHeight="1" outlineLevel="1">
      <c r="A34" s="947" t="s">
        <v>1935</v>
      </c>
      <c r="B34" s="941" t="s">
        <v>1543</v>
      </c>
      <c r="C34" s="375" t="s">
        <v>1652</v>
      </c>
      <c r="D34" s="409" t="s">
        <v>1653</v>
      </c>
      <c r="E34" s="409"/>
      <c r="F34" s="948"/>
      <c r="G34" s="948" t="s">
        <v>1616</v>
      </c>
      <c r="H34" s="366">
        <v>5</v>
      </c>
      <c r="I34" s="726">
        <v>13.674052480000002</v>
      </c>
      <c r="J34" s="669">
        <f t="shared" si="5"/>
        <v>68.370262400000016</v>
      </c>
      <c r="K34" s="669">
        <f t="shared" si="6"/>
        <v>83.493764442880021</v>
      </c>
      <c r="L34" s="794">
        <f t="shared" si="7"/>
        <v>9.2778226303398355E-5</v>
      </c>
      <c r="M34" s="949"/>
      <c r="N34" s="1143"/>
      <c r="O34" s="1144"/>
      <c r="P34" s="943"/>
      <c r="Q34" s="943"/>
      <c r="R34" s="943"/>
      <c r="S34" s="943"/>
      <c r="T34" s="943"/>
      <c r="U34" s="943"/>
      <c r="V34" s="943"/>
      <c r="W34" s="943"/>
    </row>
    <row r="35" spans="1:38" s="945" customFormat="1" ht="20.100000000000001" customHeight="1" outlineLevel="1">
      <c r="A35" s="947" t="s">
        <v>1936</v>
      </c>
      <c r="B35" s="941" t="s">
        <v>1543</v>
      </c>
      <c r="C35" s="375" t="s">
        <v>1655</v>
      </c>
      <c r="D35" s="409" t="s">
        <v>1656</v>
      </c>
      <c r="E35" s="409"/>
      <c r="F35" s="948"/>
      <c r="G35" s="948" t="s">
        <v>1568</v>
      </c>
      <c r="H35" s="366">
        <f>5.94+10.7</f>
        <v>16.64</v>
      </c>
      <c r="I35" s="726">
        <v>484.08970000000005</v>
      </c>
      <c r="J35" s="669">
        <f t="shared" si="5"/>
        <v>8055.2526080000007</v>
      </c>
      <c r="K35" s="669">
        <f t="shared" si="6"/>
        <v>9837.0744848896011</v>
      </c>
      <c r="L35" s="794">
        <f t="shared" si="7"/>
        <v>1.0930951895777186E-2</v>
      </c>
      <c r="M35" s="949"/>
      <c r="N35" s="1143"/>
      <c r="O35" s="1144"/>
      <c r="P35" s="943"/>
      <c r="Q35" s="943"/>
      <c r="R35" s="943"/>
      <c r="S35" s="943"/>
      <c r="T35" s="943"/>
      <c r="U35" s="943"/>
      <c r="V35" s="943"/>
      <c r="W35" s="943"/>
    </row>
    <row r="36" spans="1:38" s="945" customFormat="1" ht="20.100000000000001" customHeight="1" outlineLevel="1">
      <c r="A36" s="947" t="s">
        <v>1937</v>
      </c>
      <c r="B36" s="941" t="s">
        <v>1543</v>
      </c>
      <c r="C36" s="375" t="s">
        <v>1658</v>
      </c>
      <c r="D36" s="409" t="s">
        <v>1659</v>
      </c>
      <c r="E36" s="409"/>
      <c r="F36" s="948"/>
      <c r="G36" s="948" t="s">
        <v>1568</v>
      </c>
      <c r="H36" s="366">
        <f>H35</f>
        <v>16.64</v>
      </c>
      <c r="I36" s="726">
        <v>209.82262399999999</v>
      </c>
      <c r="J36" s="669">
        <f t="shared" si="5"/>
        <v>3491.44846336</v>
      </c>
      <c r="K36" s="669">
        <f t="shared" si="6"/>
        <v>4263.7568634552326</v>
      </c>
      <c r="L36" s="794">
        <f t="shared" si="7"/>
        <v>4.7378843416617704E-3</v>
      </c>
      <c r="M36" s="949"/>
      <c r="N36" s="1143"/>
      <c r="O36" s="1144"/>
      <c r="P36" s="943"/>
      <c r="Q36" s="943"/>
      <c r="R36" s="943"/>
      <c r="S36" s="943"/>
      <c r="T36" s="943"/>
      <c r="U36" s="943"/>
      <c r="V36" s="943"/>
      <c r="W36" s="943"/>
    </row>
    <row r="37" spans="1:38" s="945" customFormat="1" ht="20.100000000000001" customHeight="1" outlineLevel="1">
      <c r="A37" s="947" t="s">
        <v>1938</v>
      </c>
      <c r="B37" s="941" t="s">
        <v>68</v>
      </c>
      <c r="C37" s="297">
        <v>200602</v>
      </c>
      <c r="D37" s="409" t="s">
        <v>1621</v>
      </c>
      <c r="E37" s="409"/>
      <c r="F37" s="948"/>
      <c r="G37" s="948" t="s">
        <v>1619</v>
      </c>
      <c r="H37" s="366">
        <v>13</v>
      </c>
      <c r="I37" s="726">
        <v>20.18</v>
      </c>
      <c r="J37" s="669">
        <f t="shared" si="5"/>
        <v>262.33999999999997</v>
      </c>
      <c r="K37" s="669">
        <f t="shared" si="6"/>
        <v>320.36960799999997</v>
      </c>
      <c r="L37" s="794">
        <f t="shared" si="7"/>
        <v>3.5599453671883983E-4</v>
      </c>
      <c r="M37" s="949"/>
      <c r="N37" s="1143"/>
      <c r="O37" s="1144"/>
      <c r="P37" s="943"/>
      <c r="Q37" s="943"/>
      <c r="R37" s="943"/>
      <c r="S37" s="943"/>
      <c r="T37" s="943"/>
      <c r="U37" s="943"/>
      <c r="V37" s="943"/>
      <c r="W37" s="943"/>
    </row>
    <row r="38" spans="1:38" s="945" customFormat="1" ht="28.5" customHeight="1" outlineLevel="1">
      <c r="A38" s="947" t="s">
        <v>1939</v>
      </c>
      <c r="B38" s="941" t="s">
        <v>68</v>
      </c>
      <c r="C38" s="297">
        <v>200603</v>
      </c>
      <c r="D38" s="409" t="s">
        <v>1622</v>
      </c>
      <c r="E38" s="409"/>
      <c r="F38" s="948"/>
      <c r="G38" s="948" t="s">
        <v>1623</v>
      </c>
      <c r="H38" s="366">
        <v>1</v>
      </c>
      <c r="I38" s="726">
        <v>363.53</v>
      </c>
      <c r="J38" s="669">
        <f t="shared" si="5"/>
        <v>363.53</v>
      </c>
      <c r="K38" s="669">
        <f t="shared" si="6"/>
        <v>443.942836</v>
      </c>
      <c r="L38" s="794">
        <f t="shared" si="7"/>
        <v>4.9330904144773906E-4</v>
      </c>
      <c r="M38" s="949"/>
      <c r="N38" s="1143"/>
      <c r="O38" s="1144"/>
      <c r="P38" s="943"/>
      <c r="Q38" s="943"/>
      <c r="R38" s="943"/>
      <c r="S38" s="943"/>
      <c r="T38" s="943"/>
      <c r="U38" s="943"/>
      <c r="V38" s="943"/>
      <c r="W38" s="943"/>
    </row>
    <row r="39" spans="1:38" s="945" customFormat="1" ht="20.100000000000001" customHeight="1" outlineLevel="1">
      <c r="A39" s="947" t="s">
        <v>1940</v>
      </c>
      <c r="B39" s="941" t="s">
        <v>68</v>
      </c>
      <c r="C39" s="297">
        <v>200604</v>
      </c>
      <c r="D39" s="409" t="s">
        <v>1625</v>
      </c>
      <c r="E39" s="409"/>
      <c r="F39" s="948"/>
      <c r="G39" s="948" t="s">
        <v>1626</v>
      </c>
      <c r="H39" s="366">
        <v>1</v>
      </c>
      <c r="I39" s="726">
        <v>302.07</v>
      </c>
      <c r="J39" s="669">
        <f t="shared" si="5"/>
        <v>302.07</v>
      </c>
      <c r="K39" s="669">
        <f t="shared" si="6"/>
        <v>368.88788399999999</v>
      </c>
      <c r="L39" s="794">
        <f t="shared" si="7"/>
        <v>4.0990801900838591E-4</v>
      </c>
      <c r="M39" s="949"/>
      <c r="N39" s="1143"/>
      <c r="O39" s="1144"/>
      <c r="P39" s="943"/>
      <c r="Q39" s="943"/>
      <c r="R39" s="943"/>
      <c r="S39" s="943"/>
      <c r="T39" s="943"/>
      <c r="U39" s="943"/>
      <c r="V39" s="943"/>
      <c r="W39" s="943"/>
    </row>
    <row r="40" spans="1:38" s="945" customFormat="1" ht="20.100000000000001" customHeight="1" outlineLevel="1">
      <c r="A40" s="947" t="s">
        <v>1941</v>
      </c>
      <c r="B40" s="941" t="s">
        <v>1543</v>
      </c>
      <c r="C40" s="297" t="s">
        <v>1664</v>
      </c>
      <c r="D40" s="409" t="s">
        <v>1665</v>
      </c>
      <c r="E40" s="409"/>
      <c r="F40" s="948"/>
      <c r="G40" s="948" t="s">
        <v>1568</v>
      </c>
      <c r="H40" s="366">
        <f>H29-H35</f>
        <v>61.92</v>
      </c>
      <c r="I40" s="726">
        <v>7.3346336505000007</v>
      </c>
      <c r="J40" s="669">
        <f t="shared" si="5"/>
        <v>454.16051563896008</v>
      </c>
      <c r="K40" s="669">
        <f t="shared" si="6"/>
        <v>554.62082169829807</v>
      </c>
      <c r="L40" s="794">
        <f t="shared" si="7"/>
        <v>6.1629435984173603E-4</v>
      </c>
      <c r="M40" s="949"/>
      <c r="N40" s="1143"/>
      <c r="O40" s="1144"/>
      <c r="P40" s="943"/>
      <c r="Q40" s="943"/>
      <c r="R40" s="943"/>
      <c r="S40" s="943"/>
      <c r="T40" s="943"/>
      <c r="U40" s="943"/>
      <c r="V40" s="943"/>
      <c r="W40" s="943"/>
    </row>
    <row r="41" spans="1:38" s="945" customFormat="1" ht="20.100000000000001" customHeight="1" outlineLevel="1">
      <c r="A41" s="947" t="s">
        <v>1942</v>
      </c>
      <c r="B41" s="941" t="s">
        <v>68</v>
      </c>
      <c r="C41" s="485">
        <v>10210</v>
      </c>
      <c r="D41" s="409" t="s">
        <v>1628</v>
      </c>
      <c r="E41" s="409"/>
      <c r="F41" s="948"/>
      <c r="G41" s="948" t="s">
        <v>1568</v>
      </c>
      <c r="H41" s="366">
        <f>H35*1.4</f>
        <v>23.295999999999999</v>
      </c>
      <c r="I41" s="726">
        <v>14.25</v>
      </c>
      <c r="J41" s="669">
        <f t="shared" si="5"/>
        <v>331.96800000000002</v>
      </c>
      <c r="K41" s="669">
        <f t="shared" si="6"/>
        <v>405.39932160000006</v>
      </c>
      <c r="L41" s="794">
        <f t="shared" si="7"/>
        <v>4.5047950890249241E-4</v>
      </c>
      <c r="M41" s="949"/>
      <c r="N41" s="1143"/>
      <c r="O41" s="1144"/>
      <c r="P41" s="943"/>
      <c r="Q41" s="943"/>
      <c r="R41" s="943"/>
      <c r="S41" s="943"/>
      <c r="T41" s="943"/>
      <c r="U41" s="943"/>
      <c r="V41" s="943"/>
      <c r="W41" s="943"/>
    </row>
    <row r="42" spans="1:38" s="945" customFormat="1" ht="20.100000000000001" customHeight="1" outlineLevel="1">
      <c r="A42" s="947" t="s">
        <v>1943</v>
      </c>
      <c r="B42" s="941" t="s">
        <v>68</v>
      </c>
      <c r="C42" s="485">
        <v>10310</v>
      </c>
      <c r="D42" s="409" t="s">
        <v>1631</v>
      </c>
      <c r="E42" s="409"/>
      <c r="F42" s="948"/>
      <c r="G42" s="948" t="s">
        <v>1632</v>
      </c>
      <c r="H42" s="366">
        <f>H41*10</f>
        <v>232.95999999999998</v>
      </c>
      <c r="I42" s="726">
        <v>2.52</v>
      </c>
      <c r="J42" s="669">
        <f t="shared" si="5"/>
        <v>587.05919999999992</v>
      </c>
      <c r="K42" s="669">
        <f t="shared" si="6"/>
        <v>716.91669503999992</v>
      </c>
      <c r="L42" s="794">
        <f t="shared" si="7"/>
        <v>7.9663744732230213E-4</v>
      </c>
      <c r="M42" s="949"/>
      <c r="N42" s="1143"/>
      <c r="O42" s="1144"/>
      <c r="P42" s="943"/>
      <c r="Q42" s="943"/>
      <c r="R42" s="943"/>
      <c r="S42" s="943"/>
      <c r="T42" s="943"/>
      <c r="U42" s="943"/>
      <c r="V42" s="943"/>
      <c r="W42" s="943"/>
    </row>
    <row r="43" spans="1:38" s="944" customFormat="1" ht="20.100000000000001" customHeight="1" outlineLevel="1">
      <c r="A43" s="947" t="s">
        <v>1944</v>
      </c>
      <c r="B43" s="941" t="s">
        <v>1543</v>
      </c>
      <c r="C43" s="408" t="s">
        <v>1636</v>
      </c>
      <c r="D43" s="409" t="s">
        <v>1637</v>
      </c>
      <c r="E43" s="409"/>
      <c r="F43" s="371"/>
      <c r="G43" s="449" t="s">
        <v>1568</v>
      </c>
      <c r="H43" s="366">
        <f>H41</f>
        <v>23.295999999999999</v>
      </c>
      <c r="I43" s="726">
        <v>25.27</v>
      </c>
      <c r="J43" s="669">
        <f t="shared" si="5"/>
        <v>588.68992000000003</v>
      </c>
      <c r="K43" s="669">
        <f t="shared" si="6"/>
        <v>718.90813030400011</v>
      </c>
      <c r="L43" s="794">
        <f t="shared" si="7"/>
        <v>7.9885032912041987E-4</v>
      </c>
      <c r="M43" s="942"/>
      <c r="N43" s="1143"/>
      <c r="O43" s="1144"/>
      <c r="P43" s="943"/>
      <c r="Q43" s="943"/>
      <c r="R43" s="943"/>
      <c r="S43" s="943"/>
      <c r="T43" s="943"/>
      <c r="U43" s="943"/>
      <c r="V43" s="943"/>
      <c r="W43" s="943"/>
      <c r="AK43" s="945"/>
    </row>
    <row r="44" spans="1:38" s="930" customFormat="1" ht="20.100000000000001" customHeight="1">
      <c r="A44" s="950" t="s">
        <v>515</v>
      </c>
      <c r="B44" s="628"/>
      <c r="C44" s="628"/>
      <c r="D44" s="419" t="s">
        <v>1669</v>
      </c>
      <c r="E44" s="419"/>
      <c r="F44" s="419"/>
      <c r="G44" s="927"/>
      <c r="H44" s="975"/>
      <c r="I44" s="931"/>
      <c r="J44" s="931">
        <f>SUBTOTAL(9,J45:J86)</f>
        <v>576977.96573552478</v>
      </c>
      <c r="K44" s="931">
        <f t="shared" ref="K44:L44" si="8">SUBTOTAL(9,K45:K86)</f>
        <v>704605.49175622268</v>
      </c>
      <c r="L44" s="932">
        <f t="shared" si="8"/>
        <v>0.78295724483112283</v>
      </c>
      <c r="M44" s="925"/>
      <c r="N44" s="1353"/>
      <c r="O44" s="1354"/>
      <c r="P44" s="929"/>
      <c r="Q44" s="929"/>
      <c r="R44" s="929"/>
      <c r="S44" s="929"/>
      <c r="T44" s="929"/>
      <c r="U44" s="929"/>
      <c r="V44" s="929"/>
      <c r="W44" s="929"/>
    </row>
    <row r="45" spans="1:38" s="938" customFormat="1" ht="20.100000000000001" customHeight="1" outlineLevel="1">
      <c r="A45" s="951" t="s">
        <v>516</v>
      </c>
      <c r="B45" s="430"/>
      <c r="C45" s="430"/>
      <c r="D45" s="430" t="s">
        <v>1945</v>
      </c>
      <c r="E45" s="430"/>
      <c r="F45" s="430"/>
      <c r="G45" s="951"/>
      <c r="H45" s="976"/>
      <c r="I45" s="974"/>
      <c r="J45" s="974">
        <f>SUBTOTAL(9,J46:J53)</f>
        <v>96146.916535844997</v>
      </c>
      <c r="K45" s="974">
        <f t="shared" ref="K45:L45" si="9">SUBTOTAL(9,K46:K53)</f>
        <v>117414.61447357391</v>
      </c>
      <c r="L45" s="952">
        <f t="shared" si="9"/>
        <v>0.13047105667882561</v>
      </c>
      <c r="M45" s="953"/>
      <c r="N45" s="1351"/>
      <c r="O45" s="1352"/>
      <c r="P45" s="930"/>
      <c r="Q45" s="930"/>
      <c r="R45" s="930"/>
      <c r="S45" s="930"/>
      <c r="T45" s="930"/>
      <c r="U45" s="930"/>
      <c r="V45" s="930"/>
      <c r="W45" s="930"/>
      <c r="AL45" s="930"/>
    </row>
    <row r="46" spans="1:38" s="945" customFormat="1" ht="20.100000000000001" customHeight="1" outlineLevel="1">
      <c r="A46" s="947" t="s">
        <v>1946</v>
      </c>
      <c r="B46" s="941" t="s">
        <v>1543</v>
      </c>
      <c r="C46" s="396" t="s">
        <v>1672</v>
      </c>
      <c r="D46" s="409" t="s">
        <v>1673</v>
      </c>
      <c r="E46" s="409"/>
      <c r="F46" s="948"/>
      <c r="G46" s="948" t="s">
        <v>1554</v>
      </c>
      <c r="H46" s="366">
        <f>(69.7+150)*1.1</f>
        <v>241.67000000000002</v>
      </c>
      <c r="I46" s="726">
        <v>254.87415949999996</v>
      </c>
      <c r="J46" s="669">
        <f t="shared" ref="J46:J53" si="10">I46*H46</f>
        <v>61595.438126364992</v>
      </c>
      <c r="K46" s="669">
        <f t="shared" ref="K46:K53" si="11">J46*(1+$K$12)</f>
        <v>75220.349039916939</v>
      </c>
      <c r="L46" s="794">
        <f t="shared" ref="L46:L53" si="12">K46/$K$97</f>
        <v>8.3584811541470141E-2</v>
      </c>
      <c r="M46" s="949"/>
      <c r="N46" s="1143"/>
      <c r="O46" s="1144"/>
    </row>
    <row r="47" spans="1:38" s="945" customFormat="1" ht="20.100000000000001" customHeight="1" outlineLevel="1">
      <c r="A47" s="947" t="s">
        <v>1947</v>
      </c>
      <c r="B47" s="941" t="s">
        <v>1543</v>
      </c>
      <c r="C47" s="396" t="s">
        <v>1614</v>
      </c>
      <c r="D47" s="409" t="s">
        <v>1650</v>
      </c>
      <c r="E47" s="409"/>
      <c r="F47" s="948"/>
      <c r="G47" s="948" t="s">
        <v>1616</v>
      </c>
      <c r="H47" s="366">
        <v>1648</v>
      </c>
      <c r="I47" s="726">
        <v>12.497052480000002</v>
      </c>
      <c r="J47" s="669">
        <f t="shared" si="10"/>
        <v>20595.142487040004</v>
      </c>
      <c r="K47" s="669">
        <f t="shared" si="11"/>
        <v>25150.788005173254</v>
      </c>
      <c r="L47" s="794">
        <f t="shared" si="12"/>
        <v>2.7947542152673258E-2</v>
      </c>
      <c r="M47" s="949"/>
      <c r="N47" s="1143"/>
      <c r="O47" s="1144"/>
    </row>
    <row r="48" spans="1:38" s="945" customFormat="1" ht="20.100000000000001" customHeight="1" outlineLevel="1">
      <c r="A48" s="947" t="s">
        <v>1948</v>
      </c>
      <c r="B48" s="941" t="s">
        <v>1543</v>
      </c>
      <c r="C48" s="396" t="s">
        <v>1652</v>
      </c>
      <c r="D48" s="409" t="s">
        <v>1653</v>
      </c>
      <c r="E48" s="409"/>
      <c r="F48" s="948"/>
      <c r="G48" s="948" t="s">
        <v>1616</v>
      </c>
      <c r="H48" s="366">
        <v>118</v>
      </c>
      <c r="I48" s="726">
        <v>13.674052480000002</v>
      </c>
      <c r="J48" s="669">
        <f t="shared" si="10"/>
        <v>1613.5381926400003</v>
      </c>
      <c r="K48" s="669">
        <f t="shared" si="11"/>
        <v>1970.4528408519684</v>
      </c>
      <c r="L48" s="794">
        <f t="shared" si="12"/>
        <v>2.1895661407602012E-3</v>
      </c>
      <c r="M48" s="949"/>
      <c r="N48" s="1143"/>
      <c r="O48" s="1144"/>
    </row>
    <row r="49" spans="1:38" s="945" customFormat="1" ht="20.100000000000001" customHeight="1" outlineLevel="1">
      <c r="A49" s="947" t="s">
        <v>1949</v>
      </c>
      <c r="B49" s="941" t="s">
        <v>1543</v>
      </c>
      <c r="C49" s="396" t="s">
        <v>1655</v>
      </c>
      <c r="D49" s="409" t="s">
        <v>1656</v>
      </c>
      <c r="E49" s="409"/>
      <c r="F49" s="948"/>
      <c r="G49" s="948" t="s">
        <v>1568</v>
      </c>
      <c r="H49" s="366">
        <f>4.7+11.75</f>
        <v>16.45</v>
      </c>
      <c r="I49" s="726">
        <v>484.08970000000005</v>
      </c>
      <c r="J49" s="669">
        <f t="shared" si="10"/>
        <v>7963.2755650000008</v>
      </c>
      <c r="K49" s="669">
        <f t="shared" si="11"/>
        <v>9724.7521199780022</v>
      </c>
      <c r="L49" s="794">
        <f t="shared" si="12"/>
        <v>1.0806139344082616E-2</v>
      </c>
      <c r="M49" s="949"/>
      <c r="N49" s="1143"/>
      <c r="O49" s="1144"/>
    </row>
    <row r="50" spans="1:38" s="945" customFormat="1" ht="20.100000000000001" customHeight="1" outlineLevel="1">
      <c r="A50" s="947" t="s">
        <v>1950</v>
      </c>
      <c r="B50" s="941" t="s">
        <v>1543</v>
      </c>
      <c r="C50" s="396" t="s">
        <v>1658</v>
      </c>
      <c r="D50" s="409" t="s">
        <v>1659</v>
      </c>
      <c r="E50" s="409"/>
      <c r="F50" s="948"/>
      <c r="G50" s="948" t="s">
        <v>1568</v>
      </c>
      <c r="H50" s="366">
        <f>H49</f>
        <v>16.45</v>
      </c>
      <c r="I50" s="726">
        <v>209.82262399999999</v>
      </c>
      <c r="J50" s="669">
        <f t="shared" si="10"/>
        <v>3451.5821647999996</v>
      </c>
      <c r="K50" s="669">
        <f t="shared" si="11"/>
        <v>4215.0721396537601</v>
      </c>
      <c r="L50" s="794">
        <f t="shared" si="12"/>
        <v>4.6837859026644295E-3</v>
      </c>
      <c r="M50" s="954"/>
      <c r="N50" s="1143"/>
      <c r="O50" s="1144"/>
    </row>
    <row r="51" spans="1:38" s="945" customFormat="1" ht="20.100000000000001" customHeight="1" outlineLevel="1">
      <c r="A51" s="947" t="s">
        <v>1951</v>
      </c>
      <c r="B51" s="941" t="s">
        <v>68</v>
      </c>
      <c r="C51" s="408">
        <v>200602</v>
      </c>
      <c r="D51" s="409" t="s">
        <v>1621</v>
      </c>
      <c r="E51" s="409"/>
      <c r="F51" s="948"/>
      <c r="G51" s="948" t="s">
        <v>1619</v>
      </c>
      <c r="H51" s="366">
        <v>13</v>
      </c>
      <c r="I51" s="726">
        <v>20.18</v>
      </c>
      <c r="J51" s="669">
        <f t="shared" si="10"/>
        <v>262.33999999999997</v>
      </c>
      <c r="K51" s="669">
        <f t="shared" si="11"/>
        <v>320.36960799999997</v>
      </c>
      <c r="L51" s="794">
        <f t="shared" si="12"/>
        <v>3.5599453671883983E-4</v>
      </c>
      <c r="M51" s="954"/>
      <c r="N51" s="1143"/>
      <c r="O51" s="1144"/>
    </row>
    <row r="52" spans="1:38" s="945" customFormat="1" ht="32.25" customHeight="1" outlineLevel="1">
      <c r="A52" s="947" t="s">
        <v>1952</v>
      </c>
      <c r="B52" s="941" t="s">
        <v>68</v>
      </c>
      <c r="C52" s="408">
        <v>200603</v>
      </c>
      <c r="D52" s="409" t="s">
        <v>1622</v>
      </c>
      <c r="E52" s="409"/>
      <c r="F52" s="948"/>
      <c r="G52" s="948" t="s">
        <v>1623</v>
      </c>
      <c r="H52" s="366">
        <v>1</v>
      </c>
      <c r="I52" s="726">
        <v>363.53</v>
      </c>
      <c r="J52" s="669">
        <f t="shared" si="10"/>
        <v>363.53</v>
      </c>
      <c r="K52" s="669">
        <f t="shared" si="11"/>
        <v>443.942836</v>
      </c>
      <c r="L52" s="794">
        <f t="shared" si="12"/>
        <v>4.9330904144773906E-4</v>
      </c>
      <c r="M52" s="954"/>
      <c r="N52" s="1143"/>
      <c r="O52" s="1144"/>
    </row>
    <row r="53" spans="1:38" s="945" customFormat="1" ht="20.100000000000001" customHeight="1" outlineLevel="1">
      <c r="A53" s="947" t="s">
        <v>1953</v>
      </c>
      <c r="B53" s="941" t="s">
        <v>68</v>
      </c>
      <c r="C53" s="408">
        <v>200604</v>
      </c>
      <c r="D53" s="409" t="s">
        <v>1625</v>
      </c>
      <c r="E53" s="409"/>
      <c r="F53" s="948"/>
      <c r="G53" s="948" t="s">
        <v>1626</v>
      </c>
      <c r="H53" s="366">
        <v>1</v>
      </c>
      <c r="I53" s="726">
        <v>302.07</v>
      </c>
      <c r="J53" s="669">
        <f t="shared" si="10"/>
        <v>302.07</v>
      </c>
      <c r="K53" s="669">
        <f t="shared" si="11"/>
        <v>368.88788399999999</v>
      </c>
      <c r="L53" s="794">
        <f t="shared" si="12"/>
        <v>4.0990801900838591E-4</v>
      </c>
      <c r="M53" s="954"/>
      <c r="N53" s="1143"/>
      <c r="O53" s="1144"/>
    </row>
    <row r="54" spans="1:38" s="938" customFormat="1" ht="20.100000000000001" customHeight="1" outlineLevel="1">
      <c r="A54" s="951" t="s">
        <v>517</v>
      </c>
      <c r="B54" s="430"/>
      <c r="C54" s="430"/>
      <c r="D54" s="430" t="s">
        <v>1954</v>
      </c>
      <c r="E54" s="430"/>
      <c r="F54" s="430"/>
      <c r="G54" s="951"/>
      <c r="H54" s="976"/>
      <c r="I54" s="974"/>
      <c r="J54" s="974">
        <f>SUBTOTAL(9,J55:J64)</f>
        <v>156107.85802134001</v>
      </c>
      <c r="K54" s="974">
        <f t="shared" ref="K54:L54" si="13">SUBTOTAL(9,K55:K64)</f>
        <v>190638.9162156604</v>
      </c>
      <c r="L54" s="952">
        <f t="shared" si="13"/>
        <v>0.21183786153265752</v>
      </c>
      <c r="M54" s="955"/>
      <c r="N54" s="1351"/>
      <c r="O54" s="1352"/>
      <c r="P54" s="930"/>
      <c r="Q54" s="930"/>
      <c r="R54" s="930"/>
      <c r="S54" s="930"/>
      <c r="T54" s="930"/>
      <c r="U54" s="930"/>
      <c r="V54" s="930"/>
      <c r="W54" s="930"/>
      <c r="AL54" s="930"/>
    </row>
    <row r="55" spans="1:38" s="945" customFormat="1" ht="20.100000000000001" customHeight="1" outlineLevel="1">
      <c r="A55" s="947" t="s">
        <v>1955</v>
      </c>
      <c r="B55" s="941" t="s">
        <v>1543</v>
      </c>
      <c r="C55" s="396" t="s">
        <v>1956</v>
      </c>
      <c r="D55" s="409" t="s">
        <v>1957</v>
      </c>
      <c r="E55" s="409"/>
      <c r="F55" s="948"/>
      <c r="G55" s="948" t="s">
        <v>1554</v>
      </c>
      <c r="H55" s="366">
        <f>235</f>
        <v>235</v>
      </c>
      <c r="I55" s="726">
        <v>144.14658169999998</v>
      </c>
      <c r="J55" s="669">
        <f t="shared" ref="J55:J64" si="14">I55*H55</f>
        <v>33874.446699499997</v>
      </c>
      <c r="K55" s="669">
        <f t="shared" ref="K55:K64" si="15">J55*(1+$K$12)</f>
        <v>41367.474309429395</v>
      </c>
      <c r="L55" s="794">
        <f t="shared" ref="L55:L64" si="16">K55/$K$97</f>
        <v>4.5967515283203232E-2</v>
      </c>
      <c r="M55" s="954"/>
      <c r="N55" s="1143"/>
      <c r="O55" s="1144"/>
    </row>
    <row r="56" spans="1:38" s="945" customFormat="1" ht="20.100000000000001" customHeight="1" outlineLevel="1">
      <c r="A56" s="947" t="s">
        <v>1958</v>
      </c>
      <c r="B56" s="941" t="s">
        <v>1543</v>
      </c>
      <c r="C56" s="396" t="s">
        <v>1614</v>
      </c>
      <c r="D56" s="409" t="s">
        <v>1650</v>
      </c>
      <c r="E56" s="409"/>
      <c r="F56" s="948"/>
      <c r="G56" s="948" t="s">
        <v>1616</v>
      </c>
      <c r="H56" s="366">
        <v>2566</v>
      </c>
      <c r="I56" s="726">
        <v>12.497052480000002</v>
      </c>
      <c r="J56" s="669">
        <f t="shared" si="14"/>
        <v>32067.436663680008</v>
      </c>
      <c r="K56" s="669">
        <f t="shared" si="15"/>
        <v>39160.753653686028</v>
      </c>
      <c r="L56" s="794">
        <f t="shared" si="16"/>
        <v>4.351540847315509E-2</v>
      </c>
      <c r="M56" s="954"/>
      <c r="N56" s="1143"/>
      <c r="O56" s="1144"/>
    </row>
    <row r="57" spans="1:38" s="945" customFormat="1" ht="20.100000000000001" customHeight="1" outlineLevel="1">
      <c r="A57" s="947" t="s">
        <v>1959</v>
      </c>
      <c r="B57" s="941" t="s">
        <v>1543</v>
      </c>
      <c r="C57" s="396" t="s">
        <v>1652</v>
      </c>
      <c r="D57" s="409" t="s">
        <v>1653</v>
      </c>
      <c r="E57" s="409"/>
      <c r="F57" s="948"/>
      <c r="G57" s="948" t="s">
        <v>1616</v>
      </c>
      <c r="H57" s="366">
        <v>102</v>
      </c>
      <c r="I57" s="726">
        <v>13.674052480000002</v>
      </c>
      <c r="J57" s="669">
        <f t="shared" si="14"/>
        <v>1394.7533529600003</v>
      </c>
      <c r="K57" s="669">
        <f t="shared" si="15"/>
        <v>1703.2727946347525</v>
      </c>
      <c r="L57" s="794">
        <f t="shared" si="16"/>
        <v>1.8926758165893265E-3</v>
      </c>
      <c r="M57" s="954"/>
      <c r="N57" s="1143"/>
      <c r="O57" s="1144"/>
    </row>
    <row r="58" spans="1:38" s="945" customFormat="1" ht="20.100000000000001" customHeight="1" outlineLevel="1">
      <c r="A58" s="947" t="s">
        <v>1960</v>
      </c>
      <c r="B58" s="941" t="s">
        <v>1543</v>
      </c>
      <c r="C58" s="396" t="s">
        <v>1655</v>
      </c>
      <c r="D58" s="409" t="s">
        <v>1656</v>
      </c>
      <c r="E58" s="409"/>
      <c r="F58" s="948"/>
      <c r="G58" s="948" t="s">
        <v>1568</v>
      </c>
      <c r="H58" s="366">
        <f>235*0.18</f>
        <v>42.3</v>
      </c>
      <c r="I58" s="726">
        <v>484.08970000000005</v>
      </c>
      <c r="J58" s="669">
        <f t="shared" si="14"/>
        <v>20476.994310000002</v>
      </c>
      <c r="K58" s="669">
        <f t="shared" si="15"/>
        <v>25006.505451372002</v>
      </c>
      <c r="L58" s="794">
        <f t="shared" si="16"/>
        <v>2.778721545621244E-2</v>
      </c>
      <c r="M58" s="954"/>
      <c r="N58" s="1143"/>
      <c r="O58" s="1144"/>
    </row>
    <row r="59" spans="1:38" s="945" customFormat="1" ht="20.100000000000001" customHeight="1" outlineLevel="1">
      <c r="A59" s="947" t="s">
        <v>1961</v>
      </c>
      <c r="B59" s="941" t="s">
        <v>1543</v>
      </c>
      <c r="C59" s="396" t="s">
        <v>1658</v>
      </c>
      <c r="D59" s="409" t="s">
        <v>1659</v>
      </c>
      <c r="E59" s="409"/>
      <c r="F59" s="948"/>
      <c r="G59" s="948" t="s">
        <v>1568</v>
      </c>
      <c r="H59" s="366">
        <f>H58</f>
        <v>42.3</v>
      </c>
      <c r="I59" s="726">
        <v>209.82262399999999</v>
      </c>
      <c r="J59" s="669">
        <f t="shared" si="14"/>
        <v>8875.4969951999992</v>
      </c>
      <c r="K59" s="669">
        <f t="shared" si="15"/>
        <v>10838.75693053824</v>
      </c>
      <c r="L59" s="794">
        <f t="shared" si="16"/>
        <v>1.2044020892565677E-2</v>
      </c>
      <c r="M59" s="954"/>
      <c r="N59" s="1143"/>
      <c r="O59" s="1144"/>
    </row>
    <row r="60" spans="1:38" s="945" customFormat="1" ht="35.25" customHeight="1" outlineLevel="1">
      <c r="A60" s="947" t="s">
        <v>1962</v>
      </c>
      <c r="B60" s="956" t="s">
        <v>70</v>
      </c>
      <c r="C60" s="678">
        <v>98547</v>
      </c>
      <c r="D60" s="409" t="s">
        <v>1963</v>
      </c>
      <c r="E60" s="409"/>
      <c r="F60" s="948"/>
      <c r="G60" s="948" t="s">
        <v>1554</v>
      </c>
      <c r="H60" s="366">
        <v>245</v>
      </c>
      <c r="I60" s="726">
        <v>199.79</v>
      </c>
      <c r="J60" s="669">
        <f t="shared" si="14"/>
        <v>48948.549999999996</v>
      </c>
      <c r="K60" s="669">
        <f t="shared" si="15"/>
        <v>59775.969259999998</v>
      </c>
      <c r="L60" s="794">
        <f t="shared" si="16"/>
        <v>6.6423025006895522E-2</v>
      </c>
      <c r="M60" s="954"/>
      <c r="N60" s="1143"/>
      <c r="O60" s="1144"/>
    </row>
    <row r="61" spans="1:38" s="945" customFormat="1" ht="20.100000000000001" customHeight="1" outlineLevel="1">
      <c r="A61" s="947" t="s">
        <v>1964</v>
      </c>
      <c r="B61" s="941" t="s">
        <v>68</v>
      </c>
      <c r="C61" s="396">
        <v>50347</v>
      </c>
      <c r="D61" s="409" t="s">
        <v>1965</v>
      </c>
      <c r="E61" s="409"/>
      <c r="F61" s="948"/>
      <c r="G61" s="948" t="s">
        <v>1554</v>
      </c>
      <c r="H61" s="366">
        <v>245</v>
      </c>
      <c r="I61" s="726">
        <v>36.15</v>
      </c>
      <c r="J61" s="669">
        <f t="shared" si="14"/>
        <v>8856.75</v>
      </c>
      <c r="K61" s="669">
        <f t="shared" si="15"/>
        <v>10815.8631</v>
      </c>
      <c r="L61" s="794">
        <f t="shared" si="16"/>
        <v>1.2018581280340723E-2</v>
      </c>
      <c r="M61" s="954"/>
      <c r="N61" s="1143"/>
      <c r="O61" s="1144"/>
    </row>
    <row r="62" spans="1:38" s="945" customFormat="1" ht="20.100000000000001" customHeight="1" outlineLevel="1">
      <c r="A62" s="947" t="s">
        <v>1966</v>
      </c>
      <c r="B62" s="941" t="s">
        <v>68</v>
      </c>
      <c r="C62" s="408">
        <v>200602</v>
      </c>
      <c r="D62" s="409" t="s">
        <v>1621</v>
      </c>
      <c r="E62" s="409"/>
      <c r="F62" s="948"/>
      <c r="G62" s="948" t="s">
        <v>1619</v>
      </c>
      <c r="H62" s="366">
        <v>32</v>
      </c>
      <c r="I62" s="726">
        <v>20.18</v>
      </c>
      <c r="J62" s="669">
        <f t="shared" si="14"/>
        <v>645.76</v>
      </c>
      <c r="K62" s="669">
        <f t="shared" si="15"/>
        <v>788.60211200000003</v>
      </c>
      <c r="L62" s="794">
        <f t="shared" si="16"/>
        <v>8.7629424423099048E-4</v>
      </c>
      <c r="M62" s="954"/>
      <c r="N62" s="1143"/>
      <c r="O62" s="1144"/>
    </row>
    <row r="63" spans="1:38" s="945" customFormat="1" ht="20.100000000000001" customHeight="1" outlineLevel="1">
      <c r="A63" s="947" t="s">
        <v>1967</v>
      </c>
      <c r="B63" s="941" t="s">
        <v>68</v>
      </c>
      <c r="C63" s="408">
        <v>200603</v>
      </c>
      <c r="D63" s="409" t="s">
        <v>1622</v>
      </c>
      <c r="E63" s="409"/>
      <c r="F63" s="948"/>
      <c r="G63" s="948" t="s">
        <v>1623</v>
      </c>
      <c r="H63" s="366">
        <v>1</v>
      </c>
      <c r="I63" s="726">
        <v>363.53</v>
      </c>
      <c r="J63" s="669">
        <f t="shared" si="14"/>
        <v>363.53</v>
      </c>
      <c r="K63" s="669">
        <f t="shared" si="15"/>
        <v>443.942836</v>
      </c>
      <c r="L63" s="794">
        <f t="shared" si="16"/>
        <v>4.9330904144773906E-4</v>
      </c>
      <c r="M63" s="954"/>
      <c r="N63" s="1143"/>
      <c r="O63" s="1144"/>
    </row>
    <row r="64" spans="1:38" s="945" customFormat="1" ht="20.100000000000001" customHeight="1" outlineLevel="1">
      <c r="A64" s="947" t="s">
        <v>1968</v>
      </c>
      <c r="B64" s="941" t="s">
        <v>68</v>
      </c>
      <c r="C64" s="408">
        <v>200604</v>
      </c>
      <c r="D64" s="409" t="s">
        <v>1625</v>
      </c>
      <c r="E64" s="409"/>
      <c r="F64" s="948"/>
      <c r="G64" s="948" t="s">
        <v>1626</v>
      </c>
      <c r="H64" s="366">
        <v>2</v>
      </c>
      <c r="I64" s="726">
        <v>302.07</v>
      </c>
      <c r="J64" s="669">
        <f t="shared" si="14"/>
        <v>604.14</v>
      </c>
      <c r="K64" s="669">
        <f t="shared" si="15"/>
        <v>737.77576799999997</v>
      </c>
      <c r="L64" s="794">
        <f t="shared" si="16"/>
        <v>8.1981603801677182E-4</v>
      </c>
      <c r="M64" s="954"/>
      <c r="N64" s="1143"/>
      <c r="O64" s="1144"/>
    </row>
    <row r="65" spans="1:38" s="957" customFormat="1" ht="20.100000000000001" customHeight="1" outlineLevel="1">
      <c r="A65" s="951" t="s">
        <v>518</v>
      </c>
      <c r="B65" s="430"/>
      <c r="C65" s="430"/>
      <c r="D65" s="431" t="s">
        <v>1698</v>
      </c>
      <c r="E65" s="431"/>
      <c r="F65" s="430"/>
      <c r="G65" s="951"/>
      <c r="H65" s="976"/>
      <c r="I65" s="974"/>
      <c r="J65" s="974">
        <f>SUBTOTAL(9,J66:J81)</f>
        <v>66014.698535450792</v>
      </c>
      <c r="K65" s="974">
        <f t="shared" ref="K65:L65" si="17">SUBTOTAL(9,K66:K81)</f>
        <v>80617.149851492533</v>
      </c>
      <c r="L65" s="952">
        <f t="shared" si="17"/>
        <v>8.9581733711068423E-2</v>
      </c>
      <c r="M65" s="955"/>
      <c r="N65" s="1351"/>
      <c r="O65" s="1352"/>
      <c r="P65" s="930"/>
      <c r="Q65" s="930"/>
      <c r="R65" s="930"/>
      <c r="S65" s="930"/>
      <c r="T65" s="930"/>
      <c r="U65" s="930"/>
      <c r="V65" s="930"/>
      <c r="W65" s="930"/>
      <c r="AL65" s="930"/>
    </row>
    <row r="66" spans="1:38" s="958" customFormat="1" ht="30.75" customHeight="1" outlineLevel="1">
      <c r="A66" s="956" t="s">
        <v>1969</v>
      </c>
      <c r="B66" s="941" t="s">
        <v>1543</v>
      </c>
      <c r="C66" s="396" t="s">
        <v>1700</v>
      </c>
      <c r="D66" s="395" t="s">
        <v>1701</v>
      </c>
      <c r="E66" s="395"/>
      <c r="F66" s="417"/>
      <c r="G66" s="397" t="s">
        <v>1554</v>
      </c>
      <c r="H66" s="366">
        <v>232</v>
      </c>
      <c r="I66" s="726">
        <v>27.385158304000001</v>
      </c>
      <c r="J66" s="669">
        <f t="shared" ref="J66:J81" si="18">I66*H66</f>
        <v>6353.3567265279999</v>
      </c>
      <c r="K66" s="669">
        <f t="shared" ref="K66:K81" si="19">J66*(1+$K$12)</f>
        <v>7758.7192344359937</v>
      </c>
      <c r="L66" s="794">
        <f t="shared" ref="L66:L81" si="20">K66/$K$97</f>
        <v>8.6214846552941232E-3</v>
      </c>
      <c r="M66" s="400"/>
      <c r="N66" s="1143"/>
      <c r="O66" s="1144"/>
    </row>
    <row r="67" spans="1:38" s="958" customFormat="1" ht="20.100000000000001" customHeight="1" outlineLevel="1">
      <c r="A67" s="956" t="s">
        <v>1970</v>
      </c>
      <c r="B67" s="941" t="s">
        <v>1543</v>
      </c>
      <c r="C67" s="396" t="s">
        <v>1703</v>
      </c>
      <c r="D67" s="395" t="s">
        <v>1704</v>
      </c>
      <c r="E67" s="395"/>
      <c r="F67" s="417"/>
      <c r="G67" s="397" t="s">
        <v>1568</v>
      </c>
      <c r="H67" s="366">
        <f>H66*0.15</f>
        <v>34.799999999999997</v>
      </c>
      <c r="I67" s="726">
        <v>166.14992652979998</v>
      </c>
      <c r="J67" s="669">
        <f t="shared" si="18"/>
        <v>5782.0174432370386</v>
      </c>
      <c r="K67" s="669">
        <f t="shared" si="19"/>
        <v>7060.9997016810721</v>
      </c>
      <c r="L67" s="794">
        <f t="shared" si="20"/>
        <v>7.8461790844149611E-3</v>
      </c>
      <c r="M67" s="400"/>
      <c r="N67" s="1143"/>
      <c r="O67" s="1144"/>
    </row>
    <row r="68" spans="1:38" s="958" customFormat="1" ht="20.100000000000001" customHeight="1" outlineLevel="1">
      <c r="A68" s="956" t="s">
        <v>1971</v>
      </c>
      <c r="B68" s="941" t="s">
        <v>1543</v>
      </c>
      <c r="C68" s="396" t="s">
        <v>1706</v>
      </c>
      <c r="D68" s="395" t="s">
        <v>1707</v>
      </c>
      <c r="E68" s="395"/>
      <c r="F68" s="417"/>
      <c r="G68" s="397" t="s">
        <v>1554</v>
      </c>
      <c r="H68" s="366">
        <f>H66*1.1</f>
        <v>255.20000000000002</v>
      </c>
      <c r="I68" s="726">
        <v>3.0995405699999998</v>
      </c>
      <c r="J68" s="669">
        <f t="shared" si="18"/>
        <v>791.00275346399997</v>
      </c>
      <c r="K68" s="669">
        <f t="shared" si="19"/>
        <v>965.97256253023681</v>
      </c>
      <c r="L68" s="794">
        <f t="shared" si="20"/>
        <v>1.0733881938047702E-3</v>
      </c>
      <c r="M68" s="400"/>
      <c r="N68" s="1143"/>
      <c r="O68" s="1144"/>
    </row>
    <row r="69" spans="1:38" s="958" customFormat="1" ht="20.100000000000001" customHeight="1" outlineLevel="1">
      <c r="A69" s="956" t="s">
        <v>1972</v>
      </c>
      <c r="B69" s="941" t="s">
        <v>1543</v>
      </c>
      <c r="C69" s="396" t="s">
        <v>1709</v>
      </c>
      <c r="D69" s="395" t="s">
        <v>1710</v>
      </c>
      <c r="E69" s="395"/>
      <c r="F69" s="417"/>
      <c r="G69" s="397" t="s">
        <v>1616</v>
      </c>
      <c r="H69" s="366">
        <f>H66*3.11*1.2</f>
        <v>865.82399999999996</v>
      </c>
      <c r="I69" s="726">
        <v>14.625626240000001</v>
      </c>
      <c r="J69" s="669">
        <f t="shared" si="18"/>
        <v>12663.21821362176</v>
      </c>
      <c r="K69" s="669">
        <f t="shared" si="19"/>
        <v>15464.322082474893</v>
      </c>
      <c r="L69" s="794">
        <f t="shared" si="20"/>
        <v>1.7183946410489644E-2</v>
      </c>
      <c r="M69" s="398"/>
      <c r="N69" s="1143"/>
      <c r="O69" s="1144"/>
    </row>
    <row r="70" spans="1:38" s="958" customFormat="1" ht="20.100000000000001" customHeight="1" outlineLevel="1">
      <c r="A70" s="956" t="s">
        <v>1973</v>
      </c>
      <c r="B70" s="941" t="s">
        <v>1543</v>
      </c>
      <c r="C70" s="396" t="s">
        <v>1712</v>
      </c>
      <c r="D70" s="395" t="s">
        <v>1713</v>
      </c>
      <c r="E70" s="395"/>
      <c r="F70" s="417"/>
      <c r="G70" s="397" t="s">
        <v>1616</v>
      </c>
      <c r="H70" s="366">
        <v>80</v>
      </c>
      <c r="I70" s="726">
        <v>14.433052479999999</v>
      </c>
      <c r="J70" s="669">
        <f t="shared" si="18"/>
        <v>1154.6441983999998</v>
      </c>
      <c r="K70" s="669">
        <f t="shared" si="19"/>
        <v>1410.05149508608</v>
      </c>
      <c r="L70" s="794">
        <f t="shared" si="20"/>
        <v>1.566848465672426E-3</v>
      </c>
      <c r="M70" s="400"/>
      <c r="N70" s="1143"/>
      <c r="O70" s="1144"/>
    </row>
    <row r="71" spans="1:38" s="958" customFormat="1" ht="20.100000000000001" customHeight="1" outlineLevel="1">
      <c r="A71" s="956" t="s">
        <v>1974</v>
      </c>
      <c r="B71" s="941" t="s">
        <v>1543</v>
      </c>
      <c r="C71" s="396" t="s">
        <v>1655</v>
      </c>
      <c r="D71" s="395" t="s">
        <v>1656</v>
      </c>
      <c r="E71" s="395"/>
      <c r="F71" s="417"/>
      <c r="G71" s="397" t="s">
        <v>1568</v>
      </c>
      <c r="H71" s="366">
        <f>H66*0.15</f>
        <v>34.799999999999997</v>
      </c>
      <c r="I71" s="726">
        <v>484.08970000000005</v>
      </c>
      <c r="J71" s="669">
        <f t="shared" si="18"/>
        <v>16846.32156</v>
      </c>
      <c r="K71" s="669">
        <f t="shared" si="19"/>
        <v>20572.727889072001</v>
      </c>
      <c r="L71" s="794">
        <f t="shared" si="20"/>
        <v>2.2860404205110939E-2</v>
      </c>
      <c r="M71" s="398"/>
      <c r="N71" s="1143"/>
      <c r="O71" s="1144"/>
    </row>
    <row r="72" spans="1:38" s="958" customFormat="1" ht="20.100000000000001" customHeight="1" outlineLevel="1">
      <c r="A72" s="956" t="s">
        <v>1975</v>
      </c>
      <c r="B72" s="941" t="s">
        <v>1543</v>
      </c>
      <c r="C72" s="396" t="s">
        <v>1658</v>
      </c>
      <c r="D72" s="395" t="s">
        <v>1659</v>
      </c>
      <c r="E72" s="395"/>
      <c r="F72" s="417"/>
      <c r="G72" s="397" t="s">
        <v>1568</v>
      </c>
      <c r="H72" s="366">
        <f>H71</f>
        <v>34.799999999999997</v>
      </c>
      <c r="I72" s="726">
        <v>209.82262399999999</v>
      </c>
      <c r="J72" s="669">
        <f t="shared" si="18"/>
        <v>7301.8273151999992</v>
      </c>
      <c r="K72" s="669">
        <f t="shared" si="19"/>
        <v>8916.9915173222398</v>
      </c>
      <c r="L72" s="794">
        <f t="shared" si="20"/>
        <v>9.9085561953022577E-3</v>
      </c>
      <c r="M72" s="401"/>
      <c r="N72" s="1143"/>
      <c r="O72" s="1144"/>
    </row>
    <row r="73" spans="1:38" s="958" customFormat="1" ht="20.100000000000001" customHeight="1" outlineLevel="1">
      <c r="A73" s="956" t="s">
        <v>1976</v>
      </c>
      <c r="B73" s="941" t="s">
        <v>68</v>
      </c>
      <c r="C73" s="485">
        <v>10475</v>
      </c>
      <c r="D73" s="395" t="s">
        <v>1717</v>
      </c>
      <c r="E73" s="395"/>
      <c r="F73" s="417"/>
      <c r="G73" s="397" t="s">
        <v>1554</v>
      </c>
      <c r="H73" s="366">
        <f>H68</f>
        <v>255.20000000000002</v>
      </c>
      <c r="I73" s="726">
        <v>8.59</v>
      </c>
      <c r="J73" s="669">
        <f t="shared" si="18"/>
        <v>2192.1680000000001</v>
      </c>
      <c r="K73" s="669">
        <f t="shared" si="19"/>
        <v>2677.0755616000001</v>
      </c>
      <c r="L73" s="794">
        <f t="shared" si="20"/>
        <v>2.9747649293659596E-3</v>
      </c>
      <c r="M73" s="400"/>
      <c r="N73" s="1143"/>
      <c r="O73" s="1144"/>
    </row>
    <row r="74" spans="1:38" s="958" customFormat="1" ht="38.25" customHeight="1" outlineLevel="1">
      <c r="A74" s="956" t="s">
        <v>1977</v>
      </c>
      <c r="B74" s="956" t="s">
        <v>2432</v>
      </c>
      <c r="C74" s="507">
        <v>700000521</v>
      </c>
      <c r="D74" s="395" t="s">
        <v>1978</v>
      </c>
      <c r="E74" s="395"/>
      <c r="F74" s="417"/>
      <c r="G74" s="397" t="s">
        <v>288</v>
      </c>
      <c r="H74" s="366">
        <v>100</v>
      </c>
      <c r="I74" s="726">
        <v>35.11359925</v>
      </c>
      <c r="J74" s="669">
        <f t="shared" si="18"/>
        <v>3511.3599250000002</v>
      </c>
      <c r="K74" s="669">
        <f t="shared" si="19"/>
        <v>4288.0727404100007</v>
      </c>
      <c r="L74" s="794">
        <f t="shared" si="20"/>
        <v>4.7649041311026742E-3</v>
      </c>
      <c r="M74" s="401"/>
      <c r="N74" s="1143"/>
      <c r="O74" s="1144"/>
    </row>
    <row r="75" spans="1:38" s="958" customFormat="1" ht="20.100000000000001" customHeight="1" outlineLevel="1">
      <c r="A75" s="956" t="s">
        <v>1979</v>
      </c>
      <c r="B75" s="941" t="s">
        <v>1543</v>
      </c>
      <c r="C75" s="396" t="s">
        <v>1721</v>
      </c>
      <c r="D75" s="395" t="s">
        <v>1722</v>
      </c>
      <c r="E75" s="395"/>
      <c r="F75" s="417"/>
      <c r="G75" s="397" t="s">
        <v>288</v>
      </c>
      <c r="H75" s="366">
        <v>30</v>
      </c>
      <c r="I75" s="726">
        <v>10.73</v>
      </c>
      <c r="J75" s="669">
        <f t="shared" si="18"/>
        <v>321.90000000000003</v>
      </c>
      <c r="K75" s="669">
        <f t="shared" si="19"/>
        <v>393.10428000000007</v>
      </c>
      <c r="L75" s="794">
        <f t="shared" si="20"/>
        <v>4.3681726526566511E-4</v>
      </c>
      <c r="M75" s="401"/>
      <c r="N75" s="1143"/>
      <c r="O75" s="1144"/>
    </row>
    <row r="76" spans="1:38" s="958" customFormat="1" ht="20.100000000000001" customHeight="1" outlineLevel="1">
      <c r="A76" s="956" t="s">
        <v>1980</v>
      </c>
      <c r="B76" s="941" t="s">
        <v>68</v>
      </c>
      <c r="C76" s="485">
        <v>130204</v>
      </c>
      <c r="D76" s="395" t="s">
        <v>1724</v>
      </c>
      <c r="E76" s="395"/>
      <c r="F76" s="417"/>
      <c r="G76" s="397" t="s">
        <v>1554</v>
      </c>
      <c r="H76" s="366">
        <f>H66</f>
        <v>232</v>
      </c>
      <c r="I76" s="726">
        <v>5.73</v>
      </c>
      <c r="J76" s="669">
        <f t="shared" si="18"/>
        <v>1329.3600000000001</v>
      </c>
      <c r="K76" s="669">
        <f t="shared" si="19"/>
        <v>1623.4144320000003</v>
      </c>
      <c r="L76" s="794">
        <f t="shared" si="20"/>
        <v>1.8039372468268548E-3</v>
      </c>
      <c r="M76" s="401"/>
      <c r="N76" s="1143"/>
      <c r="O76" s="1144"/>
    </row>
    <row r="77" spans="1:38" s="958" customFormat="1" ht="20.100000000000001" customHeight="1" outlineLevel="1">
      <c r="A77" s="956" t="s">
        <v>1981</v>
      </c>
      <c r="B77" s="941" t="s">
        <v>68</v>
      </c>
      <c r="C77" s="446">
        <v>200602</v>
      </c>
      <c r="D77" s="395" t="s">
        <v>1621</v>
      </c>
      <c r="E77" s="395"/>
      <c r="F77" s="417"/>
      <c r="G77" s="397" t="s">
        <v>1619</v>
      </c>
      <c r="H77" s="366">
        <v>27</v>
      </c>
      <c r="I77" s="726">
        <v>20.18</v>
      </c>
      <c r="J77" s="669">
        <f t="shared" si="18"/>
        <v>544.86</v>
      </c>
      <c r="K77" s="669">
        <f t="shared" si="19"/>
        <v>665.38303200000007</v>
      </c>
      <c r="L77" s="794">
        <f t="shared" si="20"/>
        <v>7.3937326856989829E-4</v>
      </c>
      <c r="M77" s="398"/>
      <c r="N77" s="1143"/>
      <c r="O77" s="1144"/>
    </row>
    <row r="78" spans="1:38" s="958" customFormat="1" ht="35.25" customHeight="1" outlineLevel="1">
      <c r="A78" s="956" t="s">
        <v>1982</v>
      </c>
      <c r="B78" s="941" t="s">
        <v>68</v>
      </c>
      <c r="C78" s="446">
        <v>200603</v>
      </c>
      <c r="D78" s="395" t="s">
        <v>1622</v>
      </c>
      <c r="E78" s="395"/>
      <c r="F78" s="417"/>
      <c r="G78" s="397" t="s">
        <v>1623</v>
      </c>
      <c r="H78" s="366">
        <v>1</v>
      </c>
      <c r="I78" s="726">
        <v>363.53</v>
      </c>
      <c r="J78" s="669">
        <f t="shared" si="18"/>
        <v>363.53</v>
      </c>
      <c r="K78" s="669">
        <f t="shared" si="19"/>
        <v>443.942836</v>
      </c>
      <c r="L78" s="794">
        <f t="shared" si="20"/>
        <v>4.9330904144773906E-4</v>
      </c>
      <c r="M78" s="398"/>
      <c r="N78" s="1143"/>
      <c r="O78" s="1144"/>
    </row>
    <row r="79" spans="1:38" s="958" customFormat="1" ht="20.100000000000001" customHeight="1" outlineLevel="1">
      <c r="A79" s="956" t="s">
        <v>1983</v>
      </c>
      <c r="B79" s="941" t="s">
        <v>68</v>
      </c>
      <c r="C79" s="446">
        <v>200604</v>
      </c>
      <c r="D79" s="395" t="s">
        <v>1625</v>
      </c>
      <c r="E79" s="395"/>
      <c r="F79" s="417"/>
      <c r="G79" s="397" t="s">
        <v>1626</v>
      </c>
      <c r="H79" s="366">
        <v>1</v>
      </c>
      <c r="I79" s="726">
        <v>302.07</v>
      </c>
      <c r="J79" s="669">
        <f t="shared" si="18"/>
        <v>302.07</v>
      </c>
      <c r="K79" s="669">
        <f t="shared" si="19"/>
        <v>368.88788399999999</v>
      </c>
      <c r="L79" s="794">
        <f t="shared" si="20"/>
        <v>4.0990801900838591E-4</v>
      </c>
      <c r="M79" s="398"/>
      <c r="N79" s="1143"/>
      <c r="O79" s="1144"/>
    </row>
    <row r="80" spans="1:38" s="961" customFormat="1" ht="20.100000000000001" customHeight="1" outlineLevel="1">
      <c r="A80" s="956" t="s">
        <v>2611</v>
      </c>
      <c r="B80" s="959" t="s">
        <v>68</v>
      </c>
      <c r="C80" s="408">
        <v>10310</v>
      </c>
      <c r="D80" s="371" t="s">
        <v>1631</v>
      </c>
      <c r="E80" s="608"/>
      <c r="F80" s="960"/>
      <c r="G80" s="449" t="s">
        <v>1632</v>
      </c>
      <c r="H80" s="366">
        <f>H66*0.4*10*1.4</f>
        <v>1299.2</v>
      </c>
      <c r="I80" s="726">
        <v>2.52</v>
      </c>
      <c r="J80" s="669">
        <f t="shared" si="18"/>
        <v>3273.9839999999999</v>
      </c>
      <c r="K80" s="669">
        <f t="shared" si="19"/>
        <v>3998.1892608000003</v>
      </c>
      <c r="L80" s="794">
        <f t="shared" si="20"/>
        <v>4.4427857639128395E-3</v>
      </c>
      <c r="M80" s="949"/>
      <c r="N80" s="1355"/>
      <c r="O80" s="1356"/>
    </row>
    <row r="81" spans="1:38" s="962" customFormat="1" ht="20.100000000000001" customHeight="1" outlineLevel="1">
      <c r="A81" s="956" t="s">
        <v>2610</v>
      </c>
      <c r="B81" s="959" t="s">
        <v>1543</v>
      </c>
      <c r="C81" s="408" t="s">
        <v>1636</v>
      </c>
      <c r="D81" s="371" t="s">
        <v>1637</v>
      </c>
      <c r="E81" s="608"/>
      <c r="F81" s="608"/>
      <c r="G81" s="449" t="s">
        <v>1568</v>
      </c>
      <c r="H81" s="366">
        <f>H66*0.4*1.4</f>
        <v>129.92000000000002</v>
      </c>
      <c r="I81" s="726">
        <v>25.27</v>
      </c>
      <c r="J81" s="669">
        <f t="shared" si="18"/>
        <v>3283.0784000000003</v>
      </c>
      <c r="K81" s="669">
        <f t="shared" si="19"/>
        <v>4009.2953420800004</v>
      </c>
      <c r="L81" s="794">
        <f t="shared" si="20"/>
        <v>4.4551268354792641E-3</v>
      </c>
      <c r="M81" s="942"/>
      <c r="N81" s="1355"/>
      <c r="O81" s="1356"/>
      <c r="P81" s="961"/>
      <c r="Q81" s="961"/>
      <c r="R81" s="961"/>
      <c r="S81" s="961"/>
      <c r="T81" s="961"/>
      <c r="U81" s="961"/>
      <c r="V81" s="961"/>
      <c r="W81" s="961"/>
      <c r="AK81" s="961"/>
    </row>
    <row r="82" spans="1:38" s="965" customFormat="1" ht="15" customHeight="1" outlineLevel="1">
      <c r="A82" s="951" t="s">
        <v>534</v>
      </c>
      <c r="B82" s="430"/>
      <c r="C82" s="430"/>
      <c r="D82" s="430" t="s">
        <v>302</v>
      </c>
      <c r="E82" s="430"/>
      <c r="F82" s="951"/>
      <c r="G82" s="430"/>
      <c r="H82" s="976"/>
      <c r="I82" s="974"/>
      <c r="J82" s="974">
        <f>SUBTOTAL(9,J83:J86)</f>
        <v>258708.49264288886</v>
      </c>
      <c r="K82" s="974">
        <f t="shared" ref="K82:L82" si="21">SUBTOTAL(9,K83:K86)</f>
        <v>315934.81121549592</v>
      </c>
      <c r="L82" s="952">
        <f t="shared" si="21"/>
        <v>0.35106659290857145</v>
      </c>
      <c r="M82" s="963"/>
      <c r="N82" s="1351"/>
      <c r="O82" s="1352"/>
      <c r="P82" s="964"/>
      <c r="Q82" s="964"/>
      <c r="R82" s="964"/>
      <c r="S82" s="964"/>
      <c r="T82" s="964"/>
      <c r="U82" s="964"/>
      <c r="V82" s="964"/>
      <c r="W82" s="964"/>
    </row>
    <row r="83" spans="1:38" s="958" customFormat="1" ht="20.100000000000001" customHeight="1" outlineLevel="1">
      <c r="A83" s="956" t="s">
        <v>1984</v>
      </c>
      <c r="B83" s="941" t="s">
        <v>68</v>
      </c>
      <c r="C83" s="375">
        <v>36001</v>
      </c>
      <c r="D83" s="395" t="s">
        <v>1740</v>
      </c>
      <c r="E83" s="395"/>
      <c r="F83" s="396"/>
      <c r="G83" s="299" t="s">
        <v>1616</v>
      </c>
      <c r="H83" s="366">
        <v>6500</v>
      </c>
      <c r="I83" s="726">
        <v>23.15</v>
      </c>
      <c r="J83" s="669">
        <f t="shared" ref="J83:J86" si="22">I83*H83</f>
        <v>150475</v>
      </c>
      <c r="K83" s="669">
        <f t="shared" ref="K83:K86" si="23">J83*(1+$K$12)</f>
        <v>183760.07</v>
      </c>
      <c r="L83" s="794">
        <f t="shared" ref="L83:L86" si="24">K83/$K$97</f>
        <v>0.20419409130428998</v>
      </c>
      <c r="M83" s="398"/>
      <c r="N83" s="1143"/>
      <c r="O83" s="1144"/>
    </row>
    <row r="84" spans="1:38" s="958" customFormat="1" ht="20.100000000000001" customHeight="1" outlineLevel="1">
      <c r="A84" s="956" t="s">
        <v>1985</v>
      </c>
      <c r="B84" s="941" t="s">
        <v>2446</v>
      </c>
      <c r="C84" s="515">
        <v>600007623</v>
      </c>
      <c r="D84" s="395" t="s">
        <v>1742</v>
      </c>
      <c r="E84" s="395"/>
      <c r="F84" s="396"/>
      <c r="G84" s="299" t="s">
        <v>1616</v>
      </c>
      <c r="H84" s="366">
        <f>H83</f>
        <v>6500</v>
      </c>
      <c r="I84" s="726">
        <v>2.8983499999999993</v>
      </c>
      <c r="J84" s="669">
        <f t="shared" si="22"/>
        <v>18839.274999999994</v>
      </c>
      <c r="K84" s="669">
        <f t="shared" si="23"/>
        <v>23006.522629999996</v>
      </c>
      <c r="L84" s="794">
        <f t="shared" si="24"/>
        <v>2.5564835616923919E-2</v>
      </c>
      <c r="M84" s="398"/>
      <c r="N84" s="1143"/>
      <c r="O84" s="1144"/>
    </row>
    <row r="85" spans="1:38" s="958" customFormat="1" ht="20.100000000000001" customHeight="1" outlineLevel="1">
      <c r="A85" s="956" t="s">
        <v>1986</v>
      </c>
      <c r="B85" s="941" t="s">
        <v>1543</v>
      </c>
      <c r="C85" s="297" t="s">
        <v>1744</v>
      </c>
      <c r="D85" s="395" t="s">
        <v>1745</v>
      </c>
      <c r="E85" s="395"/>
      <c r="F85" s="396"/>
      <c r="G85" s="397" t="s">
        <v>1616</v>
      </c>
      <c r="H85" s="366">
        <f>H83</f>
        <v>6500</v>
      </c>
      <c r="I85" s="726">
        <v>4.3600000000000003</v>
      </c>
      <c r="J85" s="669">
        <f t="shared" si="22"/>
        <v>28340.000000000004</v>
      </c>
      <c r="K85" s="669">
        <f t="shared" si="23"/>
        <v>34608.808000000005</v>
      </c>
      <c r="L85" s="794">
        <f t="shared" si="24"/>
        <v>3.8457288902233454E-2</v>
      </c>
      <c r="M85" s="398"/>
      <c r="N85" s="1143"/>
      <c r="O85" s="1144"/>
    </row>
    <row r="86" spans="1:38" s="958" customFormat="1" ht="42.75" customHeight="1" outlineLevel="1">
      <c r="A86" s="956" t="s">
        <v>1987</v>
      </c>
      <c r="B86" s="941" t="s">
        <v>2432</v>
      </c>
      <c r="C86" s="507">
        <v>700000052</v>
      </c>
      <c r="D86" s="395" t="s">
        <v>1752</v>
      </c>
      <c r="E86" s="395"/>
      <c r="F86" s="396"/>
      <c r="G86" s="397" t="s">
        <v>1554</v>
      </c>
      <c r="H86" s="366">
        <v>260</v>
      </c>
      <c r="I86" s="726">
        <v>234.82391401111107</v>
      </c>
      <c r="J86" s="669">
        <f t="shared" si="22"/>
        <v>61054.217642888878</v>
      </c>
      <c r="K86" s="669">
        <f t="shared" si="23"/>
        <v>74559.410585495905</v>
      </c>
      <c r="L86" s="794">
        <f t="shared" si="24"/>
        <v>8.2850377085124077E-2</v>
      </c>
      <c r="M86" s="398"/>
      <c r="N86" s="1143"/>
      <c r="O86" s="1144"/>
    </row>
    <row r="87" spans="1:38" s="930" customFormat="1" ht="20.100000000000001" customHeight="1">
      <c r="A87" s="950" t="s">
        <v>519</v>
      </c>
      <c r="B87" s="628"/>
      <c r="C87" s="628"/>
      <c r="D87" s="419" t="s">
        <v>1988</v>
      </c>
      <c r="E87" s="419"/>
      <c r="F87" s="419"/>
      <c r="G87" s="927"/>
      <c r="H87" s="975"/>
      <c r="I87" s="931"/>
      <c r="J87" s="931">
        <f>SUBTOTAL(9,J88:J96)</f>
        <v>62571.39</v>
      </c>
      <c r="K87" s="931">
        <f t="shared" ref="K87:L87" si="25">SUBTOTAL(9,K88:K96)</f>
        <v>76412.181467999995</v>
      </c>
      <c r="L87" s="932">
        <f t="shared" si="25"/>
        <v>8.4909175096835612E-2</v>
      </c>
      <c r="M87" s="925"/>
      <c r="N87" s="419"/>
      <c r="O87" s="926"/>
      <c r="P87" s="929"/>
      <c r="Q87" s="929"/>
      <c r="R87" s="929"/>
      <c r="S87" s="929"/>
      <c r="T87" s="929"/>
      <c r="U87" s="929"/>
      <c r="V87" s="929"/>
      <c r="W87" s="929"/>
    </row>
    <row r="88" spans="1:38" s="957" customFormat="1" ht="20.100000000000001" customHeight="1" outlineLevel="1">
      <c r="A88" s="951" t="s">
        <v>521</v>
      </c>
      <c r="B88" s="430"/>
      <c r="C88" s="430"/>
      <c r="D88" s="431" t="s">
        <v>520</v>
      </c>
      <c r="E88" s="431"/>
      <c r="F88" s="430"/>
      <c r="G88" s="951"/>
      <c r="H88" s="976"/>
      <c r="I88" s="974"/>
      <c r="J88" s="974">
        <f>SUBTOTAL(9,J89:J90)</f>
        <v>41644.800000000003</v>
      </c>
      <c r="K88" s="974">
        <f>SUBTOTAL(9,K89:K90)</f>
        <v>50856.629759999996</v>
      </c>
      <c r="L88" s="952">
        <f t="shared" ref="L88" si="26">SUBTOTAL(9,L89:L90)</f>
        <v>5.6511859734500056E-2</v>
      </c>
      <c r="M88" s="953"/>
      <c r="N88" s="1351"/>
      <c r="O88" s="1352"/>
      <c r="P88" s="938"/>
      <c r="Q88" s="938"/>
      <c r="R88" s="938"/>
      <c r="S88" s="938"/>
      <c r="T88" s="938"/>
      <c r="U88" s="938"/>
      <c r="V88" s="938"/>
      <c r="W88" s="938"/>
      <c r="AL88" s="930"/>
    </row>
    <row r="89" spans="1:38" s="965" customFormat="1" ht="57" customHeight="1" outlineLevel="1">
      <c r="A89" s="966" t="s">
        <v>521</v>
      </c>
      <c r="B89" s="941" t="s">
        <v>70</v>
      </c>
      <c r="C89" s="678">
        <v>103319</v>
      </c>
      <c r="D89" s="354" t="s">
        <v>522</v>
      </c>
      <c r="E89" s="354"/>
      <c r="F89" s="967"/>
      <c r="G89" s="968" t="s">
        <v>1554</v>
      </c>
      <c r="H89" s="982">
        <v>192</v>
      </c>
      <c r="I89" s="726">
        <v>91.42</v>
      </c>
      <c r="J89" s="669">
        <f t="shared" ref="J89:J90" si="27">I89*H89</f>
        <v>17552.64</v>
      </c>
      <c r="K89" s="669">
        <f t="shared" ref="K89:K90" si="28">J89*(1+$K$12)</f>
        <v>21435.283968</v>
      </c>
      <c r="L89" s="794">
        <f t="shared" ref="L89:L90" si="29">K89/$K$97</f>
        <v>2.381887605775931E-2</v>
      </c>
      <c r="M89" s="354"/>
      <c r="N89" s="1143"/>
      <c r="O89" s="1144"/>
      <c r="P89" s="479"/>
      <c r="Q89" s="479"/>
      <c r="R89" s="479"/>
      <c r="S89" s="479"/>
      <c r="T89" s="479"/>
      <c r="U89" s="479"/>
      <c r="V89" s="969"/>
      <c r="W89" s="969"/>
    </row>
    <row r="90" spans="1:38" s="965" customFormat="1" ht="68.25" customHeight="1" outlineLevel="1">
      <c r="A90" s="966" t="s">
        <v>523</v>
      </c>
      <c r="B90" s="941" t="s">
        <v>70</v>
      </c>
      <c r="C90" s="678">
        <v>87795</v>
      </c>
      <c r="D90" s="354" t="s">
        <v>524</v>
      </c>
      <c r="E90" s="354"/>
      <c r="F90" s="967"/>
      <c r="G90" s="968" t="s">
        <v>1554</v>
      </c>
      <c r="H90" s="982">
        <v>384</v>
      </c>
      <c r="I90" s="726">
        <v>62.74</v>
      </c>
      <c r="J90" s="669">
        <f t="shared" si="27"/>
        <v>24092.16</v>
      </c>
      <c r="K90" s="669">
        <f t="shared" si="28"/>
        <v>29421.345792</v>
      </c>
      <c r="L90" s="794">
        <f t="shared" si="29"/>
        <v>3.2692983676740742E-2</v>
      </c>
      <c r="M90" s="354"/>
      <c r="N90" s="1143"/>
      <c r="O90" s="1144"/>
      <c r="P90" s="479"/>
      <c r="Q90" s="479"/>
      <c r="R90" s="479"/>
      <c r="S90" s="479"/>
      <c r="T90" s="479"/>
      <c r="U90" s="479"/>
      <c r="V90" s="969"/>
      <c r="W90" s="969"/>
    </row>
    <row r="91" spans="1:38" s="957" customFormat="1" ht="20.100000000000001" customHeight="1" outlineLevel="1">
      <c r="A91" s="951" t="s">
        <v>523</v>
      </c>
      <c r="B91" s="430"/>
      <c r="C91" s="430"/>
      <c r="D91" s="431" t="s">
        <v>499</v>
      </c>
      <c r="E91" s="431"/>
      <c r="F91" s="430"/>
      <c r="G91" s="951"/>
      <c r="H91" s="976"/>
      <c r="I91" s="974"/>
      <c r="J91" s="974">
        <f>SUBTOTAL(9,J92)</f>
        <v>2957.06</v>
      </c>
      <c r="K91" s="974">
        <f t="shared" ref="K91:L91" si="30">SUBTOTAL(9,K92)</f>
        <v>3611.1616720000002</v>
      </c>
      <c r="L91" s="952">
        <f t="shared" si="30"/>
        <v>4.0127209146520269E-3</v>
      </c>
      <c r="M91" s="953"/>
      <c r="N91" s="1351"/>
      <c r="O91" s="1352"/>
      <c r="P91" s="938"/>
      <c r="Q91" s="938"/>
      <c r="R91" s="938"/>
      <c r="S91" s="938"/>
      <c r="T91" s="938"/>
      <c r="U91" s="938"/>
      <c r="V91" s="938"/>
      <c r="W91" s="938"/>
      <c r="AL91" s="930"/>
    </row>
    <row r="92" spans="1:38" s="965" customFormat="1" ht="20.100000000000001" customHeight="1" outlineLevel="1">
      <c r="A92" s="966" t="s">
        <v>525</v>
      </c>
      <c r="B92" s="941" t="s">
        <v>70</v>
      </c>
      <c r="C92" s="678">
        <v>90838</v>
      </c>
      <c r="D92" s="354" t="s">
        <v>502</v>
      </c>
      <c r="E92" s="354"/>
      <c r="F92" s="967"/>
      <c r="G92" s="968" t="s">
        <v>1619</v>
      </c>
      <c r="H92" s="982">
        <v>2</v>
      </c>
      <c r="I92" s="726">
        <v>1478.53</v>
      </c>
      <c r="J92" s="669">
        <f>I92*H92</f>
        <v>2957.06</v>
      </c>
      <c r="K92" s="669">
        <f>J92*(1+$K$12)</f>
        <v>3611.1616720000002</v>
      </c>
      <c r="L92" s="794">
        <f>K92/$K$97</f>
        <v>4.0127209146520269E-3</v>
      </c>
      <c r="M92" s="354"/>
      <c r="N92" s="1143"/>
      <c r="O92" s="1144"/>
      <c r="P92" s="479"/>
      <c r="Q92" s="479"/>
      <c r="R92" s="479"/>
      <c r="S92" s="479"/>
      <c r="T92" s="479"/>
      <c r="U92" s="479"/>
      <c r="V92" s="969"/>
      <c r="W92" s="969"/>
    </row>
    <row r="93" spans="1:38" s="957" customFormat="1" ht="20.100000000000001" customHeight="1" outlineLevel="1">
      <c r="A93" s="951" t="s">
        <v>1989</v>
      </c>
      <c r="B93" s="430"/>
      <c r="C93" s="430"/>
      <c r="D93" s="431" t="s">
        <v>526</v>
      </c>
      <c r="E93" s="431"/>
      <c r="F93" s="430"/>
      <c r="G93" s="951"/>
      <c r="H93" s="976"/>
      <c r="I93" s="974"/>
      <c r="J93" s="974">
        <f>SUBTOTAL(9,J94:J96)</f>
        <v>17969.53</v>
      </c>
      <c r="K93" s="974">
        <f t="shared" ref="K93:L93" si="31">SUBTOTAL(9,K94:K96)</f>
        <v>21944.390036000004</v>
      </c>
      <c r="L93" s="952">
        <f t="shared" si="31"/>
        <v>2.4384594447683525E-2</v>
      </c>
      <c r="M93" s="953"/>
      <c r="N93" s="1351"/>
      <c r="O93" s="1352"/>
      <c r="P93" s="938"/>
      <c r="Q93" s="938"/>
      <c r="R93" s="938"/>
      <c r="S93" s="938"/>
      <c r="T93" s="938"/>
      <c r="U93" s="938"/>
      <c r="V93" s="938"/>
      <c r="W93" s="938"/>
      <c r="AL93" s="930"/>
    </row>
    <row r="94" spans="1:38" s="965" customFormat="1" ht="67.5" customHeight="1" outlineLevel="1">
      <c r="A94" s="966" t="s">
        <v>525</v>
      </c>
      <c r="B94" s="941" t="s">
        <v>70</v>
      </c>
      <c r="C94" s="678">
        <v>87543</v>
      </c>
      <c r="D94" s="354" t="s">
        <v>527</v>
      </c>
      <c r="E94" s="354"/>
      <c r="F94" s="967"/>
      <c r="G94" s="968" t="s">
        <v>1554</v>
      </c>
      <c r="H94" s="982">
        <v>192</v>
      </c>
      <c r="I94" s="726">
        <v>23.56</v>
      </c>
      <c r="J94" s="669">
        <f t="shared" ref="J94:J96" si="32">I94*H94</f>
        <v>4523.5199999999995</v>
      </c>
      <c r="K94" s="669">
        <f t="shared" ref="K94:K96" si="33">J94*(1+$K$12)</f>
        <v>5524.1226239999996</v>
      </c>
      <c r="L94" s="794">
        <f t="shared" ref="L94:L96" si="34">K94/$K$97</f>
        <v>6.1384020993306646E-3</v>
      </c>
      <c r="M94" s="354"/>
      <c r="N94" s="1143"/>
      <c r="O94" s="1144"/>
      <c r="P94" s="479"/>
      <c r="Q94" s="479"/>
      <c r="R94" s="479"/>
      <c r="S94" s="479"/>
      <c r="T94" s="479"/>
      <c r="U94" s="479"/>
      <c r="V94" s="969"/>
      <c r="W94" s="969"/>
    </row>
    <row r="95" spans="1:38" s="965" customFormat="1" ht="42.75" customHeight="1" outlineLevel="1">
      <c r="A95" s="966" t="s">
        <v>528</v>
      </c>
      <c r="B95" s="941" t="s">
        <v>70</v>
      </c>
      <c r="C95" s="678">
        <v>88489</v>
      </c>
      <c r="D95" s="354" t="s">
        <v>529</v>
      </c>
      <c r="E95" s="354"/>
      <c r="F95" s="967"/>
      <c r="G95" s="968" t="s">
        <v>1554</v>
      </c>
      <c r="H95" s="982">
        <v>192</v>
      </c>
      <c r="I95" s="726">
        <v>16.190000000000001</v>
      </c>
      <c r="J95" s="669">
        <f t="shared" si="32"/>
        <v>3108.4800000000005</v>
      </c>
      <c r="K95" s="669">
        <f t="shared" si="33"/>
        <v>3796.0757760000006</v>
      </c>
      <c r="L95" s="794">
        <f t="shared" si="34"/>
        <v>4.2181973679186538E-3</v>
      </c>
      <c r="M95" s="354"/>
      <c r="N95" s="1143"/>
      <c r="O95" s="1144"/>
      <c r="P95" s="479"/>
      <c r="Q95" s="479"/>
      <c r="R95" s="479"/>
      <c r="S95" s="479"/>
      <c r="T95" s="479"/>
      <c r="U95" s="479"/>
      <c r="V95" s="969"/>
      <c r="W95" s="969"/>
    </row>
    <row r="96" spans="1:38" s="965" customFormat="1" ht="20.100000000000001" customHeight="1" outlineLevel="1">
      <c r="A96" s="966" t="s">
        <v>530</v>
      </c>
      <c r="B96" s="941" t="s">
        <v>68</v>
      </c>
      <c r="C96" s="485">
        <v>170371</v>
      </c>
      <c r="D96" s="354" t="s">
        <v>474</v>
      </c>
      <c r="E96" s="354"/>
      <c r="F96" s="967"/>
      <c r="G96" s="968" t="s">
        <v>1554</v>
      </c>
      <c r="H96" s="983">
        <v>289</v>
      </c>
      <c r="I96" s="726">
        <v>35.770000000000003</v>
      </c>
      <c r="J96" s="669">
        <f t="shared" si="32"/>
        <v>10337.530000000001</v>
      </c>
      <c r="K96" s="669">
        <f t="shared" si="33"/>
        <v>12624.191636000001</v>
      </c>
      <c r="L96" s="794">
        <f t="shared" si="34"/>
        <v>1.4027994980434205E-2</v>
      </c>
      <c r="M96" s="354"/>
      <c r="N96" s="1143"/>
      <c r="O96" s="1144"/>
      <c r="P96" s="479"/>
      <c r="Q96" s="479"/>
      <c r="R96" s="479"/>
      <c r="S96" s="479"/>
      <c r="T96" s="479"/>
      <c r="U96" s="479"/>
      <c r="V96" s="969"/>
      <c r="W96" s="969"/>
    </row>
    <row r="97" spans="1:15" ht="21">
      <c r="A97" s="977"/>
      <c r="B97" s="576"/>
      <c r="C97" s="576"/>
      <c r="D97" s="1211" t="s">
        <v>88</v>
      </c>
      <c r="E97" s="1211"/>
      <c r="F97" s="1211"/>
      <c r="G97" s="1211"/>
      <c r="H97" s="1211"/>
      <c r="I97" s="1211"/>
      <c r="J97" s="978">
        <f>SUBTOTAL(9,J14:J96)</f>
        <v>736921.42137336498</v>
      </c>
      <c r="K97" s="978">
        <f t="shared" ref="K97:L97" si="35">K14+K44+K87</f>
        <v>899928.43978115311</v>
      </c>
      <c r="L97" s="979">
        <f t="shared" si="35"/>
        <v>1</v>
      </c>
      <c r="M97" s="980"/>
      <c r="N97" s="1350"/>
      <c r="O97" s="1350"/>
    </row>
    <row r="98" spans="1:15" ht="15.75">
      <c r="L98" s="972"/>
    </row>
    <row r="99" spans="1:15" ht="15.75">
      <c r="J99" s="971">
        <v>736921.42137336486</v>
      </c>
      <c r="K99" s="971">
        <v>899928.43978115334</v>
      </c>
      <c r="L99" s="973">
        <v>0.99999999999999989</v>
      </c>
    </row>
    <row r="100" spans="1:15" ht="15.75">
      <c r="J100" s="971">
        <f>J14+J44+J87</f>
        <v>736921.42137336498</v>
      </c>
      <c r="K100" s="971">
        <f t="shared" ref="K100:L100" si="36">K14+K44+K87</f>
        <v>899928.43978115311</v>
      </c>
      <c r="L100" s="973">
        <f t="shared" si="36"/>
        <v>1</v>
      </c>
    </row>
    <row r="101" spans="1:15" ht="15.75">
      <c r="J101" s="971">
        <f>SUM(J14:J96)/3</f>
        <v>736921.42137336498</v>
      </c>
      <c r="K101" s="971">
        <f t="shared" ref="K101:L101" si="37">SUM(K14:K96)/3</f>
        <v>899928.43978115299</v>
      </c>
      <c r="L101" s="973">
        <f t="shared" si="37"/>
        <v>1.0000000000000002</v>
      </c>
    </row>
    <row r="102" spans="1:15" ht="15.75"/>
  </sheetData>
  <sheetProtection selectLockedCells="1"/>
  <autoFilter ref="A11:O97" xr:uid="{00000000-0009-0000-0000-00000A000000}">
    <filterColumn colId="13" showButton="0"/>
  </autoFilter>
  <mergeCells count="111">
    <mergeCell ref="N80:O80"/>
    <mergeCell ref="N81:O81"/>
    <mergeCell ref="N93:O93"/>
    <mergeCell ref="N94:O94"/>
    <mergeCell ref="N95:O95"/>
    <mergeCell ref="N96:O96"/>
    <mergeCell ref="D97:I97"/>
    <mergeCell ref="N88:O88"/>
    <mergeCell ref="N89:O89"/>
    <mergeCell ref="N90:O90"/>
    <mergeCell ref="N92:O92"/>
    <mergeCell ref="N83:O83"/>
    <mergeCell ref="N84:O84"/>
    <mergeCell ref="N85:O85"/>
    <mergeCell ref="N86:O86"/>
    <mergeCell ref="N82:O82"/>
    <mergeCell ref="N91:O91"/>
    <mergeCell ref="N74:O74"/>
    <mergeCell ref="N75:O75"/>
    <mergeCell ref="N76:O76"/>
    <mergeCell ref="N77:O77"/>
    <mergeCell ref="N78:O78"/>
    <mergeCell ref="N79:O79"/>
    <mergeCell ref="N68:O68"/>
    <mergeCell ref="N69:O69"/>
    <mergeCell ref="N70:O70"/>
    <mergeCell ref="N71:O71"/>
    <mergeCell ref="N72:O72"/>
    <mergeCell ref="N73:O73"/>
    <mergeCell ref="N64:O64"/>
    <mergeCell ref="N54:O54"/>
    <mergeCell ref="N65:O65"/>
    <mergeCell ref="N66:O66"/>
    <mergeCell ref="N67:O67"/>
    <mergeCell ref="N58:O58"/>
    <mergeCell ref="N59:O59"/>
    <mergeCell ref="N60:O60"/>
    <mergeCell ref="N61:O61"/>
    <mergeCell ref="N62:O62"/>
    <mergeCell ref="N63:O63"/>
    <mergeCell ref="N52:O52"/>
    <mergeCell ref="N53:O53"/>
    <mergeCell ref="N55:O55"/>
    <mergeCell ref="N56:O56"/>
    <mergeCell ref="N57:O57"/>
    <mergeCell ref="N46:O46"/>
    <mergeCell ref="N47:O47"/>
    <mergeCell ref="N48:O48"/>
    <mergeCell ref="N49:O49"/>
    <mergeCell ref="N50:O50"/>
    <mergeCell ref="N51:O51"/>
    <mergeCell ref="N26:O26"/>
    <mergeCell ref="N39:O39"/>
    <mergeCell ref="N40:O40"/>
    <mergeCell ref="N41:O41"/>
    <mergeCell ref="N42:O42"/>
    <mergeCell ref="N43:O43"/>
    <mergeCell ref="N33:O33"/>
    <mergeCell ref="N34:O34"/>
    <mergeCell ref="N35:O35"/>
    <mergeCell ref="N36:O36"/>
    <mergeCell ref="N37:O37"/>
    <mergeCell ref="N38:O38"/>
    <mergeCell ref="L11:L12"/>
    <mergeCell ref="N97:O97"/>
    <mergeCell ref="N18:O18"/>
    <mergeCell ref="N19:O19"/>
    <mergeCell ref="N20:O20"/>
    <mergeCell ref="M11:O12"/>
    <mergeCell ref="N15:O15"/>
    <mergeCell ref="N16:O16"/>
    <mergeCell ref="N13:O13"/>
    <mergeCell ref="N14:O14"/>
    <mergeCell ref="N28:O28"/>
    <mergeCell ref="N45:O45"/>
    <mergeCell ref="N44:O44"/>
    <mergeCell ref="N17:O17"/>
    <mergeCell ref="N27:O27"/>
    <mergeCell ref="N29:O29"/>
    <mergeCell ref="N30:O30"/>
    <mergeCell ref="N31:O31"/>
    <mergeCell ref="N32:O32"/>
    <mergeCell ref="N21:O21"/>
    <mergeCell ref="N22:O22"/>
    <mergeCell ref="N23:O23"/>
    <mergeCell ref="N24:O24"/>
    <mergeCell ref="N25:O25"/>
    <mergeCell ref="D8:I8"/>
    <mergeCell ref="D10:K10"/>
    <mergeCell ref="A11:A12"/>
    <mergeCell ref="B11:B12"/>
    <mergeCell ref="C11:C12"/>
    <mergeCell ref="D11:D12"/>
    <mergeCell ref="F11:F12"/>
    <mergeCell ref="G11:G12"/>
    <mergeCell ref="H11:H12"/>
    <mergeCell ref="I11:I12"/>
    <mergeCell ref="J11:J12"/>
    <mergeCell ref="F5:G5"/>
    <mergeCell ref="H5:I5"/>
    <mergeCell ref="J5:K5"/>
    <mergeCell ref="F6:G6"/>
    <mergeCell ref="H6:I6"/>
    <mergeCell ref="J6:K6"/>
    <mergeCell ref="D1:K2"/>
    <mergeCell ref="L2:O2"/>
    <mergeCell ref="D3:I3"/>
    <mergeCell ref="J3:K3"/>
    <mergeCell ref="N3:O3"/>
    <mergeCell ref="D4:H4"/>
    <mergeCell ref="J4:K4"/>
  </mergeCells>
  <phoneticPr fontId="7" type="noConversion"/>
  <conditionalFormatting sqref="H66:H79">
    <cfRule type="containsBlanks" dxfId="783" priority="359">
      <formula>LEN(TRIM(H66))=0</formula>
    </cfRule>
  </conditionalFormatting>
  <conditionalFormatting sqref="B60 B89:B90 B94:B96">
    <cfRule type="containsText" dxfId="782" priority="374" operator="containsText" text="PESQUISA DE MERCADO">
      <formula>NOT(ISERROR(SEARCH("PESQUISA DE MERCADO",B60)))</formula>
    </cfRule>
    <cfRule type="containsText" dxfId="781" priority="375" operator="containsText" text="CPU">
      <formula>NOT(ISERROR(SEARCH("CPU",B60)))</formula>
    </cfRule>
    <cfRule type="containsText" dxfId="780" priority="376" operator="containsText" text="LICITADO">
      <formula>NOT(ISERROR(SEARCH("LICITADO",B60)))</formula>
    </cfRule>
    <cfRule type="containsText" dxfId="779" priority="377" operator="containsText" text="OUTROS">
      <formula>NOT(ISERROR(SEARCH("OUTROS",B60)))</formula>
    </cfRule>
    <cfRule type="containsText" dxfId="778" priority="378" operator="containsText" text="SINAPI">
      <formula>NOT(ISERROR(SEARCH("SINAPI",B60)))</formula>
    </cfRule>
    <cfRule type="containsText" dxfId="777" priority="379" operator="containsText" text="SIURB-INFRA">
      <formula>NOT(ISERROR(SEARCH("SIURB-INFRA",B60)))</formula>
    </cfRule>
    <cfRule type="containsText" dxfId="776" priority="380" operator="containsText" text="SIURB-EDIF">
      <formula>NOT(ISERROR(SEARCH("SIURB-EDIF",B60)))</formula>
    </cfRule>
    <cfRule type="containsText" dxfId="775" priority="381" operator="containsText" text="CDHU">
      <formula>NOT(ISERROR(SEARCH("CDHU",B60)))</formula>
    </cfRule>
  </conditionalFormatting>
  <conditionalFormatting sqref="B60">
    <cfRule type="containsText" dxfId="774" priority="373" operator="containsText" text="CDHU">
      <formula>NOT(ISERROR(SEARCH("CDHU",B60)))</formula>
    </cfRule>
  </conditionalFormatting>
  <conditionalFormatting sqref="B74">
    <cfRule type="containsText" dxfId="773" priority="365" operator="containsText" text="PESQUISA DE MERCADO">
      <formula>NOT(ISERROR(SEARCH("PESQUISA DE MERCADO",B74)))</formula>
    </cfRule>
    <cfRule type="containsText" dxfId="772" priority="366" operator="containsText" text="CPU">
      <formula>NOT(ISERROR(SEARCH("CPU",B74)))</formula>
    </cfRule>
    <cfRule type="containsText" dxfId="771" priority="367" operator="containsText" text="LICITADO">
      <formula>NOT(ISERROR(SEARCH("LICITADO",B74)))</formula>
    </cfRule>
    <cfRule type="containsText" dxfId="770" priority="368" operator="containsText" text="OUTROS">
      <formula>NOT(ISERROR(SEARCH("OUTROS",B74)))</formula>
    </cfRule>
    <cfRule type="containsText" dxfId="769" priority="369" operator="containsText" text="SINAPI">
      <formula>NOT(ISERROR(SEARCH("SINAPI",B74)))</formula>
    </cfRule>
    <cfRule type="containsText" dxfId="768" priority="370" operator="containsText" text="SIURB-INFRA">
      <formula>NOT(ISERROR(SEARCH("SIURB-INFRA",B74)))</formula>
    </cfRule>
    <cfRule type="containsText" dxfId="767" priority="371" operator="containsText" text="SIURB-EDIF">
      <formula>NOT(ISERROR(SEARCH("SIURB-EDIF",B74)))</formula>
    </cfRule>
    <cfRule type="containsText" dxfId="766" priority="372" operator="containsText" text="CDHU">
      <formula>NOT(ISERROR(SEARCH("CDHU",B74)))</formula>
    </cfRule>
  </conditionalFormatting>
  <conditionalFormatting sqref="B74">
    <cfRule type="containsText" dxfId="765" priority="364" operator="containsText" text="CDHU">
      <formula>NOT(ISERROR(SEARCH("CDHU",B74)))</formula>
    </cfRule>
  </conditionalFormatting>
  <conditionalFormatting sqref="H16:H27">
    <cfRule type="containsBlanks" dxfId="764" priority="363">
      <formula>LEN(TRIM(H16))=0</formula>
    </cfRule>
  </conditionalFormatting>
  <conditionalFormatting sqref="H29:H43">
    <cfRule type="containsBlanks" dxfId="763" priority="362">
      <formula>LEN(TRIM(H29))=0</formula>
    </cfRule>
  </conditionalFormatting>
  <conditionalFormatting sqref="H46:H53">
    <cfRule type="containsBlanks" dxfId="762" priority="361">
      <formula>LEN(TRIM(H46))=0</formula>
    </cfRule>
  </conditionalFormatting>
  <conditionalFormatting sqref="H55:H64">
    <cfRule type="containsBlanks" dxfId="761" priority="360">
      <formula>LEN(TRIM(H55))=0</formula>
    </cfRule>
  </conditionalFormatting>
  <conditionalFormatting sqref="B16">
    <cfRule type="containsText" dxfId="760" priority="315" operator="containsText" text="PESQUISA DE MERCADO">
      <formula>NOT(ISERROR(SEARCH("PESQUISA DE MERCADO",B16)))</formula>
    </cfRule>
    <cfRule type="containsText" dxfId="759" priority="316" operator="containsText" text="CPU">
      <formula>NOT(ISERROR(SEARCH("CPU",B16)))</formula>
    </cfRule>
    <cfRule type="containsText" dxfId="758" priority="317" operator="containsText" text="LICITADO">
      <formula>NOT(ISERROR(SEARCH("LICITADO",B16)))</formula>
    </cfRule>
    <cfRule type="containsText" dxfId="757" priority="318" operator="containsText" text="OUTROS">
      <formula>NOT(ISERROR(SEARCH("OUTROS",B16)))</formula>
    </cfRule>
    <cfRule type="containsText" dxfId="756" priority="319" operator="containsText" text="SINAPI">
      <formula>NOT(ISERROR(SEARCH("SINAPI",B16)))</formula>
    </cfRule>
    <cfRule type="containsText" dxfId="755" priority="320" operator="containsText" text="SIURB-INFRA">
      <formula>NOT(ISERROR(SEARCH("SIURB-INFRA",B16)))</formula>
    </cfRule>
    <cfRule type="containsText" dxfId="754" priority="321" operator="containsText" text="SIURB-EDIF">
      <formula>NOT(ISERROR(SEARCH("SIURB-EDIF",B16)))</formula>
    </cfRule>
    <cfRule type="containsText" dxfId="753" priority="322" operator="containsText" text="CDHU">
      <formula>NOT(ISERROR(SEARCH("CDHU",B16)))</formula>
    </cfRule>
  </conditionalFormatting>
  <conditionalFormatting sqref="B19:B26">
    <cfRule type="containsText" dxfId="752" priority="307" operator="containsText" text="PESQUISA DE MERCADO">
      <formula>NOT(ISERROR(SEARCH("PESQUISA DE MERCADO",B19)))</formula>
    </cfRule>
    <cfRule type="containsText" dxfId="751" priority="308" operator="containsText" text="CPU">
      <formula>NOT(ISERROR(SEARCH("CPU",B19)))</formula>
    </cfRule>
    <cfRule type="containsText" dxfId="750" priority="309" operator="containsText" text="LICITADO">
      <formula>NOT(ISERROR(SEARCH("LICITADO",B19)))</formula>
    </cfRule>
    <cfRule type="containsText" dxfId="749" priority="310" operator="containsText" text="OUTROS">
      <formula>NOT(ISERROR(SEARCH("OUTROS",B19)))</formula>
    </cfRule>
    <cfRule type="containsText" dxfId="748" priority="311" operator="containsText" text="SINAPI">
      <formula>NOT(ISERROR(SEARCH("SINAPI",B19)))</formula>
    </cfRule>
    <cfRule type="containsText" dxfId="747" priority="312" operator="containsText" text="SIURB-INFRA">
      <formula>NOT(ISERROR(SEARCH("SIURB-INFRA",B19)))</formula>
    </cfRule>
    <cfRule type="containsText" dxfId="746" priority="313" operator="containsText" text="SIURB-EDIF">
      <formula>NOT(ISERROR(SEARCH("SIURB-EDIF",B19)))</formula>
    </cfRule>
    <cfRule type="containsText" dxfId="745" priority="314" operator="containsText" text="CDHU">
      <formula>NOT(ISERROR(SEARCH("CDHU",B19)))</formula>
    </cfRule>
  </conditionalFormatting>
  <conditionalFormatting sqref="B30">
    <cfRule type="containsText" dxfId="744" priority="299" operator="containsText" text="PESQUISA DE MERCADO">
      <formula>NOT(ISERROR(SEARCH("PESQUISA DE MERCADO",B30)))</formula>
    </cfRule>
    <cfRule type="containsText" dxfId="743" priority="300" operator="containsText" text="CPU">
      <formula>NOT(ISERROR(SEARCH("CPU",B30)))</formula>
    </cfRule>
    <cfRule type="containsText" dxfId="742" priority="301" operator="containsText" text="LICITADO">
      <formula>NOT(ISERROR(SEARCH("LICITADO",B30)))</formula>
    </cfRule>
    <cfRule type="containsText" dxfId="741" priority="302" operator="containsText" text="OUTROS">
      <formula>NOT(ISERROR(SEARCH("OUTROS",B30)))</formula>
    </cfRule>
    <cfRule type="containsText" dxfId="740" priority="303" operator="containsText" text="SINAPI">
      <formula>NOT(ISERROR(SEARCH("SINAPI",B30)))</formula>
    </cfRule>
    <cfRule type="containsText" dxfId="739" priority="304" operator="containsText" text="SIURB-INFRA">
      <formula>NOT(ISERROR(SEARCH("SIURB-INFRA",B30)))</formula>
    </cfRule>
    <cfRule type="containsText" dxfId="738" priority="305" operator="containsText" text="SIURB-EDIF">
      <formula>NOT(ISERROR(SEARCH("SIURB-EDIF",B30)))</formula>
    </cfRule>
    <cfRule type="containsText" dxfId="737" priority="306" operator="containsText" text="CDHU">
      <formula>NOT(ISERROR(SEARCH("CDHU",B30)))</formula>
    </cfRule>
  </conditionalFormatting>
  <conditionalFormatting sqref="B31">
    <cfRule type="containsText" dxfId="736" priority="291" operator="containsText" text="PESQUISA DE MERCADO">
      <formula>NOT(ISERROR(SEARCH("PESQUISA DE MERCADO",B31)))</formula>
    </cfRule>
    <cfRule type="containsText" dxfId="735" priority="292" operator="containsText" text="CPU">
      <formula>NOT(ISERROR(SEARCH("CPU",B31)))</formula>
    </cfRule>
    <cfRule type="containsText" dxfId="734" priority="293" operator="containsText" text="LICITADO">
      <formula>NOT(ISERROR(SEARCH("LICITADO",B31)))</formula>
    </cfRule>
    <cfRule type="containsText" dxfId="733" priority="294" operator="containsText" text="OUTROS">
      <formula>NOT(ISERROR(SEARCH("OUTROS",B31)))</formula>
    </cfRule>
    <cfRule type="containsText" dxfId="732" priority="295" operator="containsText" text="SINAPI">
      <formula>NOT(ISERROR(SEARCH("SINAPI",B31)))</formula>
    </cfRule>
    <cfRule type="containsText" dxfId="731" priority="296" operator="containsText" text="SIURB-INFRA">
      <formula>NOT(ISERROR(SEARCH("SIURB-INFRA",B31)))</formula>
    </cfRule>
    <cfRule type="containsText" dxfId="730" priority="297" operator="containsText" text="SIURB-EDIF">
      <formula>NOT(ISERROR(SEARCH("SIURB-EDIF",B31)))</formula>
    </cfRule>
    <cfRule type="containsText" dxfId="729" priority="298" operator="containsText" text="CDHU">
      <formula>NOT(ISERROR(SEARCH("CDHU",B31)))</formula>
    </cfRule>
  </conditionalFormatting>
  <conditionalFormatting sqref="B37">
    <cfRule type="containsText" dxfId="728" priority="283" operator="containsText" text="PESQUISA DE MERCADO">
      <formula>NOT(ISERROR(SEARCH("PESQUISA DE MERCADO",B37)))</formula>
    </cfRule>
    <cfRule type="containsText" dxfId="727" priority="284" operator="containsText" text="CPU">
      <formula>NOT(ISERROR(SEARCH("CPU",B37)))</formula>
    </cfRule>
    <cfRule type="containsText" dxfId="726" priority="285" operator="containsText" text="LICITADO">
      <formula>NOT(ISERROR(SEARCH("LICITADO",B37)))</formula>
    </cfRule>
    <cfRule type="containsText" dxfId="725" priority="286" operator="containsText" text="OUTROS">
      <formula>NOT(ISERROR(SEARCH("OUTROS",B37)))</formula>
    </cfRule>
    <cfRule type="containsText" dxfId="724" priority="287" operator="containsText" text="SINAPI">
      <formula>NOT(ISERROR(SEARCH("SINAPI",B37)))</formula>
    </cfRule>
    <cfRule type="containsText" dxfId="723" priority="288" operator="containsText" text="SIURB-INFRA">
      <formula>NOT(ISERROR(SEARCH("SIURB-INFRA",B37)))</formula>
    </cfRule>
    <cfRule type="containsText" dxfId="722" priority="289" operator="containsText" text="SIURB-EDIF">
      <formula>NOT(ISERROR(SEARCH("SIURB-EDIF",B37)))</formula>
    </cfRule>
    <cfRule type="containsText" dxfId="721" priority="290" operator="containsText" text="CDHU">
      <formula>NOT(ISERROR(SEARCH("CDHU",B37)))</formula>
    </cfRule>
  </conditionalFormatting>
  <conditionalFormatting sqref="B38">
    <cfRule type="containsText" dxfId="720" priority="275" operator="containsText" text="PESQUISA DE MERCADO">
      <formula>NOT(ISERROR(SEARCH("PESQUISA DE MERCADO",B38)))</formula>
    </cfRule>
    <cfRule type="containsText" dxfId="719" priority="276" operator="containsText" text="CPU">
      <formula>NOT(ISERROR(SEARCH("CPU",B38)))</formula>
    </cfRule>
    <cfRule type="containsText" dxfId="718" priority="277" operator="containsText" text="LICITADO">
      <formula>NOT(ISERROR(SEARCH("LICITADO",B38)))</formula>
    </cfRule>
    <cfRule type="containsText" dxfId="717" priority="278" operator="containsText" text="OUTROS">
      <formula>NOT(ISERROR(SEARCH("OUTROS",B38)))</formula>
    </cfRule>
    <cfRule type="containsText" dxfId="716" priority="279" operator="containsText" text="SINAPI">
      <formula>NOT(ISERROR(SEARCH("SINAPI",B38)))</formula>
    </cfRule>
    <cfRule type="containsText" dxfId="715" priority="280" operator="containsText" text="SIURB-INFRA">
      <formula>NOT(ISERROR(SEARCH("SIURB-INFRA",B38)))</formula>
    </cfRule>
    <cfRule type="containsText" dxfId="714" priority="281" operator="containsText" text="SIURB-EDIF">
      <formula>NOT(ISERROR(SEARCH("SIURB-EDIF",B38)))</formula>
    </cfRule>
    <cfRule type="containsText" dxfId="713" priority="282" operator="containsText" text="CDHU">
      <formula>NOT(ISERROR(SEARCH("CDHU",B38)))</formula>
    </cfRule>
  </conditionalFormatting>
  <conditionalFormatting sqref="B39">
    <cfRule type="containsText" dxfId="712" priority="267" operator="containsText" text="PESQUISA DE MERCADO">
      <formula>NOT(ISERROR(SEARCH("PESQUISA DE MERCADO",B39)))</formula>
    </cfRule>
    <cfRule type="containsText" dxfId="711" priority="268" operator="containsText" text="CPU">
      <formula>NOT(ISERROR(SEARCH("CPU",B39)))</formula>
    </cfRule>
    <cfRule type="containsText" dxfId="710" priority="269" operator="containsText" text="LICITADO">
      <formula>NOT(ISERROR(SEARCH("LICITADO",B39)))</formula>
    </cfRule>
    <cfRule type="containsText" dxfId="709" priority="270" operator="containsText" text="OUTROS">
      <formula>NOT(ISERROR(SEARCH("OUTROS",B39)))</formula>
    </cfRule>
    <cfRule type="containsText" dxfId="708" priority="271" operator="containsText" text="SINAPI">
      <formula>NOT(ISERROR(SEARCH("SINAPI",B39)))</formula>
    </cfRule>
    <cfRule type="containsText" dxfId="707" priority="272" operator="containsText" text="SIURB-INFRA">
      <formula>NOT(ISERROR(SEARCH("SIURB-INFRA",B39)))</formula>
    </cfRule>
    <cfRule type="containsText" dxfId="706" priority="273" operator="containsText" text="SIURB-EDIF">
      <formula>NOT(ISERROR(SEARCH("SIURB-EDIF",B39)))</formula>
    </cfRule>
    <cfRule type="containsText" dxfId="705" priority="274" operator="containsText" text="CDHU">
      <formula>NOT(ISERROR(SEARCH("CDHU",B39)))</formula>
    </cfRule>
  </conditionalFormatting>
  <conditionalFormatting sqref="B41">
    <cfRule type="containsText" dxfId="704" priority="259" operator="containsText" text="PESQUISA DE MERCADO">
      <formula>NOT(ISERROR(SEARCH("PESQUISA DE MERCADO",B41)))</formula>
    </cfRule>
    <cfRule type="containsText" dxfId="703" priority="260" operator="containsText" text="CPU">
      <formula>NOT(ISERROR(SEARCH("CPU",B41)))</formula>
    </cfRule>
    <cfRule type="containsText" dxfId="702" priority="261" operator="containsText" text="LICITADO">
      <formula>NOT(ISERROR(SEARCH("LICITADO",B41)))</formula>
    </cfRule>
    <cfRule type="containsText" dxfId="701" priority="262" operator="containsText" text="OUTROS">
      <formula>NOT(ISERROR(SEARCH("OUTROS",B41)))</formula>
    </cfRule>
    <cfRule type="containsText" dxfId="700" priority="263" operator="containsText" text="SINAPI">
      <formula>NOT(ISERROR(SEARCH("SINAPI",B41)))</formula>
    </cfRule>
    <cfRule type="containsText" dxfId="699" priority="264" operator="containsText" text="SIURB-INFRA">
      <formula>NOT(ISERROR(SEARCH("SIURB-INFRA",B41)))</formula>
    </cfRule>
    <cfRule type="containsText" dxfId="698" priority="265" operator="containsText" text="SIURB-EDIF">
      <formula>NOT(ISERROR(SEARCH("SIURB-EDIF",B41)))</formula>
    </cfRule>
    <cfRule type="containsText" dxfId="697" priority="266" operator="containsText" text="CDHU">
      <formula>NOT(ISERROR(SEARCH("CDHU",B41)))</formula>
    </cfRule>
  </conditionalFormatting>
  <conditionalFormatting sqref="B42">
    <cfRule type="containsText" dxfId="696" priority="251" operator="containsText" text="PESQUISA DE MERCADO">
      <formula>NOT(ISERROR(SEARCH("PESQUISA DE MERCADO",B42)))</formula>
    </cfRule>
    <cfRule type="containsText" dxfId="695" priority="252" operator="containsText" text="CPU">
      <formula>NOT(ISERROR(SEARCH("CPU",B42)))</formula>
    </cfRule>
    <cfRule type="containsText" dxfId="694" priority="253" operator="containsText" text="LICITADO">
      <formula>NOT(ISERROR(SEARCH("LICITADO",B42)))</formula>
    </cfRule>
    <cfRule type="containsText" dxfId="693" priority="254" operator="containsText" text="OUTROS">
      <formula>NOT(ISERROR(SEARCH("OUTROS",B42)))</formula>
    </cfRule>
    <cfRule type="containsText" dxfId="692" priority="255" operator="containsText" text="SINAPI">
      <formula>NOT(ISERROR(SEARCH("SINAPI",B42)))</formula>
    </cfRule>
    <cfRule type="containsText" dxfId="691" priority="256" operator="containsText" text="SIURB-INFRA">
      <formula>NOT(ISERROR(SEARCH("SIURB-INFRA",B42)))</formula>
    </cfRule>
    <cfRule type="containsText" dxfId="690" priority="257" operator="containsText" text="SIURB-EDIF">
      <formula>NOT(ISERROR(SEARCH("SIURB-EDIF",B42)))</formula>
    </cfRule>
    <cfRule type="containsText" dxfId="689" priority="258" operator="containsText" text="CDHU">
      <formula>NOT(ISERROR(SEARCH("CDHU",B42)))</formula>
    </cfRule>
  </conditionalFormatting>
  <conditionalFormatting sqref="B51">
    <cfRule type="containsText" dxfId="688" priority="243" operator="containsText" text="PESQUISA DE MERCADO">
      <formula>NOT(ISERROR(SEARCH("PESQUISA DE MERCADO",B51)))</formula>
    </cfRule>
    <cfRule type="containsText" dxfId="687" priority="244" operator="containsText" text="CPU">
      <formula>NOT(ISERROR(SEARCH("CPU",B51)))</formula>
    </cfRule>
    <cfRule type="containsText" dxfId="686" priority="245" operator="containsText" text="LICITADO">
      <formula>NOT(ISERROR(SEARCH("LICITADO",B51)))</formula>
    </cfRule>
    <cfRule type="containsText" dxfId="685" priority="246" operator="containsText" text="OUTROS">
      <formula>NOT(ISERROR(SEARCH("OUTROS",B51)))</formula>
    </cfRule>
    <cfRule type="containsText" dxfId="684" priority="247" operator="containsText" text="SINAPI">
      <formula>NOT(ISERROR(SEARCH("SINAPI",B51)))</formula>
    </cfRule>
    <cfRule type="containsText" dxfId="683" priority="248" operator="containsText" text="SIURB-INFRA">
      <formula>NOT(ISERROR(SEARCH("SIURB-INFRA",B51)))</formula>
    </cfRule>
    <cfRule type="containsText" dxfId="682" priority="249" operator="containsText" text="SIURB-EDIF">
      <formula>NOT(ISERROR(SEARCH("SIURB-EDIF",B51)))</formula>
    </cfRule>
    <cfRule type="containsText" dxfId="681" priority="250" operator="containsText" text="CDHU">
      <formula>NOT(ISERROR(SEARCH("CDHU",B51)))</formula>
    </cfRule>
  </conditionalFormatting>
  <conditionalFormatting sqref="B52">
    <cfRule type="containsText" dxfId="680" priority="235" operator="containsText" text="PESQUISA DE MERCADO">
      <formula>NOT(ISERROR(SEARCH("PESQUISA DE MERCADO",B52)))</formula>
    </cfRule>
    <cfRule type="containsText" dxfId="679" priority="236" operator="containsText" text="CPU">
      <formula>NOT(ISERROR(SEARCH("CPU",B52)))</formula>
    </cfRule>
    <cfRule type="containsText" dxfId="678" priority="237" operator="containsText" text="LICITADO">
      <formula>NOT(ISERROR(SEARCH("LICITADO",B52)))</formula>
    </cfRule>
    <cfRule type="containsText" dxfId="677" priority="238" operator="containsText" text="OUTROS">
      <formula>NOT(ISERROR(SEARCH("OUTROS",B52)))</formula>
    </cfRule>
    <cfRule type="containsText" dxfId="676" priority="239" operator="containsText" text="SINAPI">
      <formula>NOT(ISERROR(SEARCH("SINAPI",B52)))</formula>
    </cfRule>
    <cfRule type="containsText" dxfId="675" priority="240" operator="containsText" text="SIURB-INFRA">
      <formula>NOT(ISERROR(SEARCH("SIURB-INFRA",B52)))</formula>
    </cfRule>
    <cfRule type="containsText" dxfId="674" priority="241" operator="containsText" text="SIURB-EDIF">
      <formula>NOT(ISERROR(SEARCH("SIURB-EDIF",B52)))</formula>
    </cfRule>
    <cfRule type="containsText" dxfId="673" priority="242" operator="containsText" text="CDHU">
      <formula>NOT(ISERROR(SEARCH("CDHU",B52)))</formula>
    </cfRule>
  </conditionalFormatting>
  <conditionalFormatting sqref="B53">
    <cfRule type="containsText" dxfId="672" priority="227" operator="containsText" text="PESQUISA DE MERCADO">
      <formula>NOT(ISERROR(SEARCH("PESQUISA DE MERCADO",B53)))</formula>
    </cfRule>
    <cfRule type="containsText" dxfId="671" priority="228" operator="containsText" text="CPU">
      <formula>NOT(ISERROR(SEARCH("CPU",B53)))</formula>
    </cfRule>
    <cfRule type="containsText" dxfId="670" priority="229" operator="containsText" text="LICITADO">
      <formula>NOT(ISERROR(SEARCH("LICITADO",B53)))</formula>
    </cfRule>
    <cfRule type="containsText" dxfId="669" priority="230" operator="containsText" text="OUTROS">
      <formula>NOT(ISERROR(SEARCH("OUTROS",B53)))</formula>
    </cfRule>
    <cfRule type="containsText" dxfId="668" priority="231" operator="containsText" text="SINAPI">
      <formula>NOT(ISERROR(SEARCH("SINAPI",B53)))</formula>
    </cfRule>
    <cfRule type="containsText" dxfId="667" priority="232" operator="containsText" text="SIURB-INFRA">
      <formula>NOT(ISERROR(SEARCH("SIURB-INFRA",B53)))</formula>
    </cfRule>
    <cfRule type="containsText" dxfId="666" priority="233" operator="containsText" text="SIURB-EDIF">
      <formula>NOT(ISERROR(SEARCH("SIURB-EDIF",B53)))</formula>
    </cfRule>
    <cfRule type="containsText" dxfId="665" priority="234" operator="containsText" text="CDHU">
      <formula>NOT(ISERROR(SEARCH("CDHU",B53)))</formula>
    </cfRule>
  </conditionalFormatting>
  <conditionalFormatting sqref="B61">
    <cfRule type="containsText" dxfId="664" priority="219" operator="containsText" text="PESQUISA DE MERCADO">
      <formula>NOT(ISERROR(SEARCH("PESQUISA DE MERCADO",B61)))</formula>
    </cfRule>
    <cfRule type="containsText" dxfId="663" priority="220" operator="containsText" text="CPU">
      <formula>NOT(ISERROR(SEARCH("CPU",B61)))</formula>
    </cfRule>
    <cfRule type="containsText" dxfId="662" priority="221" operator="containsText" text="LICITADO">
      <formula>NOT(ISERROR(SEARCH("LICITADO",B61)))</formula>
    </cfRule>
    <cfRule type="containsText" dxfId="661" priority="222" operator="containsText" text="OUTROS">
      <formula>NOT(ISERROR(SEARCH("OUTROS",B61)))</formula>
    </cfRule>
    <cfRule type="containsText" dxfId="660" priority="223" operator="containsText" text="SINAPI">
      <formula>NOT(ISERROR(SEARCH("SINAPI",B61)))</formula>
    </cfRule>
    <cfRule type="containsText" dxfId="659" priority="224" operator="containsText" text="SIURB-INFRA">
      <formula>NOT(ISERROR(SEARCH("SIURB-INFRA",B61)))</formula>
    </cfRule>
    <cfRule type="containsText" dxfId="658" priority="225" operator="containsText" text="SIURB-EDIF">
      <formula>NOT(ISERROR(SEARCH("SIURB-EDIF",B61)))</formula>
    </cfRule>
    <cfRule type="containsText" dxfId="657" priority="226" operator="containsText" text="CDHU">
      <formula>NOT(ISERROR(SEARCH("CDHU",B61)))</formula>
    </cfRule>
  </conditionalFormatting>
  <conditionalFormatting sqref="B62">
    <cfRule type="containsText" dxfId="656" priority="211" operator="containsText" text="PESQUISA DE MERCADO">
      <formula>NOT(ISERROR(SEARCH("PESQUISA DE MERCADO",B62)))</formula>
    </cfRule>
    <cfRule type="containsText" dxfId="655" priority="212" operator="containsText" text="CPU">
      <formula>NOT(ISERROR(SEARCH("CPU",B62)))</formula>
    </cfRule>
    <cfRule type="containsText" dxfId="654" priority="213" operator="containsText" text="LICITADO">
      <formula>NOT(ISERROR(SEARCH("LICITADO",B62)))</formula>
    </cfRule>
    <cfRule type="containsText" dxfId="653" priority="214" operator="containsText" text="OUTROS">
      <formula>NOT(ISERROR(SEARCH("OUTROS",B62)))</formula>
    </cfRule>
    <cfRule type="containsText" dxfId="652" priority="215" operator="containsText" text="SINAPI">
      <formula>NOT(ISERROR(SEARCH("SINAPI",B62)))</formula>
    </cfRule>
    <cfRule type="containsText" dxfId="651" priority="216" operator="containsText" text="SIURB-INFRA">
      <formula>NOT(ISERROR(SEARCH("SIURB-INFRA",B62)))</formula>
    </cfRule>
    <cfRule type="containsText" dxfId="650" priority="217" operator="containsText" text="SIURB-EDIF">
      <formula>NOT(ISERROR(SEARCH("SIURB-EDIF",B62)))</formula>
    </cfRule>
    <cfRule type="containsText" dxfId="649" priority="218" operator="containsText" text="CDHU">
      <formula>NOT(ISERROR(SEARCH("CDHU",B62)))</formula>
    </cfRule>
  </conditionalFormatting>
  <conditionalFormatting sqref="B63">
    <cfRule type="containsText" dxfId="648" priority="203" operator="containsText" text="PESQUISA DE MERCADO">
      <formula>NOT(ISERROR(SEARCH("PESQUISA DE MERCADO",B63)))</formula>
    </cfRule>
    <cfRule type="containsText" dxfId="647" priority="204" operator="containsText" text="CPU">
      <formula>NOT(ISERROR(SEARCH("CPU",B63)))</formula>
    </cfRule>
    <cfRule type="containsText" dxfId="646" priority="205" operator="containsText" text="LICITADO">
      <formula>NOT(ISERROR(SEARCH("LICITADO",B63)))</formula>
    </cfRule>
    <cfRule type="containsText" dxfId="645" priority="206" operator="containsText" text="OUTROS">
      <formula>NOT(ISERROR(SEARCH("OUTROS",B63)))</formula>
    </cfRule>
    <cfRule type="containsText" dxfId="644" priority="207" operator="containsText" text="SINAPI">
      <formula>NOT(ISERROR(SEARCH("SINAPI",B63)))</formula>
    </cfRule>
    <cfRule type="containsText" dxfId="643" priority="208" operator="containsText" text="SIURB-INFRA">
      <formula>NOT(ISERROR(SEARCH("SIURB-INFRA",B63)))</formula>
    </cfRule>
    <cfRule type="containsText" dxfId="642" priority="209" operator="containsText" text="SIURB-EDIF">
      <formula>NOT(ISERROR(SEARCH("SIURB-EDIF",B63)))</formula>
    </cfRule>
    <cfRule type="containsText" dxfId="641" priority="210" operator="containsText" text="CDHU">
      <formula>NOT(ISERROR(SEARCH("CDHU",B63)))</formula>
    </cfRule>
  </conditionalFormatting>
  <conditionalFormatting sqref="B64">
    <cfRule type="containsText" dxfId="640" priority="195" operator="containsText" text="PESQUISA DE MERCADO">
      <formula>NOT(ISERROR(SEARCH("PESQUISA DE MERCADO",B64)))</formula>
    </cfRule>
    <cfRule type="containsText" dxfId="639" priority="196" operator="containsText" text="CPU">
      <formula>NOT(ISERROR(SEARCH("CPU",B64)))</formula>
    </cfRule>
    <cfRule type="containsText" dxfId="638" priority="197" operator="containsText" text="LICITADO">
      <formula>NOT(ISERROR(SEARCH("LICITADO",B64)))</formula>
    </cfRule>
    <cfRule type="containsText" dxfId="637" priority="198" operator="containsText" text="OUTROS">
      <formula>NOT(ISERROR(SEARCH("OUTROS",B64)))</formula>
    </cfRule>
    <cfRule type="containsText" dxfId="636" priority="199" operator="containsText" text="SINAPI">
      <formula>NOT(ISERROR(SEARCH("SINAPI",B64)))</formula>
    </cfRule>
    <cfRule type="containsText" dxfId="635" priority="200" operator="containsText" text="SIURB-INFRA">
      <formula>NOT(ISERROR(SEARCH("SIURB-INFRA",B64)))</formula>
    </cfRule>
    <cfRule type="containsText" dxfId="634" priority="201" operator="containsText" text="SIURB-EDIF">
      <formula>NOT(ISERROR(SEARCH("SIURB-EDIF",B64)))</formula>
    </cfRule>
    <cfRule type="containsText" dxfId="633" priority="202" operator="containsText" text="CDHU">
      <formula>NOT(ISERROR(SEARCH("CDHU",B64)))</formula>
    </cfRule>
  </conditionalFormatting>
  <conditionalFormatting sqref="B73">
    <cfRule type="containsText" dxfId="632" priority="187" operator="containsText" text="PESQUISA DE MERCADO">
      <formula>NOT(ISERROR(SEARCH("PESQUISA DE MERCADO",B73)))</formula>
    </cfRule>
    <cfRule type="containsText" dxfId="631" priority="188" operator="containsText" text="CPU">
      <formula>NOT(ISERROR(SEARCH("CPU",B73)))</formula>
    </cfRule>
    <cfRule type="containsText" dxfId="630" priority="189" operator="containsText" text="LICITADO">
      <formula>NOT(ISERROR(SEARCH("LICITADO",B73)))</formula>
    </cfRule>
    <cfRule type="containsText" dxfId="629" priority="190" operator="containsText" text="OUTROS">
      <formula>NOT(ISERROR(SEARCH("OUTROS",B73)))</formula>
    </cfRule>
    <cfRule type="containsText" dxfId="628" priority="191" operator="containsText" text="SINAPI">
      <formula>NOT(ISERROR(SEARCH("SINAPI",B73)))</formula>
    </cfRule>
    <cfRule type="containsText" dxfId="627" priority="192" operator="containsText" text="SIURB-INFRA">
      <formula>NOT(ISERROR(SEARCH("SIURB-INFRA",B73)))</formula>
    </cfRule>
    <cfRule type="containsText" dxfId="626" priority="193" operator="containsText" text="SIURB-EDIF">
      <formula>NOT(ISERROR(SEARCH("SIURB-EDIF",B73)))</formula>
    </cfRule>
    <cfRule type="containsText" dxfId="625" priority="194" operator="containsText" text="CDHU">
      <formula>NOT(ISERROR(SEARCH("CDHU",B73)))</formula>
    </cfRule>
  </conditionalFormatting>
  <conditionalFormatting sqref="B76">
    <cfRule type="containsText" dxfId="624" priority="179" operator="containsText" text="PESQUISA DE MERCADO">
      <formula>NOT(ISERROR(SEARCH("PESQUISA DE MERCADO",B76)))</formula>
    </cfRule>
    <cfRule type="containsText" dxfId="623" priority="180" operator="containsText" text="CPU">
      <formula>NOT(ISERROR(SEARCH("CPU",B76)))</formula>
    </cfRule>
    <cfRule type="containsText" dxfId="622" priority="181" operator="containsText" text="LICITADO">
      <formula>NOT(ISERROR(SEARCH("LICITADO",B76)))</formula>
    </cfRule>
    <cfRule type="containsText" dxfId="621" priority="182" operator="containsText" text="OUTROS">
      <formula>NOT(ISERROR(SEARCH("OUTROS",B76)))</formula>
    </cfRule>
    <cfRule type="containsText" dxfId="620" priority="183" operator="containsText" text="SINAPI">
      <formula>NOT(ISERROR(SEARCH("SINAPI",B76)))</formula>
    </cfRule>
    <cfRule type="containsText" dxfId="619" priority="184" operator="containsText" text="SIURB-INFRA">
      <formula>NOT(ISERROR(SEARCH("SIURB-INFRA",B76)))</formula>
    </cfRule>
    <cfRule type="containsText" dxfId="618" priority="185" operator="containsText" text="SIURB-EDIF">
      <formula>NOT(ISERROR(SEARCH("SIURB-EDIF",B76)))</formula>
    </cfRule>
    <cfRule type="containsText" dxfId="617" priority="186" operator="containsText" text="CDHU">
      <formula>NOT(ISERROR(SEARCH("CDHU",B76)))</formula>
    </cfRule>
  </conditionalFormatting>
  <conditionalFormatting sqref="B77">
    <cfRule type="containsText" dxfId="616" priority="171" operator="containsText" text="PESQUISA DE MERCADO">
      <formula>NOT(ISERROR(SEARCH("PESQUISA DE MERCADO",B77)))</formula>
    </cfRule>
    <cfRule type="containsText" dxfId="615" priority="172" operator="containsText" text="CPU">
      <formula>NOT(ISERROR(SEARCH("CPU",B77)))</formula>
    </cfRule>
    <cfRule type="containsText" dxfId="614" priority="173" operator="containsText" text="LICITADO">
      <formula>NOT(ISERROR(SEARCH("LICITADO",B77)))</formula>
    </cfRule>
    <cfRule type="containsText" dxfId="613" priority="174" operator="containsText" text="OUTROS">
      <formula>NOT(ISERROR(SEARCH("OUTROS",B77)))</formula>
    </cfRule>
    <cfRule type="containsText" dxfId="612" priority="175" operator="containsText" text="SINAPI">
      <formula>NOT(ISERROR(SEARCH("SINAPI",B77)))</formula>
    </cfRule>
    <cfRule type="containsText" dxfId="611" priority="176" operator="containsText" text="SIURB-INFRA">
      <formula>NOT(ISERROR(SEARCH("SIURB-INFRA",B77)))</formula>
    </cfRule>
    <cfRule type="containsText" dxfId="610" priority="177" operator="containsText" text="SIURB-EDIF">
      <formula>NOT(ISERROR(SEARCH("SIURB-EDIF",B77)))</formula>
    </cfRule>
    <cfRule type="containsText" dxfId="609" priority="178" operator="containsText" text="CDHU">
      <formula>NOT(ISERROR(SEARCH("CDHU",B77)))</formula>
    </cfRule>
  </conditionalFormatting>
  <conditionalFormatting sqref="B78">
    <cfRule type="containsText" dxfId="608" priority="163" operator="containsText" text="PESQUISA DE MERCADO">
      <formula>NOT(ISERROR(SEARCH("PESQUISA DE MERCADO",B78)))</formula>
    </cfRule>
    <cfRule type="containsText" dxfId="607" priority="164" operator="containsText" text="CPU">
      <formula>NOT(ISERROR(SEARCH("CPU",B78)))</formula>
    </cfRule>
    <cfRule type="containsText" dxfId="606" priority="165" operator="containsText" text="LICITADO">
      <formula>NOT(ISERROR(SEARCH("LICITADO",B78)))</formula>
    </cfRule>
    <cfRule type="containsText" dxfId="605" priority="166" operator="containsText" text="OUTROS">
      <formula>NOT(ISERROR(SEARCH("OUTROS",B78)))</formula>
    </cfRule>
    <cfRule type="containsText" dxfId="604" priority="167" operator="containsText" text="SINAPI">
      <formula>NOT(ISERROR(SEARCH("SINAPI",B78)))</formula>
    </cfRule>
    <cfRule type="containsText" dxfId="603" priority="168" operator="containsText" text="SIURB-INFRA">
      <formula>NOT(ISERROR(SEARCH("SIURB-INFRA",B78)))</formula>
    </cfRule>
    <cfRule type="containsText" dxfId="602" priority="169" operator="containsText" text="SIURB-EDIF">
      <formula>NOT(ISERROR(SEARCH("SIURB-EDIF",B78)))</formula>
    </cfRule>
    <cfRule type="containsText" dxfId="601" priority="170" operator="containsText" text="CDHU">
      <formula>NOT(ISERROR(SEARCH("CDHU",B78)))</formula>
    </cfRule>
  </conditionalFormatting>
  <conditionalFormatting sqref="B79">
    <cfRule type="containsText" dxfId="600" priority="155" operator="containsText" text="PESQUISA DE MERCADO">
      <formula>NOT(ISERROR(SEARCH("PESQUISA DE MERCADO",B79)))</formula>
    </cfRule>
    <cfRule type="containsText" dxfId="599" priority="156" operator="containsText" text="CPU">
      <formula>NOT(ISERROR(SEARCH("CPU",B79)))</formula>
    </cfRule>
    <cfRule type="containsText" dxfId="598" priority="157" operator="containsText" text="LICITADO">
      <formula>NOT(ISERROR(SEARCH("LICITADO",B79)))</formula>
    </cfRule>
    <cfRule type="containsText" dxfId="597" priority="158" operator="containsText" text="OUTROS">
      <formula>NOT(ISERROR(SEARCH("OUTROS",B79)))</formula>
    </cfRule>
    <cfRule type="containsText" dxfId="596" priority="159" operator="containsText" text="SINAPI">
      <formula>NOT(ISERROR(SEARCH("SINAPI",B79)))</formula>
    </cfRule>
    <cfRule type="containsText" dxfId="595" priority="160" operator="containsText" text="SIURB-INFRA">
      <formula>NOT(ISERROR(SEARCH("SIURB-INFRA",B79)))</formula>
    </cfRule>
    <cfRule type="containsText" dxfId="594" priority="161" operator="containsText" text="SIURB-EDIF">
      <formula>NOT(ISERROR(SEARCH("SIURB-EDIF",B79)))</formula>
    </cfRule>
    <cfRule type="containsText" dxfId="593" priority="162" operator="containsText" text="CDHU">
      <formula>NOT(ISERROR(SEARCH("CDHU",B79)))</formula>
    </cfRule>
  </conditionalFormatting>
  <conditionalFormatting sqref="B83:B86">
    <cfRule type="containsText" dxfId="592" priority="147" operator="containsText" text="PESQUISA DE MERCADO">
      <formula>NOT(ISERROR(SEARCH("PESQUISA DE MERCADO",B83)))</formula>
    </cfRule>
    <cfRule type="containsText" dxfId="591" priority="148" operator="containsText" text="CPU">
      <formula>NOT(ISERROR(SEARCH("CPU",B83)))</formula>
    </cfRule>
    <cfRule type="containsText" dxfId="590" priority="149" operator="containsText" text="LICITADO">
      <formula>NOT(ISERROR(SEARCH("LICITADO",B83)))</formula>
    </cfRule>
    <cfRule type="containsText" dxfId="589" priority="150" operator="containsText" text="OUTROS">
      <formula>NOT(ISERROR(SEARCH("OUTROS",B83)))</formula>
    </cfRule>
    <cfRule type="containsText" dxfId="588" priority="151" operator="containsText" text="SINAPI">
      <formula>NOT(ISERROR(SEARCH("SINAPI",B83)))</formula>
    </cfRule>
    <cfRule type="containsText" dxfId="587" priority="152" operator="containsText" text="SIURB-INFRA">
      <formula>NOT(ISERROR(SEARCH("SIURB-INFRA",B83)))</formula>
    </cfRule>
    <cfRule type="containsText" dxfId="586" priority="153" operator="containsText" text="SIURB-EDIF">
      <formula>NOT(ISERROR(SEARCH("SIURB-EDIF",B83)))</formula>
    </cfRule>
    <cfRule type="containsText" dxfId="585" priority="154" operator="containsText" text="CDHU">
      <formula>NOT(ISERROR(SEARCH("CDHU",B83)))</formula>
    </cfRule>
  </conditionalFormatting>
  <conditionalFormatting sqref="B92">
    <cfRule type="containsText" dxfId="584" priority="131" operator="containsText" text="PESQUISA DE MERCADO">
      <formula>NOT(ISERROR(SEARCH("PESQUISA DE MERCADO",B92)))</formula>
    </cfRule>
    <cfRule type="containsText" dxfId="583" priority="132" operator="containsText" text="CPU">
      <formula>NOT(ISERROR(SEARCH("CPU",B92)))</formula>
    </cfRule>
    <cfRule type="containsText" dxfId="582" priority="133" operator="containsText" text="LICITADO">
      <formula>NOT(ISERROR(SEARCH("LICITADO",B92)))</formula>
    </cfRule>
    <cfRule type="containsText" dxfId="581" priority="134" operator="containsText" text="OUTROS">
      <formula>NOT(ISERROR(SEARCH("OUTROS",B92)))</formula>
    </cfRule>
    <cfRule type="containsText" dxfId="580" priority="135" operator="containsText" text="SINAPI">
      <formula>NOT(ISERROR(SEARCH("SINAPI",B92)))</formula>
    </cfRule>
    <cfRule type="containsText" dxfId="579" priority="136" operator="containsText" text="SIURB-INFRA">
      <formula>NOT(ISERROR(SEARCH("SIURB-INFRA",B92)))</formula>
    </cfRule>
    <cfRule type="containsText" dxfId="578" priority="137" operator="containsText" text="SIURB-EDIF">
      <formula>NOT(ISERROR(SEARCH("SIURB-EDIF",B92)))</formula>
    </cfRule>
    <cfRule type="containsText" dxfId="577" priority="138" operator="containsText" text="CDHU">
      <formula>NOT(ISERROR(SEARCH("CDHU",B92)))</formula>
    </cfRule>
  </conditionalFormatting>
  <conditionalFormatting sqref="B75">
    <cfRule type="containsText" dxfId="576" priority="115" operator="containsText" text="PESQUISA DE MERCADO">
      <formula>NOT(ISERROR(SEARCH("PESQUISA DE MERCADO",B75)))</formula>
    </cfRule>
    <cfRule type="containsText" dxfId="575" priority="116" operator="containsText" text="CPU">
      <formula>NOT(ISERROR(SEARCH("CPU",B75)))</formula>
    </cfRule>
    <cfRule type="containsText" dxfId="574" priority="117" operator="containsText" text="LICITADO">
      <formula>NOT(ISERROR(SEARCH("LICITADO",B75)))</formula>
    </cfRule>
    <cfRule type="containsText" dxfId="573" priority="118" operator="containsText" text="OUTROS">
      <formula>NOT(ISERROR(SEARCH("OUTROS",B75)))</formula>
    </cfRule>
    <cfRule type="containsText" dxfId="572" priority="119" operator="containsText" text="SINAPI">
      <formula>NOT(ISERROR(SEARCH("SINAPI",B75)))</formula>
    </cfRule>
    <cfRule type="containsText" dxfId="571" priority="120" operator="containsText" text="SIURB-INFRA">
      <formula>NOT(ISERROR(SEARCH("SIURB-INFRA",B75)))</formula>
    </cfRule>
    <cfRule type="containsText" dxfId="570" priority="121" operator="containsText" text="SIURB-EDIF">
      <formula>NOT(ISERROR(SEARCH("SIURB-EDIF",B75)))</formula>
    </cfRule>
    <cfRule type="containsText" dxfId="569" priority="122" operator="containsText" text="CDHU">
      <formula>NOT(ISERROR(SEARCH("CDHU",B75)))</formula>
    </cfRule>
  </conditionalFormatting>
  <conditionalFormatting sqref="B66:B72">
    <cfRule type="containsText" dxfId="568" priority="107" operator="containsText" text="PESQUISA DE MERCADO">
      <formula>NOT(ISERROR(SEARCH("PESQUISA DE MERCADO",B66)))</formula>
    </cfRule>
    <cfRule type="containsText" dxfId="567" priority="108" operator="containsText" text="CPU">
      <formula>NOT(ISERROR(SEARCH("CPU",B66)))</formula>
    </cfRule>
    <cfRule type="containsText" dxfId="566" priority="109" operator="containsText" text="LICITADO">
      <formula>NOT(ISERROR(SEARCH("LICITADO",B66)))</formula>
    </cfRule>
    <cfRule type="containsText" dxfId="565" priority="110" operator="containsText" text="OUTROS">
      <formula>NOT(ISERROR(SEARCH("OUTROS",B66)))</formula>
    </cfRule>
    <cfRule type="containsText" dxfId="564" priority="111" operator="containsText" text="SINAPI">
      <formula>NOT(ISERROR(SEARCH("SINAPI",B66)))</formula>
    </cfRule>
    <cfRule type="containsText" dxfId="563" priority="112" operator="containsText" text="SIURB-INFRA">
      <formula>NOT(ISERROR(SEARCH("SIURB-INFRA",B66)))</formula>
    </cfRule>
    <cfRule type="containsText" dxfId="562" priority="113" operator="containsText" text="SIURB-EDIF">
      <formula>NOT(ISERROR(SEARCH("SIURB-EDIF",B66)))</formula>
    </cfRule>
    <cfRule type="containsText" dxfId="561" priority="114" operator="containsText" text="CDHU">
      <formula>NOT(ISERROR(SEARCH("CDHU",B66)))</formula>
    </cfRule>
  </conditionalFormatting>
  <conditionalFormatting sqref="B55:B59">
    <cfRule type="containsText" dxfId="560" priority="99" operator="containsText" text="PESQUISA DE MERCADO">
      <formula>NOT(ISERROR(SEARCH("PESQUISA DE MERCADO",B55)))</formula>
    </cfRule>
    <cfRule type="containsText" dxfId="559" priority="100" operator="containsText" text="CPU">
      <formula>NOT(ISERROR(SEARCH("CPU",B55)))</formula>
    </cfRule>
    <cfRule type="containsText" dxfId="558" priority="101" operator="containsText" text="LICITADO">
      <formula>NOT(ISERROR(SEARCH("LICITADO",B55)))</formula>
    </cfRule>
    <cfRule type="containsText" dxfId="557" priority="102" operator="containsText" text="OUTROS">
      <formula>NOT(ISERROR(SEARCH("OUTROS",B55)))</formula>
    </cfRule>
    <cfRule type="containsText" dxfId="556" priority="103" operator="containsText" text="SINAPI">
      <formula>NOT(ISERROR(SEARCH("SINAPI",B55)))</formula>
    </cfRule>
    <cfRule type="containsText" dxfId="555" priority="104" operator="containsText" text="SIURB-INFRA">
      <formula>NOT(ISERROR(SEARCH("SIURB-INFRA",B55)))</formula>
    </cfRule>
    <cfRule type="containsText" dxfId="554" priority="105" operator="containsText" text="SIURB-EDIF">
      <formula>NOT(ISERROR(SEARCH("SIURB-EDIF",B55)))</formula>
    </cfRule>
    <cfRule type="containsText" dxfId="553" priority="106" operator="containsText" text="CDHU">
      <formula>NOT(ISERROR(SEARCH("CDHU",B55)))</formula>
    </cfRule>
  </conditionalFormatting>
  <conditionalFormatting sqref="B46:B50">
    <cfRule type="containsText" dxfId="552" priority="91" operator="containsText" text="PESQUISA DE MERCADO">
      <formula>NOT(ISERROR(SEARCH("PESQUISA DE MERCADO",B46)))</formula>
    </cfRule>
    <cfRule type="containsText" dxfId="551" priority="92" operator="containsText" text="CPU">
      <formula>NOT(ISERROR(SEARCH("CPU",B46)))</formula>
    </cfRule>
    <cfRule type="containsText" dxfId="550" priority="93" operator="containsText" text="LICITADO">
      <formula>NOT(ISERROR(SEARCH("LICITADO",B46)))</formula>
    </cfRule>
    <cfRule type="containsText" dxfId="549" priority="94" operator="containsText" text="OUTROS">
      <formula>NOT(ISERROR(SEARCH("OUTROS",B46)))</formula>
    </cfRule>
    <cfRule type="containsText" dxfId="548" priority="95" operator="containsText" text="SINAPI">
      <formula>NOT(ISERROR(SEARCH("SINAPI",B46)))</formula>
    </cfRule>
    <cfRule type="containsText" dxfId="547" priority="96" operator="containsText" text="SIURB-INFRA">
      <formula>NOT(ISERROR(SEARCH("SIURB-INFRA",B46)))</formula>
    </cfRule>
    <cfRule type="containsText" dxfId="546" priority="97" operator="containsText" text="SIURB-EDIF">
      <formula>NOT(ISERROR(SEARCH("SIURB-EDIF",B46)))</formula>
    </cfRule>
    <cfRule type="containsText" dxfId="545" priority="98" operator="containsText" text="CDHU">
      <formula>NOT(ISERROR(SEARCH("CDHU",B46)))</formula>
    </cfRule>
  </conditionalFormatting>
  <conditionalFormatting sqref="B43">
    <cfRule type="containsText" dxfId="544" priority="83" operator="containsText" text="PESQUISA DE MERCADO">
      <formula>NOT(ISERROR(SEARCH("PESQUISA DE MERCADO",B43)))</formula>
    </cfRule>
    <cfRule type="containsText" dxfId="543" priority="84" operator="containsText" text="CPU">
      <formula>NOT(ISERROR(SEARCH("CPU",B43)))</formula>
    </cfRule>
    <cfRule type="containsText" dxfId="542" priority="85" operator="containsText" text="LICITADO">
      <formula>NOT(ISERROR(SEARCH("LICITADO",B43)))</formula>
    </cfRule>
    <cfRule type="containsText" dxfId="541" priority="86" operator="containsText" text="OUTROS">
      <formula>NOT(ISERROR(SEARCH("OUTROS",B43)))</formula>
    </cfRule>
    <cfRule type="containsText" dxfId="540" priority="87" operator="containsText" text="SINAPI">
      <formula>NOT(ISERROR(SEARCH("SINAPI",B43)))</formula>
    </cfRule>
    <cfRule type="containsText" dxfId="539" priority="88" operator="containsText" text="SIURB-INFRA">
      <formula>NOT(ISERROR(SEARCH("SIURB-INFRA",B43)))</formula>
    </cfRule>
    <cfRule type="containsText" dxfId="538" priority="89" operator="containsText" text="SIURB-EDIF">
      <formula>NOT(ISERROR(SEARCH("SIURB-EDIF",B43)))</formula>
    </cfRule>
    <cfRule type="containsText" dxfId="537" priority="90" operator="containsText" text="CDHU">
      <formula>NOT(ISERROR(SEARCH("CDHU",B43)))</formula>
    </cfRule>
  </conditionalFormatting>
  <conditionalFormatting sqref="B40">
    <cfRule type="containsText" dxfId="536" priority="75" operator="containsText" text="PESQUISA DE MERCADO">
      <formula>NOT(ISERROR(SEARCH("PESQUISA DE MERCADO",B40)))</formula>
    </cfRule>
    <cfRule type="containsText" dxfId="535" priority="76" operator="containsText" text="CPU">
      <formula>NOT(ISERROR(SEARCH("CPU",B40)))</formula>
    </cfRule>
    <cfRule type="containsText" dxfId="534" priority="77" operator="containsText" text="LICITADO">
      <formula>NOT(ISERROR(SEARCH("LICITADO",B40)))</formula>
    </cfRule>
    <cfRule type="containsText" dxfId="533" priority="78" operator="containsText" text="OUTROS">
      <formula>NOT(ISERROR(SEARCH("OUTROS",B40)))</formula>
    </cfRule>
    <cfRule type="containsText" dxfId="532" priority="79" operator="containsText" text="SINAPI">
      <formula>NOT(ISERROR(SEARCH("SINAPI",B40)))</formula>
    </cfRule>
    <cfRule type="containsText" dxfId="531" priority="80" operator="containsText" text="SIURB-INFRA">
      <formula>NOT(ISERROR(SEARCH("SIURB-INFRA",B40)))</formula>
    </cfRule>
    <cfRule type="containsText" dxfId="530" priority="81" operator="containsText" text="SIURB-EDIF">
      <formula>NOT(ISERROR(SEARCH("SIURB-EDIF",B40)))</formula>
    </cfRule>
    <cfRule type="containsText" dxfId="529" priority="82" operator="containsText" text="CDHU">
      <formula>NOT(ISERROR(SEARCH("CDHU",B40)))</formula>
    </cfRule>
  </conditionalFormatting>
  <conditionalFormatting sqref="B29">
    <cfRule type="containsText" dxfId="528" priority="67" operator="containsText" text="PESQUISA DE MERCADO">
      <formula>NOT(ISERROR(SEARCH("PESQUISA DE MERCADO",B29)))</formula>
    </cfRule>
    <cfRule type="containsText" dxfId="527" priority="68" operator="containsText" text="CPU">
      <formula>NOT(ISERROR(SEARCH("CPU",B29)))</formula>
    </cfRule>
    <cfRule type="containsText" dxfId="526" priority="69" operator="containsText" text="LICITADO">
      <formula>NOT(ISERROR(SEARCH("LICITADO",B29)))</formula>
    </cfRule>
    <cfRule type="containsText" dxfId="525" priority="70" operator="containsText" text="OUTROS">
      <formula>NOT(ISERROR(SEARCH("OUTROS",B29)))</formula>
    </cfRule>
    <cfRule type="containsText" dxfId="524" priority="71" operator="containsText" text="SINAPI">
      <formula>NOT(ISERROR(SEARCH("SINAPI",B29)))</formula>
    </cfRule>
    <cfRule type="containsText" dxfId="523" priority="72" operator="containsText" text="SIURB-INFRA">
      <formula>NOT(ISERROR(SEARCH("SIURB-INFRA",B29)))</formula>
    </cfRule>
    <cfRule type="containsText" dxfId="522" priority="73" operator="containsText" text="SIURB-EDIF">
      <formula>NOT(ISERROR(SEARCH("SIURB-EDIF",B29)))</formula>
    </cfRule>
    <cfRule type="containsText" dxfId="521" priority="74" operator="containsText" text="CDHU">
      <formula>NOT(ISERROR(SEARCH("CDHU",B29)))</formula>
    </cfRule>
  </conditionalFormatting>
  <conditionalFormatting sqref="B32:B36">
    <cfRule type="containsText" dxfId="520" priority="59" operator="containsText" text="PESQUISA DE MERCADO">
      <formula>NOT(ISERROR(SEARCH("PESQUISA DE MERCADO",B32)))</formula>
    </cfRule>
    <cfRule type="containsText" dxfId="519" priority="60" operator="containsText" text="CPU">
      <formula>NOT(ISERROR(SEARCH("CPU",B32)))</formula>
    </cfRule>
    <cfRule type="containsText" dxfId="518" priority="61" operator="containsText" text="LICITADO">
      <formula>NOT(ISERROR(SEARCH("LICITADO",B32)))</formula>
    </cfRule>
    <cfRule type="containsText" dxfId="517" priority="62" operator="containsText" text="OUTROS">
      <formula>NOT(ISERROR(SEARCH("OUTROS",B32)))</formula>
    </cfRule>
    <cfRule type="containsText" dxfId="516" priority="63" operator="containsText" text="SINAPI">
      <formula>NOT(ISERROR(SEARCH("SINAPI",B32)))</formula>
    </cfRule>
    <cfRule type="containsText" dxfId="515" priority="64" operator="containsText" text="SIURB-INFRA">
      <formula>NOT(ISERROR(SEARCH("SIURB-INFRA",B32)))</formula>
    </cfRule>
    <cfRule type="containsText" dxfId="514" priority="65" operator="containsText" text="SIURB-EDIF">
      <formula>NOT(ISERROR(SEARCH("SIURB-EDIF",B32)))</formula>
    </cfRule>
    <cfRule type="containsText" dxfId="513" priority="66" operator="containsText" text="CDHU">
      <formula>NOT(ISERROR(SEARCH("CDHU",B32)))</formula>
    </cfRule>
  </conditionalFormatting>
  <conditionalFormatting sqref="B27">
    <cfRule type="containsText" dxfId="512" priority="51" operator="containsText" text="PESQUISA DE MERCADO">
      <formula>NOT(ISERROR(SEARCH("PESQUISA DE MERCADO",B27)))</formula>
    </cfRule>
    <cfRule type="containsText" dxfId="511" priority="52" operator="containsText" text="CPU">
      <formula>NOT(ISERROR(SEARCH("CPU",B27)))</formula>
    </cfRule>
    <cfRule type="containsText" dxfId="510" priority="53" operator="containsText" text="LICITADO">
      <formula>NOT(ISERROR(SEARCH("LICITADO",B27)))</formula>
    </cfRule>
    <cfRule type="containsText" dxfId="509" priority="54" operator="containsText" text="OUTROS">
      <formula>NOT(ISERROR(SEARCH("OUTROS",B27)))</formula>
    </cfRule>
    <cfRule type="containsText" dxfId="508" priority="55" operator="containsText" text="SINAPI">
      <formula>NOT(ISERROR(SEARCH("SINAPI",B27)))</formula>
    </cfRule>
    <cfRule type="containsText" dxfId="507" priority="56" operator="containsText" text="SIURB-INFRA">
      <formula>NOT(ISERROR(SEARCH("SIURB-INFRA",B27)))</formula>
    </cfRule>
    <cfRule type="containsText" dxfId="506" priority="57" operator="containsText" text="SIURB-EDIF">
      <formula>NOT(ISERROR(SEARCH("SIURB-EDIF",B27)))</formula>
    </cfRule>
    <cfRule type="containsText" dxfId="505" priority="58" operator="containsText" text="CDHU">
      <formula>NOT(ISERROR(SEARCH("CDHU",B27)))</formula>
    </cfRule>
  </conditionalFormatting>
  <conditionalFormatting sqref="B18">
    <cfRule type="containsText" dxfId="504" priority="43" operator="containsText" text="PESQUISA DE MERCADO">
      <formula>NOT(ISERROR(SEARCH("PESQUISA DE MERCADO",B18)))</formula>
    </cfRule>
    <cfRule type="containsText" dxfId="503" priority="44" operator="containsText" text="CPU">
      <formula>NOT(ISERROR(SEARCH("CPU",B18)))</formula>
    </cfRule>
    <cfRule type="containsText" dxfId="502" priority="45" operator="containsText" text="LICITADO">
      <formula>NOT(ISERROR(SEARCH("LICITADO",B18)))</formula>
    </cfRule>
    <cfRule type="containsText" dxfId="501" priority="46" operator="containsText" text="OUTROS">
      <formula>NOT(ISERROR(SEARCH("OUTROS",B18)))</formula>
    </cfRule>
    <cfRule type="containsText" dxfId="500" priority="47" operator="containsText" text="SINAPI">
      <formula>NOT(ISERROR(SEARCH("SINAPI",B18)))</formula>
    </cfRule>
    <cfRule type="containsText" dxfId="499" priority="48" operator="containsText" text="SIURB-INFRA">
      <formula>NOT(ISERROR(SEARCH("SIURB-INFRA",B18)))</formula>
    </cfRule>
    <cfRule type="containsText" dxfId="498" priority="49" operator="containsText" text="SIURB-EDIF">
      <formula>NOT(ISERROR(SEARCH("SIURB-EDIF",B18)))</formula>
    </cfRule>
    <cfRule type="containsText" dxfId="497" priority="50" operator="containsText" text="CDHU">
      <formula>NOT(ISERROR(SEARCH("CDHU",B18)))</formula>
    </cfRule>
  </conditionalFormatting>
  <conditionalFormatting sqref="H80:H81">
    <cfRule type="containsBlanks" dxfId="496" priority="25">
      <formula>LEN(TRIM(H80))=0</formula>
    </cfRule>
  </conditionalFormatting>
  <conditionalFormatting sqref="B80">
    <cfRule type="containsText" dxfId="495" priority="17" operator="containsText" text="PESQUISA DE MERCADO">
      <formula>NOT(ISERROR(SEARCH("PESQUISA DE MERCADO",B80)))</formula>
    </cfRule>
    <cfRule type="containsText" dxfId="494" priority="18" operator="containsText" text="CPU">
      <formula>NOT(ISERROR(SEARCH("CPU",B80)))</formula>
    </cfRule>
    <cfRule type="containsText" dxfId="493" priority="19" operator="containsText" text="LICITADO">
      <formula>NOT(ISERROR(SEARCH("LICITADO",B80)))</formula>
    </cfRule>
    <cfRule type="containsText" dxfId="492" priority="20" operator="containsText" text="OUTROS">
      <formula>NOT(ISERROR(SEARCH("OUTROS",B80)))</formula>
    </cfRule>
    <cfRule type="containsText" dxfId="491" priority="21" operator="containsText" text="SINAPI">
      <formula>NOT(ISERROR(SEARCH("SINAPI",B80)))</formula>
    </cfRule>
    <cfRule type="containsText" dxfId="490" priority="22" operator="containsText" text="SIURB-INFRA">
      <formula>NOT(ISERROR(SEARCH("SIURB-INFRA",B80)))</formula>
    </cfRule>
    <cfRule type="containsText" dxfId="489" priority="23" operator="containsText" text="SIURB-EDIF">
      <formula>NOT(ISERROR(SEARCH("SIURB-EDIF",B80)))</formula>
    </cfRule>
    <cfRule type="containsText" dxfId="488" priority="24" operator="containsText" text="CDHU">
      <formula>NOT(ISERROR(SEARCH("CDHU",B80)))</formula>
    </cfRule>
  </conditionalFormatting>
  <conditionalFormatting sqref="B81">
    <cfRule type="containsText" dxfId="487" priority="9" operator="containsText" text="PESQUISA DE MERCADO">
      <formula>NOT(ISERROR(SEARCH("PESQUISA DE MERCADO",B81)))</formula>
    </cfRule>
    <cfRule type="containsText" dxfId="486" priority="10" operator="containsText" text="CPU">
      <formula>NOT(ISERROR(SEARCH("CPU",B81)))</formula>
    </cfRule>
    <cfRule type="containsText" dxfId="485" priority="11" operator="containsText" text="LICITADO">
      <formula>NOT(ISERROR(SEARCH("LICITADO",B81)))</formula>
    </cfRule>
    <cfRule type="containsText" dxfId="484" priority="12" operator="containsText" text="OUTROS">
      <formula>NOT(ISERROR(SEARCH("OUTROS",B81)))</formula>
    </cfRule>
    <cfRule type="containsText" dxfId="483" priority="13" operator="containsText" text="SINAPI">
      <formula>NOT(ISERROR(SEARCH("SINAPI",B81)))</formula>
    </cfRule>
    <cfRule type="containsText" dxfId="482" priority="14" operator="containsText" text="SIURB-INFRA">
      <formula>NOT(ISERROR(SEARCH("SIURB-INFRA",B81)))</formula>
    </cfRule>
    <cfRule type="containsText" dxfId="481" priority="15" operator="containsText" text="SIURB-EDIF">
      <formula>NOT(ISERROR(SEARCH("SIURB-EDIF",B81)))</formula>
    </cfRule>
    <cfRule type="containsText" dxfId="480" priority="16" operator="containsText" text="CDHU">
      <formula>NOT(ISERROR(SEARCH("CDHU",B81)))</formula>
    </cfRule>
  </conditionalFormatting>
  <conditionalFormatting sqref="B17">
    <cfRule type="containsText" dxfId="479" priority="2" operator="containsText" text="PESQUISA DE MERCADO">
      <formula>NOT(ISERROR(SEARCH("PESQUISA DE MERCADO",B17)))</formula>
    </cfRule>
    <cfRule type="containsText" dxfId="478" priority="3" operator="containsText" text="CPU">
      <formula>NOT(ISERROR(SEARCH("CPU",B17)))</formula>
    </cfRule>
    <cfRule type="containsText" dxfId="477" priority="4" operator="containsText" text="LICITADO">
      <formula>NOT(ISERROR(SEARCH("LICITADO",B17)))</formula>
    </cfRule>
    <cfRule type="containsText" dxfId="476" priority="5" operator="containsText" text="OUTROS">
      <formula>NOT(ISERROR(SEARCH("OUTROS",B17)))</formula>
    </cfRule>
    <cfRule type="containsText" dxfId="475" priority="6" operator="containsText" text="SINAPI">
      <formula>NOT(ISERROR(SEARCH("SINAPI",B17)))</formula>
    </cfRule>
    <cfRule type="containsText" dxfId="474" priority="7" operator="containsText" text="SIURB-INFRA">
      <formula>NOT(ISERROR(SEARCH("SIURB-INFRA",B17)))</formula>
    </cfRule>
    <cfRule type="containsText" dxfId="473" priority="8" operator="containsText" text="SIURB-EDIF">
      <formula>NOT(ISERROR(SEARCH("SIURB-EDIF",B17)))</formula>
    </cfRule>
  </conditionalFormatting>
  <conditionalFormatting sqref="B17">
    <cfRule type="containsText" dxfId="472" priority="1" operator="containsText" text="CDHU">
      <formula>NOT(ISERROR(SEARCH("CDHU",B17)))</formula>
    </cfRule>
  </conditionalFormatting>
  <dataValidations disablePrompts="1" count="4">
    <dataValidation type="textLength" allowBlank="1" showInputMessage="1" showErrorMessage="1" sqref="D16:E27" xr:uid="{00000000-0002-0000-0A00-000000000000}">
      <formula1>0</formula1>
      <formula2>256</formula2>
    </dataValidation>
    <dataValidation type="list" allowBlank="1" showInputMessage="1" showErrorMessage="1" sqref="B65 B74 B60 B17" xr:uid="{00000000-0002-0000-0A00-000001000000}">
      <formula1>"CDHU,SIURB-EDIF,SIURB-INFRA,SINAPI,OUTROS,LICITADO,PESQUISA DE MARCADO,CPU"</formula1>
    </dataValidation>
    <dataValidation allowBlank="1" showErrorMessage="1" errorTitle="EXCESSO DE CARACTERES" error="Esta célula está configurada para aceitar o máximo de 70 caracteres. Por gentileza, revise o texte e remova o excesso de caracteres." sqref="D14:E14 PS15:QN15 FW15:GR15 WSI15:WTD15 VYQ15:VZL15 VOU15:VPP15 VEY15:VFT15 UVC15:UVX15 ULG15:UMB15 UBK15:UCF15 TRO15:TSJ15 THS15:TIN15 SXW15:SYR15 SOA15:SOV15 SEE15:SEZ15 RUI15:RVD15 RKM15:RLH15 RAQ15:RBL15 QQU15:QRP15 WIM15:WJH15 QGY15:QHT15 PXC15:PXX15 PNG15:POB15 PDK15:PEF15 OTO15:OUJ15 OJS15:OKN15 NZW15:OAR15 NQA15:NQV15 NGE15:NGZ15 MWI15:MXD15 MMM15:MNH15 MCQ15:MDL15 LSU15:LTP15 LIY15:LJT15 KZC15:KZX15 KPG15:KQB15 KFK15:KGF15 JVO15:JWJ15 JLS15:JMN15 JBW15:JCR15 ISA15:ISV15 IIE15:IIZ15 HYI15:HZD15 HOM15:HPH15 HEQ15:HFL15 GUU15:GVP15 GKY15:GLT15 GBC15:GBX15 FRG15:FSB15 FHK15:FIF15 EXO15:EYJ15 ENS15:EON15 EDW15:EER15 DUA15:DUV15 DKE15:DKZ15 DAI15:DBD15 CQM15:CRH15 CGQ15:CHL15 BWU15:BXP15 BMY15:BNT15 BDC15:BDX15 ATG15:AUB15 AJK15:AKF15 ZO15:AAJ15 G29:G43 D44:E44 K28:L28 J65 D82:F82 D45:F64 H45:L45 G55:H64 D28:F43 H28:H43 D80:H81 G46:H53 DDI16:DED27 CTM16:CUH27 CJQ16:CKL27 BZU16:CAP27 BPY16:BQT27 BGC16:BGX27 AWG16:AXB27 AMK16:ANF27 ACO16:ADJ27 SS16:TN27 IW16:JR27 WVI16:WWD27 WLM16:WMH27 WBQ16:WCL27 VRU16:VSP27 VHY16:VIT27 UYC16:UYX27 UOG16:UPB27 UEK16:UFF27 TUO16:TVJ27 TKS16:TLN27 TAW16:TBR27 SRA16:SRV27 SHE16:SHZ27 RXI16:RYD27 RNM16:ROH27 RDQ16:REL27 QTU16:QUP27 QJY16:QKT27 QAC16:QAX27 PQG16:PRB27 PGK16:PHF27 OWO16:OXJ27 OMS16:ONN27 OCW16:ODR27 NTA16:NTV27 NJE16:NJZ27 MZI16:NAD27 MPM16:MQH27 MFQ16:MGL27 LVU16:LWP27 LLY16:LMT27 LCC16:LCX27 KSG16:KTB27 KIK16:KJF27 JYO16:JZJ27 JOS16:JPN27 JEW16:JFR27 IVA16:IVV27 ILE16:ILZ27 IBI16:ICD27 HRM16:HSH27 HHQ16:HIL27 GXU16:GYP27 GNY16:GOT27 GEC16:GEX27 FUG16:FVB27 FKK16:FLF27 FAO16:FBJ27 EQS16:ERN27 EGW16:EHR27 DXA16:DXV27 DNE16:DNZ27 I28 H54:L54 H82:L82 J88 J91 J93" xr:uid="{00000000-0002-0000-0A00-000002000000}"/>
    <dataValidation type="list" allowBlank="1" showInputMessage="1" showErrorMessage="1" sqref="B94:B96 B29:B43 B61:B64 B83:B86 B92 B66:B73 B55:B59 B46:B53 B89:B90 B75:B81 B16 B18:B27" xr:uid="{E1D8EABD-ED38-4FC1-A621-F1364A034103}">
      <formula1>"CDHU,SIURB-EDIF,SIURB-INFRA,SINAPI,OUTROS,LICITADO,PESQUISA DE MERCADO,CPU"</formula1>
    </dataValidation>
  </dataValidations>
  <printOptions horizontalCentered="1"/>
  <pageMargins left="0.25" right="0.25" top="0.75" bottom="0.75" header="0.3" footer="0.3"/>
  <pageSetup paperSize="9" scale="36" fitToHeight="0" orientation="landscape" horizontalDpi="4294967293" verticalDpi="4294967293" r:id="rId1"/>
  <headerFooter alignWithMargins="0">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containsBlanks" priority="350" id="{574F54AA-9F49-4E3D-A065-5B194C7D539E}">
            <xm:f>LEN(TRIM('C:\Users\lukas.hoshina\Downloads\[DI-01320-PE-GE-EC-0001-R05_REV CIVIL.xlsx]2. ESTRUTURA E FECHAMENTOS'!#REF!))=0</xm:f>
            <x14:dxf>
              <fill>
                <patternFill>
                  <bgColor theme="5" tint="0.59996337778862885"/>
                </patternFill>
              </fill>
            </x14:dxf>
          </x14:cfRule>
          <xm:sqref>H86</xm:sqref>
        </x14:conditionalFormatting>
        <x14:conditionalFormatting xmlns:xm="http://schemas.microsoft.com/office/excel/2006/main">
          <x14:cfRule type="containsBlanks" priority="417" id="{4667317E-BFEB-43B0-BE83-E5A7EB7D3EAD}">
            <xm:f>LEN(TRIM('C:\Users\lukas.hoshina\Downloads\[DI-01320-PE-GE-EC-0001-R05_REV CIVIL.xlsx]2. ESTRUTURA E FECHAMENTOS'!#REF!))=0</xm:f>
            <x14:dxf>
              <fill>
                <patternFill>
                  <bgColor theme="5" tint="0.59996337778862885"/>
                </patternFill>
              </fill>
            </x14:dxf>
          </x14:cfRule>
          <xm:sqref>H84:H85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pageSetUpPr fitToPage="1"/>
  </sheetPr>
  <dimension ref="A1:BD95"/>
  <sheetViews>
    <sheetView showGridLines="0" view="pageBreakPreview" zoomScale="55" zoomScaleNormal="55" zoomScaleSheetLayoutView="55" workbookViewId="0">
      <selection activeCell="R29" sqref="R29"/>
    </sheetView>
  </sheetViews>
  <sheetFormatPr defaultColWidth="6.7109375" defaultRowHeight="50.1" customHeight="1" outlineLevelRow="1"/>
  <cols>
    <col min="1" max="1" width="15.7109375" style="393" customWidth="1"/>
    <col min="2" max="2" width="17.7109375" style="744" customWidth="1"/>
    <col min="3" max="3" width="15.7109375" style="224" customWidth="1"/>
    <col min="4" max="4" width="110.7109375" style="744" customWidth="1"/>
    <col min="5" max="5" width="110.7109375" style="170" hidden="1" customWidth="1"/>
    <col min="6" max="6" width="18.7109375" style="79" hidden="1" customWidth="1"/>
    <col min="7" max="7" width="18.7109375" style="393" customWidth="1"/>
    <col min="8" max="8" width="18.7109375" style="787" customWidth="1"/>
    <col min="9" max="9" width="25.7109375" style="393" customWidth="1"/>
    <col min="10" max="10" width="25.7109375" style="746" customWidth="1"/>
    <col min="11" max="11" width="30.7109375" style="224" customWidth="1"/>
    <col min="12" max="12" width="30.7109375" style="992" customWidth="1"/>
    <col min="13" max="13" width="25.7109375" style="224" customWidth="1"/>
    <col min="14" max="14" width="13.7109375" style="224" customWidth="1"/>
    <col min="15" max="15" width="29" style="224" customWidth="1"/>
    <col min="16" max="16" width="9.7109375" style="224" customWidth="1"/>
    <col min="17" max="17" width="7.7109375" style="224" bestFit="1" customWidth="1"/>
    <col min="18" max="16384" width="6.7109375" style="224"/>
  </cols>
  <sheetData>
    <row r="1" spans="1:56" ht="24.95" customHeight="1">
      <c r="A1" s="378"/>
      <c r="B1" s="166"/>
      <c r="C1" s="101"/>
      <c r="D1" s="1123" t="s">
        <v>2486</v>
      </c>
      <c r="E1" s="1124"/>
      <c r="F1" s="1124"/>
      <c r="G1" s="1124"/>
      <c r="H1" s="1124"/>
      <c r="I1" s="1124"/>
      <c r="J1" s="1124"/>
      <c r="K1" s="1124"/>
      <c r="L1" s="661"/>
      <c r="M1" s="103"/>
      <c r="N1" s="103"/>
      <c r="O1" s="104"/>
    </row>
    <row r="2" spans="1:56" ht="24.95" customHeight="1">
      <c r="A2" s="379"/>
      <c r="B2" s="167"/>
      <c r="C2" s="106"/>
      <c r="D2" s="1125"/>
      <c r="E2" s="1126"/>
      <c r="F2" s="1126"/>
      <c r="G2" s="1126"/>
      <c r="H2" s="1126"/>
      <c r="I2" s="1126"/>
      <c r="J2" s="1126"/>
      <c r="K2" s="1126"/>
      <c r="L2" s="1116" t="s">
        <v>0</v>
      </c>
      <c r="M2" s="1117"/>
      <c r="N2" s="1117"/>
      <c r="O2" s="1118"/>
    </row>
    <row r="3" spans="1:56" ht="24.95" customHeight="1">
      <c r="A3" s="379"/>
      <c r="B3" s="167"/>
      <c r="C3" s="106"/>
      <c r="D3" s="1112" t="s">
        <v>1</v>
      </c>
      <c r="E3" s="1113"/>
      <c r="F3" s="1113"/>
      <c r="G3" s="1113"/>
      <c r="H3" s="1113"/>
      <c r="I3" s="1128"/>
      <c r="J3" s="1119" t="s">
        <v>17</v>
      </c>
      <c r="K3" s="1120"/>
      <c r="L3" s="662" t="s">
        <v>81</v>
      </c>
      <c r="M3" s="151"/>
      <c r="N3" s="1114" t="s">
        <v>82</v>
      </c>
      <c r="O3" s="1115"/>
    </row>
    <row r="4" spans="1:56" ht="24.95" customHeight="1">
      <c r="A4" s="379"/>
      <c r="B4" s="167"/>
      <c r="C4" s="106"/>
      <c r="D4" s="1109" t="str">
        <f>[33]Capa!H4</f>
        <v>PLANILHA ORÇAMENTÁRIA</v>
      </c>
      <c r="E4" s="1110"/>
      <c r="F4" s="1110"/>
      <c r="G4" s="1110"/>
      <c r="H4" s="1127"/>
      <c r="J4" s="1121" t="str">
        <f>Capa!T4</f>
        <v>DI-1310-PE-GR-EC-0001</v>
      </c>
      <c r="K4" s="1122"/>
      <c r="L4" s="663">
        <f>IF([33]Capa!AC3="","",[33]Capa!AC3)</f>
        <v>0</v>
      </c>
      <c r="M4" s="152" t="s">
        <v>3</v>
      </c>
      <c r="N4" s="111"/>
      <c r="O4" s="153" t="s">
        <v>87</v>
      </c>
    </row>
    <row r="5" spans="1:56" ht="24.95" customHeight="1">
      <c r="A5" s="379"/>
      <c r="B5" s="167"/>
      <c r="C5" s="106"/>
      <c r="D5" s="426" t="str">
        <f>[33]Capa!H5</f>
        <v>ELABORADO:</v>
      </c>
      <c r="E5" s="426"/>
      <c r="F5" s="1112" t="str">
        <f>[33]Capa!M5</f>
        <v>VERIFICADO:</v>
      </c>
      <c r="G5" s="1128"/>
      <c r="H5" s="1112" t="str">
        <f>[33]Capa!R5</f>
        <v>APROVADO:</v>
      </c>
      <c r="I5" s="1128"/>
      <c r="J5" s="1119" t="s">
        <v>78</v>
      </c>
      <c r="K5" s="1120"/>
      <c r="L5" s="663" t="str">
        <f>IF([33]Capa!AC4="","",[33]Capa!AC4)</f>
        <v>X</v>
      </c>
      <c r="M5" s="152" t="s">
        <v>4</v>
      </c>
      <c r="N5" s="111"/>
      <c r="O5" s="153" t="s">
        <v>83</v>
      </c>
    </row>
    <row r="6" spans="1:56" ht="24.95" customHeight="1">
      <c r="A6" s="379"/>
      <c r="B6" s="167"/>
      <c r="C6" s="106"/>
      <c r="D6" s="427" t="s">
        <v>282</v>
      </c>
      <c r="E6" s="427"/>
      <c r="F6" s="1109" t="s">
        <v>282</v>
      </c>
      <c r="G6" s="1111"/>
      <c r="H6" s="1109" t="s">
        <v>282</v>
      </c>
      <c r="I6" s="1111"/>
      <c r="J6" s="1121" t="s">
        <v>2579</v>
      </c>
      <c r="K6" s="1122"/>
      <c r="L6" s="663">
        <f>IF([33]Capa!AC5="","",[33]Capa!AC5)</f>
        <v>0</v>
      </c>
      <c r="M6" s="152" t="s">
        <v>5</v>
      </c>
      <c r="N6" s="111"/>
      <c r="O6" s="153" t="s">
        <v>79</v>
      </c>
    </row>
    <row r="7" spans="1:56" ht="24.95" customHeight="1">
      <c r="A7" s="379"/>
      <c r="B7" s="167"/>
      <c r="C7" s="106"/>
      <c r="D7" s="428" t="s">
        <v>7</v>
      </c>
      <c r="E7" s="513"/>
      <c r="F7" s="163"/>
      <c r="G7" s="179"/>
      <c r="H7" s="424"/>
      <c r="J7" s="174" t="s">
        <v>8</v>
      </c>
      <c r="K7" s="692" t="s">
        <v>9</v>
      </c>
      <c r="L7" s="663">
        <f>IF([33]Capa!AC6="","",[33]Capa!AC6)</f>
        <v>0</v>
      </c>
      <c r="M7" s="152" t="s">
        <v>6</v>
      </c>
      <c r="N7" s="111" t="s">
        <v>90</v>
      </c>
      <c r="O7" s="153" t="s">
        <v>80</v>
      </c>
    </row>
    <row r="8" spans="1:56" ht="24.95" customHeight="1">
      <c r="A8" s="379"/>
      <c r="B8" s="167"/>
      <c r="C8" s="106"/>
      <c r="D8" s="1109" t="s">
        <v>283</v>
      </c>
      <c r="E8" s="1110"/>
      <c r="F8" s="1110"/>
      <c r="G8" s="1110"/>
      <c r="H8" s="1110"/>
      <c r="I8" s="1111"/>
      <c r="J8" s="177">
        <f>Capa!W8</f>
        <v>44750</v>
      </c>
      <c r="K8" s="171" t="s">
        <v>2604</v>
      </c>
      <c r="L8" s="663">
        <f>IF([33]Capa!AC7="","",[33]Capa!AC7)</f>
        <v>0</v>
      </c>
      <c r="M8" s="152" t="s">
        <v>10</v>
      </c>
      <c r="N8" s="112"/>
      <c r="O8" s="153"/>
    </row>
    <row r="9" spans="1:56" ht="24.95" customHeight="1">
      <c r="A9" s="379"/>
      <c r="B9" s="167"/>
      <c r="C9" s="106"/>
      <c r="D9" s="428" t="s">
        <v>11</v>
      </c>
      <c r="E9" s="513"/>
      <c r="F9" s="163"/>
      <c r="G9" s="179"/>
      <c r="H9" s="422"/>
      <c r="I9" s="179"/>
      <c r="J9" s="175"/>
      <c r="K9" s="164"/>
      <c r="L9" s="664">
        <f>IF([33]Capa!AC8="","",[33]Capa!AC8)</f>
        <v>0</v>
      </c>
      <c r="M9" s="734"/>
      <c r="N9" s="155"/>
      <c r="O9" s="156"/>
    </row>
    <row r="10" spans="1:56" ht="24.95" customHeight="1">
      <c r="A10" s="381"/>
      <c r="B10" s="168"/>
      <c r="C10" s="158"/>
      <c r="D10" s="1109" t="s">
        <v>284</v>
      </c>
      <c r="E10" s="1110"/>
      <c r="F10" s="1110"/>
      <c r="G10" s="1110"/>
      <c r="H10" s="1110"/>
      <c r="I10" s="1110"/>
      <c r="J10" s="1110"/>
      <c r="K10" s="1111"/>
      <c r="L10" s="665"/>
      <c r="M10" s="160"/>
      <c r="N10" s="160"/>
      <c r="O10" s="161"/>
    </row>
    <row r="11" spans="1:56" s="80" customFormat="1" ht="24.95" customHeight="1">
      <c r="A11" s="1078" t="s">
        <v>64</v>
      </c>
      <c r="B11" s="1148" t="s">
        <v>74</v>
      </c>
      <c r="C11" s="1148" t="s">
        <v>66</v>
      </c>
      <c r="D11" s="1145" t="s">
        <v>13</v>
      </c>
      <c r="E11" s="364"/>
      <c r="F11" s="1148" t="s">
        <v>20</v>
      </c>
      <c r="G11" s="1078" t="s">
        <v>266</v>
      </c>
      <c r="H11" s="1157" t="s">
        <v>18</v>
      </c>
      <c r="I11" s="1133" t="s">
        <v>89</v>
      </c>
      <c r="J11" s="1133" t="s">
        <v>75</v>
      </c>
      <c r="K11" s="695" t="s">
        <v>537</v>
      </c>
      <c r="L11" s="1131" t="s">
        <v>76</v>
      </c>
      <c r="M11" s="1078" t="s">
        <v>77</v>
      </c>
      <c r="N11" s="1145"/>
      <c r="O11" s="1079"/>
    </row>
    <row r="12" spans="1:56" s="80" customFormat="1" ht="24.95" customHeight="1">
      <c r="A12" s="1080"/>
      <c r="B12" s="1149"/>
      <c r="C12" s="1149"/>
      <c r="D12" s="1146"/>
      <c r="E12" s="365"/>
      <c r="F12" s="1149"/>
      <c r="G12" s="1080"/>
      <c r="H12" s="1157"/>
      <c r="I12" s="1133"/>
      <c r="J12" s="1133"/>
      <c r="K12" s="510">
        <v>0.22120000000000001</v>
      </c>
      <c r="L12" s="1131"/>
      <c r="M12" s="1080"/>
      <c r="N12" s="1146"/>
      <c r="O12" s="1081"/>
    </row>
    <row r="13" spans="1:56" s="758" customFormat="1" ht="20.100000000000001" customHeight="1">
      <c r="A13" s="714">
        <v>11</v>
      </c>
      <c r="B13" s="199"/>
      <c r="C13" s="200"/>
      <c r="D13" s="419" t="s">
        <v>531</v>
      </c>
      <c r="E13" s="419"/>
      <c r="F13" s="198"/>
      <c r="G13" s="714"/>
      <c r="H13" s="418"/>
      <c r="I13" s="714"/>
      <c r="J13" s="714"/>
      <c r="K13" s="714"/>
      <c r="L13" s="731"/>
      <c r="M13" s="717"/>
      <c r="N13" s="1268"/>
      <c r="O13" s="1359"/>
      <c r="P13" s="459"/>
      <c r="Q13" s="459"/>
      <c r="R13" s="459"/>
      <c r="S13" s="459"/>
      <c r="T13" s="459"/>
      <c r="U13" s="459"/>
      <c r="V13" s="1357"/>
      <c r="W13" s="1357"/>
    </row>
    <row r="14" spans="1:56" s="758" customFormat="1" ht="20.100000000000001" customHeight="1">
      <c r="A14" s="714" t="s">
        <v>1397</v>
      </c>
      <c r="B14" s="199"/>
      <c r="C14" s="200"/>
      <c r="D14" s="419" t="s">
        <v>512</v>
      </c>
      <c r="E14" s="419"/>
      <c r="F14" s="198"/>
      <c r="G14" s="714"/>
      <c r="H14" s="418"/>
      <c r="I14" s="514"/>
      <c r="J14" s="514">
        <f>SUBTOTAL(9,J15:J43)</f>
        <v>23889.646982348549</v>
      </c>
      <c r="K14" s="514">
        <f t="shared" ref="K14:L14" si="0">SUBTOTAL(9,K15:K43)</f>
        <v>29174.036894844055</v>
      </c>
      <c r="L14" s="778">
        <f t="shared" si="0"/>
        <v>0.25779279373844327</v>
      </c>
      <c r="M14" s="717"/>
      <c r="N14" s="1268"/>
      <c r="O14" s="1359"/>
      <c r="P14" s="459"/>
      <c r="Q14" s="459"/>
      <c r="R14" s="459"/>
      <c r="S14" s="459"/>
      <c r="T14" s="459"/>
      <c r="U14" s="459"/>
      <c r="V14" s="1357"/>
      <c r="W14" s="1357"/>
    </row>
    <row r="15" spans="1:56" s="434" customFormat="1" ht="20.100000000000001" customHeight="1" outlineLevel="1">
      <c r="A15" s="266" t="s">
        <v>532</v>
      </c>
      <c r="B15" s="172"/>
      <c r="C15" s="172"/>
      <c r="D15" s="429" t="s">
        <v>1605</v>
      </c>
      <c r="E15" s="429"/>
      <c r="F15" s="231"/>
      <c r="G15" s="382"/>
      <c r="H15" s="433"/>
      <c r="I15" s="508"/>
      <c r="J15" s="635">
        <f>SUBTOTAL(9,J16:J27)</f>
        <v>13692.46422408</v>
      </c>
      <c r="K15" s="635">
        <f t="shared" ref="K15:L15" si="1">SUBTOTAL(9,K16:K27)</f>
        <v>16721.2373104465</v>
      </c>
      <c r="L15" s="885">
        <f t="shared" si="1"/>
        <v>0.14775515971823949</v>
      </c>
      <c r="M15" s="203"/>
      <c r="N15" s="1139"/>
      <c r="O15" s="1140"/>
      <c r="P15" s="209"/>
      <c r="Q15" s="209"/>
      <c r="R15" s="209"/>
      <c r="S15" s="209"/>
      <c r="T15" s="209"/>
      <c r="U15" s="209"/>
      <c r="V15" s="209"/>
      <c r="W15" s="209"/>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row>
    <row r="16" spans="1:56" s="215" customFormat="1" ht="20.100000000000001" customHeight="1" outlineLevel="1">
      <c r="A16" s="403" t="s">
        <v>1990</v>
      </c>
      <c r="B16" s="492" t="s">
        <v>68</v>
      </c>
      <c r="C16" s="485">
        <v>10401</v>
      </c>
      <c r="D16" s="409" t="s">
        <v>1610</v>
      </c>
      <c r="E16" s="409"/>
      <c r="F16" s="405"/>
      <c r="G16" s="405" t="s">
        <v>1568</v>
      </c>
      <c r="H16" s="366">
        <v>0.45</v>
      </c>
      <c r="I16" s="726">
        <v>58.78</v>
      </c>
      <c r="J16" s="669">
        <f>I16*H16</f>
        <v>26.451000000000001</v>
      </c>
      <c r="K16" s="669">
        <f>J16*(1+$K$12)</f>
        <v>32.301961200000001</v>
      </c>
      <c r="L16" s="794">
        <f>K16/$K$90</f>
        <v>2.8543231267560607E-4</v>
      </c>
      <c r="M16" s="406"/>
      <c r="N16" s="1360"/>
      <c r="O16" s="1361"/>
    </row>
    <row r="17" spans="1:56" s="215" customFormat="1" ht="20.100000000000001" customHeight="1" outlineLevel="1">
      <c r="A17" s="403" t="s">
        <v>1991</v>
      </c>
      <c r="B17" s="492" t="s">
        <v>68</v>
      </c>
      <c r="C17" s="408">
        <v>20184</v>
      </c>
      <c r="D17" s="409" t="s">
        <v>1920</v>
      </c>
      <c r="E17" s="409"/>
      <c r="F17" s="405"/>
      <c r="G17" s="405" t="s">
        <v>288</v>
      </c>
      <c r="H17" s="366">
        <v>60</v>
      </c>
      <c r="I17" s="726">
        <v>168.6</v>
      </c>
      <c r="J17" s="669">
        <f t="shared" ref="J17:J27" si="2">I17*H17</f>
        <v>10116</v>
      </c>
      <c r="K17" s="669">
        <f t="shared" ref="K17:K27" si="3">J17*(1+$K$12)</f>
        <v>12353.6592</v>
      </c>
      <c r="L17" s="794">
        <f t="shared" ref="L17:L27" si="4">K17/$K$90</f>
        <v>0.10916159219033046</v>
      </c>
      <c r="M17" s="406"/>
      <c r="N17" s="1360"/>
      <c r="O17" s="1361"/>
    </row>
    <row r="18" spans="1:56" s="215" customFormat="1" ht="20.100000000000001" customHeight="1" outlineLevel="1">
      <c r="A18" s="615" t="s">
        <v>1992</v>
      </c>
      <c r="B18" s="296" t="s">
        <v>1543</v>
      </c>
      <c r="C18" s="399" t="s">
        <v>1614</v>
      </c>
      <c r="D18" s="409" t="s">
        <v>1615</v>
      </c>
      <c r="E18" s="409"/>
      <c r="F18" s="405"/>
      <c r="G18" s="405" t="s">
        <v>1616</v>
      </c>
      <c r="H18" s="366">
        <v>171</v>
      </c>
      <c r="I18" s="726">
        <v>12.497052480000002</v>
      </c>
      <c r="J18" s="669">
        <f t="shared" si="2"/>
        <v>2136.9959740800005</v>
      </c>
      <c r="K18" s="669">
        <f t="shared" si="3"/>
        <v>2609.6994835464966</v>
      </c>
      <c r="L18" s="794">
        <f t="shared" si="4"/>
        <v>2.3060288951650753E-2</v>
      </c>
      <c r="M18" s="406"/>
      <c r="N18" s="1360"/>
      <c r="O18" s="1361"/>
    </row>
    <row r="19" spans="1:56" s="215" customFormat="1" ht="20.100000000000001" customHeight="1" outlineLevel="1">
      <c r="A19" s="615" t="s">
        <v>1993</v>
      </c>
      <c r="B19" s="492" t="s">
        <v>68</v>
      </c>
      <c r="C19" s="485">
        <v>20148</v>
      </c>
      <c r="D19" s="409" t="s">
        <v>1618</v>
      </c>
      <c r="E19" s="409"/>
      <c r="F19" s="405"/>
      <c r="G19" s="405" t="s">
        <v>1619</v>
      </c>
      <c r="H19" s="366">
        <v>4</v>
      </c>
      <c r="I19" s="726">
        <v>55.05</v>
      </c>
      <c r="J19" s="669">
        <f t="shared" si="2"/>
        <v>220.2</v>
      </c>
      <c r="K19" s="669">
        <f t="shared" si="3"/>
        <v>268.90823999999998</v>
      </c>
      <c r="L19" s="794">
        <f t="shared" si="4"/>
        <v>2.3761746342735039E-3</v>
      </c>
      <c r="M19" s="406"/>
      <c r="N19" s="1360"/>
      <c r="O19" s="1361"/>
    </row>
    <row r="20" spans="1:56" s="215" customFormat="1" ht="20.100000000000001" customHeight="1" outlineLevel="1">
      <c r="A20" s="615" t="s">
        <v>1994</v>
      </c>
      <c r="B20" s="492" t="s">
        <v>68</v>
      </c>
      <c r="C20" s="399">
        <v>200602</v>
      </c>
      <c r="D20" s="409" t="s">
        <v>1621</v>
      </c>
      <c r="E20" s="409"/>
      <c r="F20" s="405"/>
      <c r="G20" s="405" t="s">
        <v>1619</v>
      </c>
      <c r="H20" s="366">
        <v>6</v>
      </c>
      <c r="I20" s="726">
        <v>20.18</v>
      </c>
      <c r="J20" s="669">
        <f t="shared" si="2"/>
        <v>121.08</v>
      </c>
      <c r="K20" s="669">
        <f t="shared" si="3"/>
        <v>147.86289600000001</v>
      </c>
      <c r="L20" s="794">
        <f t="shared" si="4"/>
        <v>1.3065723193362211E-3</v>
      </c>
      <c r="M20" s="406"/>
      <c r="N20" s="1360"/>
      <c r="O20" s="1361"/>
    </row>
    <row r="21" spans="1:56" s="215" customFormat="1" ht="35.1" customHeight="1" outlineLevel="1">
      <c r="A21" s="615" t="s">
        <v>1995</v>
      </c>
      <c r="B21" s="492" t="s">
        <v>68</v>
      </c>
      <c r="C21" s="399">
        <v>200603</v>
      </c>
      <c r="D21" s="409" t="s">
        <v>1622</v>
      </c>
      <c r="E21" s="409"/>
      <c r="F21" s="405"/>
      <c r="G21" s="405" t="s">
        <v>1623</v>
      </c>
      <c r="H21" s="366">
        <v>1</v>
      </c>
      <c r="I21" s="726">
        <v>363.53</v>
      </c>
      <c r="J21" s="669">
        <f t="shared" si="2"/>
        <v>363.53</v>
      </c>
      <c r="K21" s="669">
        <f t="shared" si="3"/>
        <v>443.942836</v>
      </c>
      <c r="L21" s="794">
        <f t="shared" si="4"/>
        <v>3.9228463433126559E-3</v>
      </c>
      <c r="M21" s="406"/>
      <c r="N21" s="1360"/>
      <c r="O21" s="1361"/>
    </row>
    <row r="22" spans="1:56" s="215" customFormat="1" ht="20.100000000000001" customHeight="1" outlineLevel="1">
      <c r="A22" s="615" t="s">
        <v>1996</v>
      </c>
      <c r="B22" s="492" t="s">
        <v>68</v>
      </c>
      <c r="C22" s="399">
        <v>200604</v>
      </c>
      <c r="D22" s="409" t="s">
        <v>1625</v>
      </c>
      <c r="E22" s="409"/>
      <c r="F22" s="405"/>
      <c r="G22" s="405" t="s">
        <v>1626</v>
      </c>
      <c r="H22" s="366">
        <v>1</v>
      </c>
      <c r="I22" s="726">
        <v>302.07</v>
      </c>
      <c r="J22" s="669">
        <f t="shared" si="2"/>
        <v>302.07</v>
      </c>
      <c r="K22" s="669">
        <f t="shared" si="3"/>
        <v>368.88788399999999</v>
      </c>
      <c r="L22" s="794">
        <f t="shared" si="4"/>
        <v>3.2596324785422221E-3</v>
      </c>
      <c r="M22" s="406"/>
      <c r="N22" s="1360"/>
      <c r="O22" s="1361"/>
    </row>
    <row r="23" spans="1:56" s="215" customFormat="1" ht="20.100000000000001" customHeight="1" outlineLevel="1">
      <c r="A23" s="615" t="s">
        <v>1997</v>
      </c>
      <c r="B23" s="492" t="s">
        <v>68</v>
      </c>
      <c r="C23" s="485">
        <v>10210</v>
      </c>
      <c r="D23" s="409" t="s">
        <v>1628</v>
      </c>
      <c r="E23" s="409"/>
      <c r="F23" s="405"/>
      <c r="G23" s="405" t="s">
        <v>1568</v>
      </c>
      <c r="H23" s="366">
        <f>4.25*1.4</f>
        <v>5.9499999999999993</v>
      </c>
      <c r="I23" s="726">
        <v>14.25</v>
      </c>
      <c r="J23" s="669">
        <f t="shared" si="2"/>
        <v>84.787499999999994</v>
      </c>
      <c r="K23" s="669">
        <f t="shared" si="3"/>
        <v>103.542495</v>
      </c>
      <c r="L23" s="794">
        <f t="shared" si="4"/>
        <v>9.1494053952527118E-4</v>
      </c>
      <c r="M23" s="406"/>
      <c r="N23" s="1360"/>
      <c r="O23" s="1361"/>
    </row>
    <row r="24" spans="1:56" s="215" customFormat="1" ht="20.100000000000001" customHeight="1" outlineLevel="1">
      <c r="A24" s="615" t="s">
        <v>1998</v>
      </c>
      <c r="B24" s="492" t="s">
        <v>68</v>
      </c>
      <c r="C24" s="399">
        <v>10105</v>
      </c>
      <c r="D24" s="409" t="s">
        <v>1594</v>
      </c>
      <c r="E24" s="409"/>
      <c r="F24" s="405"/>
      <c r="G24" s="405" t="s">
        <v>1568</v>
      </c>
      <c r="H24" s="366">
        <f>H16*1.5</f>
        <v>0.67500000000000004</v>
      </c>
      <c r="I24" s="726">
        <v>11.59</v>
      </c>
      <c r="J24" s="669">
        <f t="shared" si="2"/>
        <v>7.8232500000000007</v>
      </c>
      <c r="K24" s="669">
        <f t="shared" si="3"/>
        <v>9.553752900000001</v>
      </c>
      <c r="L24" s="794">
        <f t="shared" si="4"/>
        <v>8.4420564067121673E-5</v>
      </c>
      <c r="M24" s="406"/>
      <c r="N24" s="1360"/>
      <c r="O24" s="1361"/>
    </row>
    <row r="25" spans="1:56" s="215" customFormat="1" ht="20.100000000000001" customHeight="1" outlineLevel="1">
      <c r="A25" s="615" t="s">
        <v>1999</v>
      </c>
      <c r="B25" s="492" t="s">
        <v>68</v>
      </c>
      <c r="C25" s="485">
        <v>10310</v>
      </c>
      <c r="D25" s="409" t="s">
        <v>1631</v>
      </c>
      <c r="E25" s="409"/>
      <c r="F25" s="405"/>
      <c r="G25" s="405" t="s">
        <v>1632</v>
      </c>
      <c r="H25" s="366">
        <f>H23*10</f>
        <v>59.499999999999993</v>
      </c>
      <c r="I25" s="726">
        <v>2.52</v>
      </c>
      <c r="J25" s="669">
        <f t="shared" si="2"/>
        <v>149.93999999999997</v>
      </c>
      <c r="K25" s="669">
        <f t="shared" si="3"/>
        <v>183.10672799999998</v>
      </c>
      <c r="L25" s="794">
        <f t="shared" si="4"/>
        <v>1.6180001120025846E-3</v>
      </c>
      <c r="M25" s="406"/>
      <c r="N25" s="1360"/>
      <c r="O25" s="1361"/>
    </row>
    <row r="26" spans="1:56" s="215" customFormat="1" ht="20.100000000000001" customHeight="1" outlineLevel="1">
      <c r="A26" s="615" t="s">
        <v>2000</v>
      </c>
      <c r="B26" s="492" t="s">
        <v>68</v>
      </c>
      <c r="C26" s="485">
        <v>10110</v>
      </c>
      <c r="D26" s="409" t="s">
        <v>1634</v>
      </c>
      <c r="E26" s="409"/>
      <c r="F26" s="405"/>
      <c r="G26" s="405" t="s">
        <v>1632</v>
      </c>
      <c r="H26" s="366">
        <f>H24*10</f>
        <v>6.75</v>
      </c>
      <c r="I26" s="726">
        <v>1.96</v>
      </c>
      <c r="J26" s="669">
        <f t="shared" si="2"/>
        <v>13.23</v>
      </c>
      <c r="K26" s="669">
        <f t="shared" si="3"/>
        <v>16.156476000000001</v>
      </c>
      <c r="L26" s="794">
        <f t="shared" si="4"/>
        <v>1.4276471576493398E-4</v>
      </c>
      <c r="M26" s="406"/>
      <c r="N26" s="1360"/>
      <c r="O26" s="1361"/>
    </row>
    <row r="27" spans="1:56" s="215" customFormat="1" ht="20.100000000000001" customHeight="1" outlineLevel="1">
      <c r="A27" s="615" t="s">
        <v>2612</v>
      </c>
      <c r="B27" s="296" t="s">
        <v>1543</v>
      </c>
      <c r="C27" s="399" t="s">
        <v>1636</v>
      </c>
      <c r="D27" s="409" t="s">
        <v>1637</v>
      </c>
      <c r="E27" s="409"/>
      <c r="F27" s="405"/>
      <c r="G27" s="405" t="s">
        <v>1568</v>
      </c>
      <c r="H27" s="366">
        <f>H23</f>
        <v>5.9499999999999993</v>
      </c>
      <c r="I27" s="726">
        <v>25.27</v>
      </c>
      <c r="J27" s="669">
        <f t="shared" si="2"/>
        <v>150.35649999999998</v>
      </c>
      <c r="K27" s="669">
        <f t="shared" si="3"/>
        <v>183.6153578</v>
      </c>
      <c r="L27" s="794">
        <f t="shared" si="4"/>
        <v>1.6224945567581475E-3</v>
      </c>
      <c r="M27" s="406"/>
      <c r="N27" s="1360"/>
      <c r="O27" s="1361"/>
    </row>
    <row r="28" spans="1:56" s="434" customFormat="1" ht="20.100000000000001" customHeight="1" outlineLevel="1">
      <c r="A28" s="266" t="s">
        <v>533</v>
      </c>
      <c r="B28" s="172"/>
      <c r="C28" s="172"/>
      <c r="D28" s="429" t="s">
        <v>1638</v>
      </c>
      <c r="E28" s="429"/>
      <c r="F28" s="231"/>
      <c r="G28" s="382"/>
      <c r="H28" s="433"/>
      <c r="I28" s="508"/>
      <c r="J28" s="635">
        <f>SUBTOTAL(9,J29:J43)</f>
        <v>10197.182758268547</v>
      </c>
      <c r="K28" s="635">
        <f t="shared" ref="K28:L28" si="5">SUBTOTAL(9,K29:K43)</f>
        <v>12452.799584397551</v>
      </c>
      <c r="L28" s="885">
        <f t="shared" si="5"/>
        <v>0.11003763402020367</v>
      </c>
      <c r="M28" s="203"/>
      <c r="N28" s="1139"/>
      <c r="O28" s="1140"/>
      <c r="P28" s="209"/>
      <c r="Q28" s="209"/>
      <c r="R28" s="209"/>
      <c r="S28" s="209"/>
      <c r="T28" s="209"/>
      <c r="U28" s="209"/>
      <c r="V28" s="209"/>
      <c r="W28" s="209"/>
      <c r="AF28" s="435"/>
      <c r="AG28" s="435"/>
      <c r="AH28" s="435"/>
      <c r="AI28" s="435"/>
      <c r="AJ28" s="435"/>
      <c r="AK28" s="435"/>
      <c r="AL28" s="435"/>
      <c r="AM28" s="435"/>
      <c r="AN28" s="435"/>
      <c r="AO28" s="435"/>
      <c r="AP28" s="435"/>
      <c r="AQ28" s="435"/>
      <c r="AR28" s="435"/>
      <c r="AS28" s="435"/>
      <c r="AT28" s="435"/>
      <c r="AU28" s="435"/>
      <c r="AV28" s="435"/>
      <c r="AW28" s="435"/>
      <c r="AX28" s="435"/>
      <c r="AY28" s="435"/>
      <c r="AZ28" s="435"/>
      <c r="BA28" s="435"/>
      <c r="BB28" s="435"/>
      <c r="BC28" s="435"/>
      <c r="BD28" s="435"/>
    </row>
    <row r="29" spans="1:56" s="215" customFormat="1" ht="20.100000000000001" customHeight="1" outlineLevel="1">
      <c r="A29" s="403" t="s">
        <v>2001</v>
      </c>
      <c r="B29" s="296" t="s">
        <v>1543</v>
      </c>
      <c r="C29" s="399" t="s">
        <v>1640</v>
      </c>
      <c r="D29" s="409" t="s">
        <v>1641</v>
      </c>
      <c r="E29" s="409"/>
      <c r="F29" s="405"/>
      <c r="G29" s="405" t="s">
        <v>1568</v>
      </c>
      <c r="H29" s="366">
        <v>18.920000000000002</v>
      </c>
      <c r="I29" s="726">
        <v>11.1732724236</v>
      </c>
      <c r="J29" s="669">
        <f t="shared" ref="J29:J43" si="6">I29*H29</f>
        <v>211.39831425451203</v>
      </c>
      <c r="K29" s="669">
        <f t="shared" ref="K29:K43" si="7">J29*(1+$K$12)</f>
        <v>258.1596213676101</v>
      </c>
      <c r="L29" s="794">
        <f t="shared" ref="L29:L43" si="8">K29/$K$90</f>
        <v>2.2811957859207557E-3</v>
      </c>
      <c r="M29" s="406"/>
      <c r="N29" s="1360"/>
      <c r="O29" s="1361"/>
    </row>
    <row r="30" spans="1:56" s="215" customFormat="1" ht="20.100000000000001" customHeight="1" outlineLevel="1">
      <c r="A30" s="403" t="s">
        <v>2002</v>
      </c>
      <c r="B30" s="492" t="s">
        <v>68</v>
      </c>
      <c r="C30" s="297">
        <v>10410</v>
      </c>
      <c r="D30" s="409" t="s">
        <v>1643</v>
      </c>
      <c r="E30" s="409"/>
      <c r="F30" s="405"/>
      <c r="G30" s="405" t="s">
        <v>1554</v>
      </c>
      <c r="H30" s="366">
        <v>20.059999999999999</v>
      </c>
      <c r="I30" s="726">
        <v>4.9000000000000004</v>
      </c>
      <c r="J30" s="669">
        <f t="shared" si="6"/>
        <v>98.293999999999997</v>
      </c>
      <c r="K30" s="669">
        <f t="shared" si="7"/>
        <v>120.03663280000001</v>
      </c>
      <c r="L30" s="794">
        <f t="shared" si="8"/>
        <v>1.0606889623128058E-3</v>
      </c>
      <c r="M30" s="406"/>
      <c r="N30" s="1360"/>
      <c r="O30" s="1361"/>
    </row>
    <row r="31" spans="1:56" s="215" customFormat="1" ht="20.100000000000001" customHeight="1" outlineLevel="1">
      <c r="A31" s="403" t="s">
        <v>2003</v>
      </c>
      <c r="B31" s="492" t="s">
        <v>68</v>
      </c>
      <c r="C31" s="485">
        <v>130114</v>
      </c>
      <c r="D31" s="409" t="s">
        <v>1645</v>
      </c>
      <c r="E31" s="409"/>
      <c r="F31" s="405"/>
      <c r="G31" s="405" t="s">
        <v>1568</v>
      </c>
      <c r="H31" s="366">
        <f>H30*0.05</f>
        <v>1.0029999999999999</v>
      </c>
      <c r="I31" s="726">
        <v>415.42</v>
      </c>
      <c r="J31" s="669">
        <f t="shared" si="6"/>
        <v>416.66625999999997</v>
      </c>
      <c r="K31" s="669">
        <f t="shared" si="7"/>
        <v>508.83283671199996</v>
      </c>
      <c r="L31" s="794">
        <f t="shared" si="8"/>
        <v>4.4962388645304659E-3</v>
      </c>
      <c r="M31" s="406"/>
      <c r="N31" s="1360"/>
      <c r="O31" s="1361"/>
    </row>
    <row r="32" spans="1:56" s="215" customFormat="1" ht="20.100000000000001" customHeight="1" outlineLevel="1">
      <c r="A32" s="403" t="s">
        <v>2004</v>
      </c>
      <c r="B32" s="296" t="s">
        <v>1543</v>
      </c>
      <c r="C32" s="399" t="s">
        <v>1647</v>
      </c>
      <c r="D32" s="409" t="s">
        <v>1648</v>
      </c>
      <c r="E32" s="409"/>
      <c r="F32" s="405"/>
      <c r="G32" s="405" t="s">
        <v>1554</v>
      </c>
      <c r="H32" s="366">
        <f>27.9*1.1</f>
        <v>30.69</v>
      </c>
      <c r="I32" s="726">
        <v>113.15778089999999</v>
      </c>
      <c r="J32" s="669">
        <f t="shared" si="6"/>
        <v>3472.8122958209997</v>
      </c>
      <c r="K32" s="669">
        <f t="shared" si="7"/>
        <v>4240.9983756566053</v>
      </c>
      <c r="L32" s="794">
        <f t="shared" si="8"/>
        <v>3.7475061248514956E-2</v>
      </c>
      <c r="M32" s="406"/>
      <c r="N32" s="1360"/>
      <c r="O32" s="1361"/>
    </row>
    <row r="33" spans="1:38" s="215" customFormat="1" ht="20.100000000000001" customHeight="1" outlineLevel="1">
      <c r="A33" s="403" t="s">
        <v>2005</v>
      </c>
      <c r="B33" s="296" t="s">
        <v>1543</v>
      </c>
      <c r="C33" s="399" t="s">
        <v>1614</v>
      </c>
      <c r="D33" s="409" t="s">
        <v>1650</v>
      </c>
      <c r="E33" s="409"/>
      <c r="F33" s="405"/>
      <c r="G33" s="405" t="s">
        <v>1616</v>
      </c>
      <c r="H33" s="366">
        <v>161</v>
      </c>
      <c r="I33" s="726">
        <v>12.497052480000002</v>
      </c>
      <c r="J33" s="669">
        <f t="shared" si="6"/>
        <v>2012.0254492800004</v>
      </c>
      <c r="K33" s="669">
        <f t="shared" si="7"/>
        <v>2457.0854786607365</v>
      </c>
      <c r="L33" s="794">
        <f t="shared" si="8"/>
        <v>2.1711734042197492E-2</v>
      </c>
      <c r="M33" s="406"/>
      <c r="N33" s="1360"/>
      <c r="O33" s="1361"/>
    </row>
    <row r="34" spans="1:38" s="215" customFormat="1" ht="20.100000000000001" customHeight="1" outlineLevel="1">
      <c r="A34" s="403" t="s">
        <v>2006</v>
      </c>
      <c r="B34" s="296" t="s">
        <v>1543</v>
      </c>
      <c r="C34" s="399" t="s">
        <v>1652</v>
      </c>
      <c r="D34" s="409" t="s">
        <v>1653</v>
      </c>
      <c r="E34" s="409"/>
      <c r="F34" s="405"/>
      <c r="G34" s="405" t="s">
        <v>1616</v>
      </c>
      <c r="H34" s="366">
        <v>5</v>
      </c>
      <c r="I34" s="726">
        <v>13.674052480000002</v>
      </c>
      <c r="J34" s="669">
        <f t="shared" si="6"/>
        <v>68.370262400000016</v>
      </c>
      <c r="K34" s="669">
        <f t="shared" si="7"/>
        <v>83.493764442880021</v>
      </c>
      <c r="L34" s="794">
        <f t="shared" si="8"/>
        <v>7.3778239443007961E-4</v>
      </c>
      <c r="M34" s="406"/>
      <c r="N34" s="1360"/>
      <c r="O34" s="1361"/>
    </row>
    <row r="35" spans="1:38" s="215" customFormat="1" ht="20.100000000000001" customHeight="1" outlineLevel="1">
      <c r="A35" s="403" t="s">
        <v>2007</v>
      </c>
      <c r="B35" s="296" t="s">
        <v>1543</v>
      </c>
      <c r="C35" s="399" t="s">
        <v>1655</v>
      </c>
      <c r="D35" s="409" t="s">
        <v>1656</v>
      </c>
      <c r="E35" s="409"/>
      <c r="F35" s="405"/>
      <c r="G35" s="405" t="s">
        <v>1568</v>
      </c>
      <c r="H35" s="366">
        <f>3.5*1.1</f>
        <v>3.8500000000000005</v>
      </c>
      <c r="I35" s="726">
        <v>484.08970000000005</v>
      </c>
      <c r="J35" s="669">
        <f t="shared" si="6"/>
        <v>1863.7453450000005</v>
      </c>
      <c r="K35" s="669">
        <f t="shared" si="7"/>
        <v>2276.0058153140008</v>
      </c>
      <c r="L35" s="794">
        <f t="shared" si="8"/>
        <v>2.0111645838030528E-2</v>
      </c>
      <c r="M35" s="406"/>
      <c r="N35" s="1360"/>
      <c r="O35" s="1361"/>
    </row>
    <row r="36" spans="1:38" s="215" customFormat="1" ht="20.100000000000001" customHeight="1" outlineLevel="1">
      <c r="A36" s="403" t="s">
        <v>2008</v>
      </c>
      <c r="B36" s="296" t="s">
        <v>1543</v>
      </c>
      <c r="C36" s="399" t="s">
        <v>1658</v>
      </c>
      <c r="D36" s="409" t="s">
        <v>1659</v>
      </c>
      <c r="E36" s="409"/>
      <c r="F36" s="405"/>
      <c r="G36" s="405" t="s">
        <v>1568</v>
      </c>
      <c r="H36" s="366">
        <f>H35</f>
        <v>3.8500000000000005</v>
      </c>
      <c r="I36" s="726">
        <v>209.82262399999999</v>
      </c>
      <c r="J36" s="669">
        <f t="shared" si="6"/>
        <v>807.81710240000007</v>
      </c>
      <c r="K36" s="669">
        <f t="shared" si="7"/>
        <v>986.5062454508801</v>
      </c>
      <c r="L36" s="794">
        <f t="shared" si="8"/>
        <v>8.7171412709137232E-3</v>
      </c>
      <c r="M36" s="406"/>
      <c r="N36" s="1360"/>
      <c r="O36" s="1361"/>
    </row>
    <row r="37" spans="1:38" s="215" customFormat="1" ht="20.100000000000001" customHeight="1" outlineLevel="1">
      <c r="A37" s="403" t="s">
        <v>2009</v>
      </c>
      <c r="B37" s="492" t="s">
        <v>68</v>
      </c>
      <c r="C37" s="297">
        <v>200602</v>
      </c>
      <c r="D37" s="409" t="s">
        <v>1621</v>
      </c>
      <c r="E37" s="409"/>
      <c r="F37" s="405"/>
      <c r="G37" s="405" t="s">
        <v>1619</v>
      </c>
      <c r="H37" s="366">
        <v>6</v>
      </c>
      <c r="I37" s="726">
        <v>20.18</v>
      </c>
      <c r="J37" s="669">
        <f t="shared" si="6"/>
        <v>121.08</v>
      </c>
      <c r="K37" s="669">
        <f t="shared" si="7"/>
        <v>147.86289600000001</v>
      </c>
      <c r="L37" s="794">
        <f t="shared" si="8"/>
        <v>1.3065723193362211E-3</v>
      </c>
      <c r="M37" s="406"/>
      <c r="N37" s="1360"/>
      <c r="O37" s="1361"/>
    </row>
    <row r="38" spans="1:38" s="215" customFormat="1" ht="35.1" customHeight="1" outlineLevel="1">
      <c r="A38" s="403" t="s">
        <v>2010</v>
      </c>
      <c r="B38" s="492" t="s">
        <v>68</v>
      </c>
      <c r="C38" s="399">
        <v>200603</v>
      </c>
      <c r="D38" s="409" t="s">
        <v>1622</v>
      </c>
      <c r="E38" s="409"/>
      <c r="F38" s="405"/>
      <c r="G38" s="405" t="s">
        <v>1623</v>
      </c>
      <c r="H38" s="366">
        <v>1</v>
      </c>
      <c r="I38" s="726">
        <v>363.53</v>
      </c>
      <c r="J38" s="669">
        <f t="shared" si="6"/>
        <v>363.53</v>
      </c>
      <c r="K38" s="669">
        <f t="shared" si="7"/>
        <v>443.942836</v>
      </c>
      <c r="L38" s="794">
        <f t="shared" si="8"/>
        <v>3.9228463433126559E-3</v>
      </c>
      <c r="M38" s="406"/>
      <c r="N38" s="1360"/>
      <c r="O38" s="1361"/>
    </row>
    <row r="39" spans="1:38" s="215" customFormat="1" ht="20.100000000000001" customHeight="1" outlineLevel="1">
      <c r="A39" s="403" t="s">
        <v>2011</v>
      </c>
      <c r="B39" s="492" t="s">
        <v>68</v>
      </c>
      <c r="C39" s="297">
        <v>200604</v>
      </c>
      <c r="D39" s="409" t="s">
        <v>1625</v>
      </c>
      <c r="E39" s="409"/>
      <c r="F39" s="405"/>
      <c r="G39" s="405" t="s">
        <v>1626</v>
      </c>
      <c r="H39" s="366">
        <v>1</v>
      </c>
      <c r="I39" s="726">
        <v>302.07</v>
      </c>
      <c r="J39" s="669">
        <f t="shared" si="6"/>
        <v>302.07</v>
      </c>
      <c r="K39" s="669">
        <f t="shared" si="7"/>
        <v>368.88788399999999</v>
      </c>
      <c r="L39" s="794">
        <f t="shared" si="8"/>
        <v>3.2596324785422221E-3</v>
      </c>
      <c r="M39" s="406"/>
      <c r="N39" s="1360"/>
      <c r="O39" s="1361"/>
    </row>
    <row r="40" spans="1:38" s="215" customFormat="1" ht="20.100000000000001" customHeight="1" outlineLevel="1">
      <c r="A40" s="403" t="s">
        <v>2012</v>
      </c>
      <c r="B40" s="296" t="s">
        <v>1543</v>
      </c>
      <c r="C40" s="297" t="s">
        <v>1664</v>
      </c>
      <c r="D40" s="409" t="s">
        <v>1665</v>
      </c>
      <c r="E40" s="409"/>
      <c r="F40" s="405"/>
      <c r="G40" s="405" t="s">
        <v>1568</v>
      </c>
      <c r="H40" s="366">
        <f>H29-H35</f>
        <v>15.07</v>
      </c>
      <c r="I40" s="726">
        <v>7.3346336505000007</v>
      </c>
      <c r="J40" s="669">
        <f t="shared" si="6"/>
        <v>110.53292911303501</v>
      </c>
      <c r="K40" s="669">
        <f t="shared" si="7"/>
        <v>134.98281303283835</v>
      </c>
      <c r="L40" s="794">
        <f t="shared" si="8"/>
        <v>1.1927590481850367E-3</v>
      </c>
      <c r="M40" s="406"/>
      <c r="N40" s="1360"/>
      <c r="O40" s="1361"/>
    </row>
    <row r="41" spans="1:38" s="215" customFormat="1" ht="20.100000000000001" customHeight="1" outlineLevel="1">
      <c r="A41" s="403" t="s">
        <v>2013</v>
      </c>
      <c r="B41" s="492" t="s">
        <v>68</v>
      </c>
      <c r="C41" s="485">
        <v>10210</v>
      </c>
      <c r="D41" s="409" t="s">
        <v>1628</v>
      </c>
      <c r="E41" s="409"/>
      <c r="F41" s="405"/>
      <c r="G41" s="405" t="s">
        <v>1568</v>
      </c>
      <c r="H41" s="366">
        <f>H35*1.4</f>
        <v>5.3900000000000006</v>
      </c>
      <c r="I41" s="726">
        <v>14.25</v>
      </c>
      <c r="J41" s="669">
        <f t="shared" si="6"/>
        <v>76.807500000000005</v>
      </c>
      <c r="K41" s="669">
        <f t="shared" si="7"/>
        <v>93.797319000000016</v>
      </c>
      <c r="L41" s="794">
        <f t="shared" si="8"/>
        <v>8.2882848874642233E-4</v>
      </c>
      <c r="M41" s="406"/>
      <c r="N41" s="1360"/>
      <c r="O41" s="1361"/>
    </row>
    <row r="42" spans="1:38" s="215" customFormat="1" ht="20.100000000000001" customHeight="1" outlineLevel="1">
      <c r="A42" s="403" t="s">
        <v>2014</v>
      </c>
      <c r="B42" s="492" t="s">
        <v>68</v>
      </c>
      <c r="C42" s="485">
        <v>10310</v>
      </c>
      <c r="D42" s="409" t="s">
        <v>1631</v>
      </c>
      <c r="E42" s="409"/>
      <c r="F42" s="405"/>
      <c r="G42" s="405" t="s">
        <v>1632</v>
      </c>
      <c r="H42" s="366">
        <f>H41*10</f>
        <v>53.900000000000006</v>
      </c>
      <c r="I42" s="726">
        <v>2.52</v>
      </c>
      <c r="J42" s="669">
        <f t="shared" si="6"/>
        <v>135.828</v>
      </c>
      <c r="K42" s="669">
        <f t="shared" si="7"/>
        <v>165.87315360000002</v>
      </c>
      <c r="L42" s="794">
        <f t="shared" si="8"/>
        <v>1.4657177485199889E-3</v>
      </c>
      <c r="M42" s="406"/>
      <c r="N42" s="1360"/>
      <c r="O42" s="1361"/>
    </row>
    <row r="43" spans="1:38" s="444" customFormat="1" ht="20.100000000000001" customHeight="1" outlineLevel="1">
      <c r="A43" s="403" t="s">
        <v>2015</v>
      </c>
      <c r="B43" s="296" t="s">
        <v>1543</v>
      </c>
      <c r="C43" s="408" t="s">
        <v>1636</v>
      </c>
      <c r="D43" s="409" t="s">
        <v>1637</v>
      </c>
      <c r="E43" s="409"/>
      <c r="F43" s="236"/>
      <c r="G43" s="443" t="s">
        <v>1568</v>
      </c>
      <c r="H43" s="366">
        <f>H41</f>
        <v>5.3900000000000006</v>
      </c>
      <c r="I43" s="726">
        <v>25.27</v>
      </c>
      <c r="J43" s="669">
        <f t="shared" si="6"/>
        <v>136.20530000000002</v>
      </c>
      <c r="K43" s="669">
        <f t="shared" si="7"/>
        <v>166.33391236000003</v>
      </c>
      <c r="L43" s="794">
        <f t="shared" si="8"/>
        <v>1.4697891867103221E-3</v>
      </c>
      <c r="M43" s="412"/>
      <c r="N43" s="1360"/>
      <c r="O43" s="1361"/>
      <c r="P43" s="215"/>
      <c r="Q43" s="215"/>
      <c r="R43" s="215"/>
      <c r="S43" s="215"/>
      <c r="T43" s="215"/>
      <c r="U43" s="215"/>
      <c r="V43" s="215"/>
      <c r="W43" s="215"/>
      <c r="AK43" s="215"/>
    </row>
    <row r="44" spans="1:38" s="758" customFormat="1" ht="20.100000000000001" customHeight="1">
      <c r="A44" s="714" t="s">
        <v>1399</v>
      </c>
      <c r="B44" s="199"/>
      <c r="C44" s="200"/>
      <c r="D44" s="419" t="s">
        <v>1669</v>
      </c>
      <c r="E44" s="419"/>
      <c r="F44" s="198"/>
      <c r="G44" s="714"/>
      <c r="H44" s="418"/>
      <c r="I44" s="514"/>
      <c r="J44" s="514">
        <f>SUBTOTAL(9,J45:J79)</f>
        <v>45447.899519953826</v>
      </c>
      <c r="K44" s="514">
        <f t="shared" ref="K44:L44" si="9">SUBTOTAL(9,K45:K79)</f>
        <v>55500.97489376762</v>
      </c>
      <c r="L44" s="778">
        <f t="shared" si="9"/>
        <v>0.49042754777622732</v>
      </c>
      <c r="M44" s="717"/>
      <c r="N44" s="1268"/>
      <c r="O44" s="1359"/>
      <c r="P44" s="459"/>
      <c r="Q44" s="459"/>
      <c r="R44" s="459"/>
      <c r="S44" s="459"/>
      <c r="T44" s="459"/>
      <c r="U44" s="459"/>
      <c r="V44" s="1357"/>
      <c r="W44" s="1357"/>
    </row>
    <row r="45" spans="1:38" s="210" customFormat="1" ht="20.100000000000001" customHeight="1" outlineLevel="1">
      <c r="A45" s="386" t="s">
        <v>2016</v>
      </c>
      <c r="B45" s="229"/>
      <c r="C45" s="229"/>
      <c r="D45" s="430" t="s">
        <v>1945</v>
      </c>
      <c r="E45" s="430"/>
      <c r="F45" s="229"/>
      <c r="G45" s="386"/>
      <c r="H45" s="437"/>
      <c r="I45" s="987"/>
      <c r="J45" s="635">
        <f>SUBTOTAL(9,J46:J53)</f>
        <v>19782.741876485004</v>
      </c>
      <c r="K45" s="987">
        <f>SUBTOTAL(9,K46:K53)</f>
        <v>24158.684379563481</v>
      </c>
      <c r="L45" s="895">
        <f t="shared" ref="L45" si="10">SUBTOTAL(9,L46:L53)</f>
        <v>0.21347524724470429</v>
      </c>
      <c r="M45" s="214"/>
      <c r="N45" s="1139"/>
      <c r="O45" s="1140"/>
      <c r="AL45" s="209"/>
    </row>
    <row r="46" spans="1:38" s="215" customFormat="1" ht="20.100000000000001" customHeight="1" outlineLevel="1">
      <c r="A46" s="403" t="s">
        <v>2017</v>
      </c>
      <c r="B46" s="296" t="s">
        <v>1543</v>
      </c>
      <c r="C46" s="399" t="s">
        <v>1672</v>
      </c>
      <c r="D46" s="409" t="s">
        <v>1673</v>
      </c>
      <c r="E46" s="409"/>
      <c r="F46" s="405"/>
      <c r="G46" s="405" t="s">
        <v>1554</v>
      </c>
      <c r="H46" s="366">
        <f>(15.6+26.6+3.9)*1.1</f>
        <v>50.710000000000008</v>
      </c>
      <c r="I46" s="726">
        <v>254.87415949999996</v>
      </c>
      <c r="J46" s="669">
        <f t="shared" ref="J46:J53" si="11">I46*H46</f>
        <v>12924.668628245001</v>
      </c>
      <c r="K46" s="669">
        <f t="shared" ref="K46:K53" si="12">J46*(1+$K$12)</f>
        <v>15783.605328812797</v>
      </c>
      <c r="L46" s="794">
        <f t="shared" ref="L46:L53" si="13">K46/$K$90</f>
        <v>0.13946988987659537</v>
      </c>
      <c r="M46" s="406"/>
      <c r="N46" s="1360"/>
      <c r="O46" s="1361"/>
      <c r="P46" s="478"/>
      <c r="Q46" s="478"/>
      <c r="R46" s="478"/>
      <c r="S46" s="478"/>
      <c r="T46" s="478"/>
      <c r="U46" s="478"/>
      <c r="V46" s="478"/>
      <c r="W46" s="478"/>
    </row>
    <row r="47" spans="1:38" s="215" customFormat="1" ht="20.100000000000001" customHeight="1" outlineLevel="1">
      <c r="A47" s="403" t="s">
        <v>2018</v>
      </c>
      <c r="B47" s="296" t="s">
        <v>1543</v>
      </c>
      <c r="C47" s="399" t="s">
        <v>1614</v>
      </c>
      <c r="D47" s="409" t="s">
        <v>1650</v>
      </c>
      <c r="E47" s="409"/>
      <c r="F47" s="405"/>
      <c r="G47" s="405" t="s">
        <v>1616</v>
      </c>
      <c r="H47" s="366">
        <v>251</v>
      </c>
      <c r="I47" s="726">
        <v>12.497052480000002</v>
      </c>
      <c r="J47" s="669">
        <f t="shared" si="11"/>
        <v>3136.7601724800006</v>
      </c>
      <c r="K47" s="669">
        <f t="shared" si="12"/>
        <v>3830.6115226325769</v>
      </c>
      <c r="L47" s="794">
        <f t="shared" si="13"/>
        <v>3.3848728227276838E-2</v>
      </c>
      <c r="M47" s="406"/>
      <c r="N47" s="1360"/>
      <c r="O47" s="1361"/>
      <c r="P47" s="478"/>
      <c r="Q47" s="478"/>
      <c r="R47" s="478"/>
      <c r="S47" s="478"/>
      <c r="T47" s="478"/>
      <c r="U47" s="478"/>
      <c r="V47" s="478"/>
      <c r="W47" s="478"/>
    </row>
    <row r="48" spans="1:38" s="215" customFormat="1" ht="20.100000000000001" customHeight="1" outlineLevel="1">
      <c r="A48" s="403" t="s">
        <v>2019</v>
      </c>
      <c r="B48" s="296" t="s">
        <v>1543</v>
      </c>
      <c r="C48" s="399" t="s">
        <v>1652</v>
      </c>
      <c r="D48" s="409" t="s">
        <v>1653</v>
      </c>
      <c r="E48" s="409"/>
      <c r="F48" s="405"/>
      <c r="G48" s="405" t="s">
        <v>1616</v>
      </c>
      <c r="H48" s="366">
        <v>37</v>
      </c>
      <c r="I48" s="726">
        <v>13.674052480000002</v>
      </c>
      <c r="J48" s="669">
        <f t="shared" si="11"/>
        <v>505.93994176000007</v>
      </c>
      <c r="K48" s="669">
        <f t="shared" si="12"/>
        <v>617.85385687731207</v>
      </c>
      <c r="L48" s="794">
        <f t="shared" si="13"/>
        <v>5.4595897187825889E-3</v>
      </c>
      <c r="M48" s="406"/>
      <c r="N48" s="1360"/>
      <c r="O48" s="1361"/>
      <c r="P48" s="478"/>
      <c r="Q48" s="478"/>
      <c r="R48" s="478"/>
      <c r="S48" s="478"/>
      <c r="T48" s="478"/>
      <c r="U48" s="478"/>
      <c r="V48" s="478"/>
      <c r="W48" s="478"/>
    </row>
    <row r="49" spans="1:38" s="215" customFormat="1" ht="20.100000000000001" customHeight="1" outlineLevel="1">
      <c r="A49" s="403" t="s">
        <v>2020</v>
      </c>
      <c r="B49" s="296" t="s">
        <v>1543</v>
      </c>
      <c r="C49" s="399" t="s">
        <v>1655</v>
      </c>
      <c r="D49" s="409" t="s">
        <v>1656</v>
      </c>
      <c r="E49" s="409"/>
      <c r="F49" s="405"/>
      <c r="G49" s="405" t="s">
        <v>1568</v>
      </c>
      <c r="H49" s="366">
        <v>3.5</v>
      </c>
      <c r="I49" s="726">
        <v>484.08970000000005</v>
      </c>
      <c r="J49" s="669">
        <f t="shared" si="11"/>
        <v>1694.3139500000002</v>
      </c>
      <c r="K49" s="669">
        <f t="shared" si="12"/>
        <v>2069.0961957400004</v>
      </c>
      <c r="L49" s="794">
        <f t="shared" si="13"/>
        <v>1.8283314398209568E-2</v>
      </c>
      <c r="M49" s="406"/>
      <c r="N49" s="1360"/>
      <c r="O49" s="1361"/>
      <c r="P49" s="478"/>
      <c r="Q49" s="478"/>
      <c r="R49" s="478"/>
      <c r="S49" s="478"/>
      <c r="T49" s="478"/>
      <c r="U49" s="478"/>
      <c r="V49" s="478"/>
      <c r="W49" s="478"/>
    </row>
    <row r="50" spans="1:38" s="215" customFormat="1" ht="20.100000000000001" customHeight="1" outlineLevel="1">
      <c r="A50" s="403" t="s">
        <v>2021</v>
      </c>
      <c r="B50" s="296" t="s">
        <v>1543</v>
      </c>
      <c r="C50" s="399" t="s">
        <v>1658</v>
      </c>
      <c r="D50" s="409" t="s">
        <v>1659</v>
      </c>
      <c r="E50" s="409"/>
      <c r="F50" s="405"/>
      <c r="G50" s="405" t="s">
        <v>1568</v>
      </c>
      <c r="H50" s="366">
        <f>H49</f>
        <v>3.5</v>
      </c>
      <c r="I50" s="726">
        <v>209.82262399999999</v>
      </c>
      <c r="J50" s="669">
        <f t="shared" si="11"/>
        <v>734.37918400000001</v>
      </c>
      <c r="K50" s="669">
        <f t="shared" si="12"/>
        <v>896.82385950080004</v>
      </c>
      <c r="L50" s="794">
        <f t="shared" si="13"/>
        <v>7.9246738826488396E-3</v>
      </c>
      <c r="M50" s="406"/>
      <c r="N50" s="1360"/>
      <c r="O50" s="1361"/>
      <c r="P50" s="478"/>
      <c r="Q50" s="478"/>
      <c r="R50" s="478"/>
      <c r="S50" s="478"/>
      <c r="T50" s="478"/>
      <c r="U50" s="478"/>
      <c r="V50" s="478"/>
      <c r="W50" s="478"/>
    </row>
    <row r="51" spans="1:38" s="215" customFormat="1" ht="20.100000000000001" customHeight="1" outlineLevel="1">
      <c r="A51" s="403" t="s">
        <v>2022</v>
      </c>
      <c r="B51" s="492" t="s">
        <v>68</v>
      </c>
      <c r="C51" s="297">
        <v>200602</v>
      </c>
      <c r="D51" s="409" t="s">
        <v>1621</v>
      </c>
      <c r="E51" s="409"/>
      <c r="F51" s="405"/>
      <c r="G51" s="405" t="s">
        <v>1619</v>
      </c>
      <c r="H51" s="366">
        <v>6</v>
      </c>
      <c r="I51" s="726">
        <v>20.18</v>
      </c>
      <c r="J51" s="669">
        <f t="shared" si="11"/>
        <v>121.08</v>
      </c>
      <c r="K51" s="669">
        <f t="shared" si="12"/>
        <v>147.86289600000001</v>
      </c>
      <c r="L51" s="794">
        <f t="shared" si="13"/>
        <v>1.3065723193362211E-3</v>
      </c>
      <c r="M51" s="406"/>
      <c r="N51" s="1360"/>
      <c r="O51" s="1361"/>
      <c r="P51" s="478"/>
      <c r="Q51" s="478"/>
      <c r="R51" s="478"/>
      <c r="S51" s="478"/>
      <c r="T51" s="478"/>
      <c r="U51" s="478"/>
      <c r="V51" s="478"/>
      <c r="W51" s="478"/>
    </row>
    <row r="52" spans="1:38" s="215" customFormat="1" ht="35.1" customHeight="1" outlineLevel="1">
      <c r="A52" s="403" t="s">
        <v>2023</v>
      </c>
      <c r="B52" s="492" t="s">
        <v>68</v>
      </c>
      <c r="C52" s="399">
        <v>200603</v>
      </c>
      <c r="D52" s="409" t="s">
        <v>1622</v>
      </c>
      <c r="E52" s="409"/>
      <c r="F52" s="405"/>
      <c r="G52" s="405" t="s">
        <v>1623</v>
      </c>
      <c r="H52" s="366">
        <v>1</v>
      </c>
      <c r="I52" s="726">
        <v>363.53</v>
      </c>
      <c r="J52" s="669">
        <f t="shared" si="11"/>
        <v>363.53</v>
      </c>
      <c r="K52" s="669">
        <f t="shared" si="12"/>
        <v>443.942836</v>
      </c>
      <c r="L52" s="794">
        <f t="shared" si="13"/>
        <v>3.9228463433126559E-3</v>
      </c>
      <c r="M52" s="406"/>
      <c r="N52" s="1360"/>
      <c r="O52" s="1361"/>
      <c r="P52" s="478"/>
      <c r="Q52" s="478"/>
      <c r="R52" s="478"/>
      <c r="S52" s="478"/>
      <c r="T52" s="478"/>
      <c r="U52" s="478"/>
      <c r="V52" s="478"/>
      <c r="W52" s="478"/>
    </row>
    <row r="53" spans="1:38" s="215" customFormat="1" ht="20.100000000000001" customHeight="1" outlineLevel="1">
      <c r="A53" s="403" t="s">
        <v>2024</v>
      </c>
      <c r="B53" s="492" t="s">
        <v>68</v>
      </c>
      <c r="C53" s="297">
        <v>200604</v>
      </c>
      <c r="D53" s="409" t="s">
        <v>1625</v>
      </c>
      <c r="E53" s="409"/>
      <c r="F53" s="405"/>
      <c r="G53" s="405" t="s">
        <v>1626</v>
      </c>
      <c r="H53" s="366">
        <v>1</v>
      </c>
      <c r="I53" s="726">
        <v>302.07</v>
      </c>
      <c r="J53" s="669">
        <f t="shared" si="11"/>
        <v>302.07</v>
      </c>
      <c r="K53" s="669">
        <f t="shared" si="12"/>
        <v>368.88788399999999</v>
      </c>
      <c r="L53" s="794">
        <f t="shared" si="13"/>
        <v>3.2596324785422221E-3</v>
      </c>
      <c r="M53" s="406"/>
      <c r="N53" s="1360"/>
      <c r="O53" s="1361"/>
      <c r="P53" s="478"/>
      <c r="Q53" s="478"/>
      <c r="R53" s="478"/>
      <c r="S53" s="478"/>
      <c r="T53" s="478"/>
      <c r="U53" s="478"/>
      <c r="V53" s="478"/>
      <c r="W53" s="478"/>
    </row>
    <row r="54" spans="1:38" s="210" customFormat="1" ht="20.100000000000001" customHeight="1" outlineLevel="1">
      <c r="A54" s="386" t="s">
        <v>2025</v>
      </c>
      <c r="B54" s="229"/>
      <c r="C54" s="229"/>
      <c r="D54" s="430" t="s">
        <v>1954</v>
      </c>
      <c r="E54" s="430"/>
      <c r="F54" s="229"/>
      <c r="G54" s="386"/>
      <c r="H54" s="437"/>
      <c r="I54" s="987"/>
      <c r="J54" s="635">
        <f>SUBTOTAL(9,J55:J64)</f>
        <v>17531.338255195998</v>
      </c>
      <c r="K54" s="987">
        <f t="shared" ref="K54:L54" si="14">SUBTOTAL(9,K55:K64)</f>
        <v>21409.270277245352</v>
      </c>
      <c r="L54" s="895">
        <f t="shared" si="14"/>
        <v>0.1891803872246387</v>
      </c>
      <c r="M54" s="214"/>
      <c r="N54" s="1139"/>
      <c r="O54" s="1140"/>
      <c r="AL54" s="209"/>
    </row>
    <row r="55" spans="1:38" s="215" customFormat="1" ht="39.75" customHeight="1" outlineLevel="1">
      <c r="A55" s="403" t="s">
        <v>2026</v>
      </c>
      <c r="B55" s="492" t="s">
        <v>1543</v>
      </c>
      <c r="C55" s="399" t="s">
        <v>1956</v>
      </c>
      <c r="D55" s="409" t="s">
        <v>1957</v>
      </c>
      <c r="E55" s="409"/>
      <c r="F55" s="405"/>
      <c r="G55" s="405" t="s">
        <v>1554</v>
      </c>
      <c r="H55" s="366">
        <f>26*1.1</f>
        <v>28.6</v>
      </c>
      <c r="I55" s="726">
        <v>144.14658169999998</v>
      </c>
      <c r="J55" s="669">
        <f t="shared" ref="J55:J64" si="15">I55*H55</f>
        <v>4122.5922366199993</v>
      </c>
      <c r="K55" s="669">
        <f t="shared" ref="K55:K64" si="16">J55*(1+$K$12)</f>
        <v>5034.5096393603435</v>
      </c>
      <c r="L55" s="794">
        <f t="shared" ref="L55:L64" si="17">K55/$K$90</f>
        <v>4.4486826067708055E-2</v>
      </c>
      <c r="M55" s="406"/>
      <c r="N55" s="1360"/>
      <c r="O55" s="1361"/>
      <c r="P55" s="478"/>
      <c r="Q55" s="478"/>
      <c r="R55" s="478"/>
      <c r="S55" s="478"/>
      <c r="T55" s="478"/>
      <c r="U55" s="478"/>
      <c r="V55" s="478"/>
      <c r="W55" s="478"/>
    </row>
    <row r="56" spans="1:38" s="215" customFormat="1" ht="20.100000000000001" customHeight="1" outlineLevel="1">
      <c r="A56" s="403" t="s">
        <v>2027</v>
      </c>
      <c r="B56" s="296" t="s">
        <v>1543</v>
      </c>
      <c r="C56" s="399" t="s">
        <v>1614</v>
      </c>
      <c r="D56" s="409" t="s">
        <v>1650</v>
      </c>
      <c r="E56" s="409"/>
      <c r="F56" s="405"/>
      <c r="G56" s="405" t="s">
        <v>1616</v>
      </c>
      <c r="H56" s="366">
        <v>202</v>
      </c>
      <c r="I56" s="726">
        <v>12.497052480000002</v>
      </c>
      <c r="J56" s="669">
        <f t="shared" si="15"/>
        <v>2524.4046009600006</v>
      </c>
      <c r="K56" s="669">
        <f t="shared" si="16"/>
        <v>3082.8028986923528</v>
      </c>
      <c r="L56" s="794">
        <f t="shared" si="17"/>
        <v>2.7240809170955858E-2</v>
      </c>
      <c r="M56" s="406"/>
      <c r="N56" s="1360"/>
      <c r="O56" s="1361"/>
      <c r="P56" s="478"/>
      <c r="Q56" s="478"/>
      <c r="R56" s="478"/>
      <c r="S56" s="478"/>
      <c r="T56" s="478"/>
      <c r="U56" s="478"/>
      <c r="V56" s="478"/>
      <c r="W56" s="478"/>
    </row>
    <row r="57" spans="1:38" s="215" customFormat="1" ht="20.100000000000001" customHeight="1" outlineLevel="1">
      <c r="A57" s="403" t="s">
        <v>2028</v>
      </c>
      <c r="B57" s="296" t="s">
        <v>1543</v>
      </c>
      <c r="C57" s="399" t="s">
        <v>1652</v>
      </c>
      <c r="D57" s="409" t="s">
        <v>1653</v>
      </c>
      <c r="E57" s="409"/>
      <c r="F57" s="405"/>
      <c r="G57" s="405" t="s">
        <v>1616</v>
      </c>
      <c r="H57" s="366">
        <v>9</v>
      </c>
      <c r="I57" s="726">
        <v>13.674052480000002</v>
      </c>
      <c r="J57" s="669">
        <f t="shared" si="15"/>
        <v>123.06647232000002</v>
      </c>
      <c r="K57" s="669">
        <f t="shared" si="16"/>
        <v>150.28877599718402</v>
      </c>
      <c r="L57" s="794">
        <f t="shared" si="17"/>
        <v>1.3280083099741432E-3</v>
      </c>
      <c r="M57" s="406"/>
      <c r="N57" s="1360"/>
      <c r="O57" s="1361"/>
      <c r="P57" s="478"/>
      <c r="Q57" s="478"/>
      <c r="R57" s="478"/>
      <c r="S57" s="478"/>
      <c r="T57" s="478"/>
      <c r="U57" s="478"/>
      <c r="V57" s="478"/>
      <c r="W57" s="478"/>
    </row>
    <row r="58" spans="1:38" s="215" customFormat="1" ht="20.100000000000001" customHeight="1" outlineLevel="1">
      <c r="A58" s="403" t="s">
        <v>2029</v>
      </c>
      <c r="B58" s="296" t="s">
        <v>1543</v>
      </c>
      <c r="C58" s="399" t="s">
        <v>1655</v>
      </c>
      <c r="D58" s="409" t="s">
        <v>1656</v>
      </c>
      <c r="E58" s="409"/>
      <c r="F58" s="405"/>
      <c r="G58" s="405" t="s">
        <v>1568</v>
      </c>
      <c r="H58" s="366">
        <f>H55*0.14</f>
        <v>4.0040000000000004</v>
      </c>
      <c r="I58" s="726">
        <v>484.08970000000005</v>
      </c>
      <c r="J58" s="669">
        <f t="shared" si="15"/>
        <v>1938.2951588000003</v>
      </c>
      <c r="K58" s="669">
        <f t="shared" si="16"/>
        <v>2367.0460479265603</v>
      </c>
      <c r="L58" s="794">
        <f t="shared" si="17"/>
        <v>2.0916111671551742E-2</v>
      </c>
      <c r="M58" s="406"/>
      <c r="N58" s="1360"/>
      <c r="O58" s="1361"/>
      <c r="P58" s="478"/>
      <c r="Q58" s="478"/>
      <c r="R58" s="478"/>
      <c r="S58" s="478"/>
      <c r="T58" s="478"/>
      <c r="U58" s="478"/>
      <c r="V58" s="478"/>
      <c r="W58" s="478"/>
    </row>
    <row r="59" spans="1:38" s="215" customFormat="1" ht="20.100000000000001" customHeight="1" outlineLevel="1">
      <c r="A59" s="403" t="s">
        <v>2030</v>
      </c>
      <c r="B59" s="296" t="s">
        <v>1543</v>
      </c>
      <c r="C59" s="399" t="s">
        <v>1658</v>
      </c>
      <c r="D59" s="409" t="s">
        <v>1659</v>
      </c>
      <c r="E59" s="409"/>
      <c r="F59" s="405"/>
      <c r="G59" s="405" t="s">
        <v>1568</v>
      </c>
      <c r="H59" s="366">
        <f>H58</f>
        <v>4.0040000000000004</v>
      </c>
      <c r="I59" s="726">
        <v>209.82262399999999</v>
      </c>
      <c r="J59" s="669">
        <f t="shared" si="15"/>
        <v>840.12978649600007</v>
      </c>
      <c r="K59" s="669">
        <f t="shared" si="16"/>
        <v>1025.9664952689154</v>
      </c>
      <c r="L59" s="794">
        <f t="shared" si="17"/>
        <v>9.0658269217502741E-3</v>
      </c>
      <c r="M59" s="406"/>
      <c r="N59" s="1360"/>
      <c r="O59" s="1361"/>
      <c r="P59" s="478"/>
      <c r="Q59" s="478"/>
      <c r="R59" s="478"/>
      <c r="S59" s="478"/>
      <c r="T59" s="478"/>
      <c r="U59" s="478"/>
      <c r="V59" s="478"/>
      <c r="W59" s="478"/>
    </row>
    <row r="60" spans="1:38" s="215" customFormat="1" ht="35.1" customHeight="1" outlineLevel="1">
      <c r="A60" s="403" t="s">
        <v>2031</v>
      </c>
      <c r="B60" s="492" t="s">
        <v>70</v>
      </c>
      <c r="C60" s="678">
        <v>98547</v>
      </c>
      <c r="D60" s="409" t="s">
        <v>1963</v>
      </c>
      <c r="E60" s="409"/>
      <c r="F60" s="405"/>
      <c r="G60" s="405" t="s">
        <v>1554</v>
      </c>
      <c r="H60" s="366">
        <v>30.5</v>
      </c>
      <c r="I60" s="726">
        <v>199.79</v>
      </c>
      <c r="J60" s="669">
        <f t="shared" si="15"/>
        <v>6093.5949999999993</v>
      </c>
      <c r="K60" s="669">
        <f t="shared" si="16"/>
        <v>7441.4982139999993</v>
      </c>
      <c r="L60" s="794">
        <f t="shared" si="17"/>
        <v>6.5755884970644191E-2</v>
      </c>
      <c r="M60" s="406"/>
      <c r="N60" s="1360"/>
      <c r="O60" s="1361"/>
      <c r="P60" s="478"/>
      <c r="Q60" s="478"/>
      <c r="R60" s="478"/>
      <c r="S60" s="478"/>
      <c r="T60" s="478"/>
      <c r="U60" s="478"/>
      <c r="V60" s="478"/>
      <c r="W60" s="478"/>
    </row>
    <row r="61" spans="1:38" s="215" customFormat="1" ht="36" customHeight="1" outlineLevel="1">
      <c r="A61" s="403" t="s">
        <v>2032</v>
      </c>
      <c r="B61" s="492" t="s">
        <v>68</v>
      </c>
      <c r="C61" s="399">
        <v>50347</v>
      </c>
      <c r="D61" s="409" t="s">
        <v>1965</v>
      </c>
      <c r="E61" s="409"/>
      <c r="F61" s="405"/>
      <c r="G61" s="405" t="s">
        <v>1554</v>
      </c>
      <c r="H61" s="366">
        <v>30.5</v>
      </c>
      <c r="I61" s="726">
        <v>36.15</v>
      </c>
      <c r="J61" s="669">
        <f t="shared" si="15"/>
        <v>1102.575</v>
      </c>
      <c r="K61" s="669">
        <f t="shared" si="16"/>
        <v>1346.46459</v>
      </c>
      <c r="L61" s="794">
        <f t="shared" si="17"/>
        <v>1.1897868970863345E-2</v>
      </c>
      <c r="M61" s="406"/>
      <c r="N61" s="1360"/>
      <c r="O61" s="1361"/>
      <c r="P61" s="478"/>
      <c r="Q61" s="478"/>
      <c r="R61" s="478"/>
      <c r="S61" s="478"/>
      <c r="T61" s="478"/>
      <c r="U61" s="478"/>
      <c r="V61" s="478"/>
      <c r="W61" s="478"/>
    </row>
    <row r="62" spans="1:38" s="215" customFormat="1" ht="20.100000000000001" customHeight="1" outlineLevel="1">
      <c r="A62" s="403" t="s">
        <v>2033</v>
      </c>
      <c r="B62" s="492" t="s">
        <v>68</v>
      </c>
      <c r="C62" s="297">
        <v>200602</v>
      </c>
      <c r="D62" s="409" t="s">
        <v>1621</v>
      </c>
      <c r="E62" s="409"/>
      <c r="F62" s="405"/>
      <c r="G62" s="405" t="s">
        <v>1619</v>
      </c>
      <c r="H62" s="366">
        <v>6</v>
      </c>
      <c r="I62" s="726">
        <v>20.18</v>
      </c>
      <c r="J62" s="669">
        <f t="shared" si="15"/>
        <v>121.08</v>
      </c>
      <c r="K62" s="669">
        <f t="shared" si="16"/>
        <v>147.86289600000001</v>
      </c>
      <c r="L62" s="794">
        <f t="shared" si="17"/>
        <v>1.3065723193362211E-3</v>
      </c>
      <c r="M62" s="406"/>
      <c r="N62" s="1360"/>
      <c r="O62" s="1361"/>
      <c r="P62" s="478"/>
      <c r="Q62" s="478"/>
      <c r="R62" s="478"/>
      <c r="S62" s="478"/>
      <c r="T62" s="478"/>
      <c r="U62" s="478"/>
      <c r="V62" s="478"/>
      <c r="W62" s="478"/>
    </row>
    <row r="63" spans="1:38" s="215" customFormat="1" ht="35.1" customHeight="1" outlineLevel="1">
      <c r="A63" s="403" t="s">
        <v>2034</v>
      </c>
      <c r="B63" s="492" t="s">
        <v>68</v>
      </c>
      <c r="C63" s="399">
        <v>200603</v>
      </c>
      <c r="D63" s="409" t="s">
        <v>1622</v>
      </c>
      <c r="E63" s="409"/>
      <c r="F63" s="405"/>
      <c r="G63" s="405" t="s">
        <v>1623</v>
      </c>
      <c r="H63" s="366">
        <v>1</v>
      </c>
      <c r="I63" s="726">
        <v>363.53</v>
      </c>
      <c r="J63" s="669">
        <f t="shared" si="15"/>
        <v>363.53</v>
      </c>
      <c r="K63" s="669">
        <f t="shared" si="16"/>
        <v>443.942836</v>
      </c>
      <c r="L63" s="794">
        <f t="shared" si="17"/>
        <v>3.9228463433126559E-3</v>
      </c>
      <c r="M63" s="406"/>
      <c r="N63" s="1360"/>
      <c r="O63" s="1361"/>
      <c r="P63" s="478"/>
      <c r="Q63" s="478"/>
      <c r="R63" s="478"/>
      <c r="S63" s="478"/>
      <c r="T63" s="478"/>
      <c r="U63" s="478"/>
      <c r="V63" s="478"/>
      <c r="W63" s="478"/>
    </row>
    <row r="64" spans="1:38" s="215" customFormat="1" ht="20.100000000000001" customHeight="1" outlineLevel="1">
      <c r="A64" s="403" t="s">
        <v>2035</v>
      </c>
      <c r="B64" s="492" t="s">
        <v>68</v>
      </c>
      <c r="C64" s="297">
        <v>200604</v>
      </c>
      <c r="D64" s="409" t="s">
        <v>1625</v>
      </c>
      <c r="E64" s="409"/>
      <c r="F64" s="405"/>
      <c r="G64" s="405" t="s">
        <v>1626</v>
      </c>
      <c r="H64" s="366">
        <v>1</v>
      </c>
      <c r="I64" s="726">
        <v>302.07</v>
      </c>
      <c r="J64" s="669">
        <f t="shared" si="15"/>
        <v>302.07</v>
      </c>
      <c r="K64" s="669">
        <f t="shared" si="16"/>
        <v>368.88788399999999</v>
      </c>
      <c r="L64" s="794">
        <f t="shared" si="17"/>
        <v>3.2596324785422221E-3</v>
      </c>
      <c r="M64" s="406"/>
      <c r="N64" s="1360"/>
      <c r="O64" s="1361"/>
      <c r="P64" s="478"/>
      <c r="Q64" s="478"/>
      <c r="R64" s="478"/>
      <c r="S64" s="478"/>
      <c r="T64" s="478"/>
      <c r="U64" s="478"/>
      <c r="V64" s="478"/>
      <c r="W64" s="478"/>
    </row>
    <row r="65" spans="1:38" s="212" customFormat="1" ht="15" customHeight="1" outlineLevel="1">
      <c r="A65" s="386" t="s">
        <v>2036</v>
      </c>
      <c r="B65" s="229"/>
      <c r="C65" s="229"/>
      <c r="D65" s="431" t="s">
        <v>1698</v>
      </c>
      <c r="E65" s="431"/>
      <c r="F65" s="229"/>
      <c r="G65" s="386"/>
      <c r="H65" s="437"/>
      <c r="I65" s="987"/>
      <c r="J65" s="635">
        <f>SUBTOTAL(9,J66:J79)</f>
        <v>8133.8193882728237</v>
      </c>
      <c r="K65" s="987">
        <f t="shared" ref="K65:L65" si="18">SUBTOTAL(9,K66:K79)</f>
        <v>9933.0202369587732</v>
      </c>
      <c r="L65" s="895">
        <f t="shared" si="18"/>
        <v>8.7771913306884247E-2</v>
      </c>
      <c r="M65" s="214"/>
      <c r="N65" s="1139"/>
      <c r="O65" s="1140"/>
      <c r="P65" s="210"/>
      <c r="Q65" s="210"/>
      <c r="R65" s="210"/>
      <c r="S65" s="210"/>
      <c r="T65" s="210"/>
      <c r="U65" s="210"/>
      <c r="V65" s="210"/>
      <c r="W65" s="210"/>
      <c r="AL65" s="209"/>
    </row>
    <row r="66" spans="1:38" s="303" customFormat="1" ht="42.75" customHeight="1" outlineLevel="1">
      <c r="A66" s="304" t="s">
        <v>2037</v>
      </c>
      <c r="B66" s="492" t="s">
        <v>1543</v>
      </c>
      <c r="C66" s="484" t="s">
        <v>1700</v>
      </c>
      <c r="D66" s="395" t="s">
        <v>1701</v>
      </c>
      <c r="E66" s="395"/>
      <c r="F66" s="417"/>
      <c r="G66" s="397" t="s">
        <v>1554</v>
      </c>
      <c r="H66" s="366">
        <v>25.5</v>
      </c>
      <c r="I66" s="726">
        <v>27.385158304000001</v>
      </c>
      <c r="J66" s="669">
        <f t="shared" ref="J66:J79" si="19">I66*H66</f>
        <v>698.32153675200004</v>
      </c>
      <c r="K66" s="669">
        <f t="shared" ref="K66:K79" si="20">J66*(1+$K$12)</f>
        <v>852.79026068154246</v>
      </c>
      <c r="L66" s="794">
        <f t="shared" ref="L66:L79" si="21">K66/$K$90</f>
        <v>7.5355763950817212E-3</v>
      </c>
      <c r="M66" s="400"/>
      <c r="N66" s="1360"/>
      <c r="O66" s="1361"/>
      <c r="P66" s="477"/>
      <c r="Q66" s="477"/>
      <c r="R66" s="477"/>
      <c r="S66" s="477"/>
      <c r="T66" s="477"/>
      <c r="U66" s="477"/>
      <c r="V66" s="477"/>
      <c r="W66" s="477"/>
    </row>
    <row r="67" spans="1:38" s="303" customFormat="1" ht="20.100000000000001" customHeight="1" outlineLevel="1">
      <c r="A67" s="304" t="s">
        <v>2038</v>
      </c>
      <c r="B67" s="492" t="s">
        <v>1543</v>
      </c>
      <c r="C67" s="484" t="s">
        <v>1703</v>
      </c>
      <c r="D67" s="395" t="s">
        <v>1704</v>
      </c>
      <c r="E67" s="395"/>
      <c r="F67" s="417"/>
      <c r="G67" s="397" t="s">
        <v>1568</v>
      </c>
      <c r="H67" s="366">
        <f>H66*0.15</f>
        <v>3.8249999999999997</v>
      </c>
      <c r="I67" s="726">
        <v>166.14992652979998</v>
      </c>
      <c r="J67" s="669">
        <f t="shared" si="19"/>
        <v>635.52346897648488</v>
      </c>
      <c r="K67" s="669">
        <f t="shared" si="20"/>
        <v>776.10126031408333</v>
      </c>
      <c r="L67" s="794">
        <f t="shared" si="21"/>
        <v>6.857923462613204E-3</v>
      </c>
      <c r="M67" s="400"/>
      <c r="N67" s="1360"/>
      <c r="O67" s="1361"/>
      <c r="P67" s="477"/>
      <c r="Q67" s="477"/>
      <c r="R67" s="477"/>
      <c r="S67" s="477"/>
      <c r="T67" s="477"/>
      <c r="U67" s="477"/>
      <c r="V67" s="477"/>
      <c r="W67" s="477"/>
    </row>
    <row r="68" spans="1:38" s="303" customFormat="1" ht="20.100000000000001" customHeight="1" outlineLevel="1">
      <c r="A68" s="304" t="s">
        <v>2039</v>
      </c>
      <c r="B68" s="492" t="s">
        <v>1543</v>
      </c>
      <c r="C68" s="484" t="s">
        <v>1706</v>
      </c>
      <c r="D68" s="395" t="s">
        <v>1707</v>
      </c>
      <c r="E68" s="395"/>
      <c r="F68" s="417"/>
      <c r="G68" s="397" t="s">
        <v>1554</v>
      </c>
      <c r="H68" s="366">
        <f>H66*1.1</f>
        <v>28.05</v>
      </c>
      <c r="I68" s="726">
        <v>3.0995405699999998</v>
      </c>
      <c r="J68" s="669">
        <f t="shared" si="19"/>
        <v>86.9421129885</v>
      </c>
      <c r="K68" s="669">
        <f t="shared" si="20"/>
        <v>106.17370838155621</v>
      </c>
      <c r="L68" s="794">
        <f t="shared" si="21"/>
        <v>9.3819093339425369E-4</v>
      </c>
      <c r="M68" s="400"/>
      <c r="N68" s="1360"/>
      <c r="O68" s="1361"/>
      <c r="P68" s="477"/>
      <c r="Q68" s="477"/>
      <c r="R68" s="477"/>
      <c r="S68" s="477"/>
      <c r="T68" s="477"/>
      <c r="U68" s="477"/>
      <c r="V68" s="477"/>
      <c r="W68" s="477"/>
    </row>
    <row r="69" spans="1:38" s="303" customFormat="1" ht="20.100000000000001" customHeight="1" outlineLevel="1">
      <c r="A69" s="304" t="s">
        <v>2040</v>
      </c>
      <c r="B69" s="492" t="s">
        <v>1543</v>
      </c>
      <c r="C69" s="484" t="s">
        <v>1709</v>
      </c>
      <c r="D69" s="395" t="s">
        <v>1710</v>
      </c>
      <c r="E69" s="395"/>
      <c r="F69" s="417"/>
      <c r="G69" s="397" t="s">
        <v>1616</v>
      </c>
      <c r="H69" s="366">
        <f>H66*3.11*1.2</f>
        <v>95.165999999999983</v>
      </c>
      <c r="I69" s="726">
        <v>14.625626240000001</v>
      </c>
      <c r="J69" s="669">
        <f t="shared" si="19"/>
        <v>1391.8623467558398</v>
      </c>
      <c r="K69" s="669">
        <f t="shared" si="20"/>
        <v>1699.7422978582317</v>
      </c>
      <c r="L69" s="794">
        <f t="shared" si="21"/>
        <v>1.5019564045238959E-2</v>
      </c>
      <c r="M69" s="398"/>
      <c r="N69" s="1360"/>
      <c r="O69" s="1361"/>
      <c r="P69" s="477"/>
      <c r="Q69" s="477"/>
      <c r="R69" s="477"/>
      <c r="S69" s="477"/>
      <c r="T69" s="477"/>
      <c r="U69" s="477"/>
      <c r="V69" s="477"/>
      <c r="W69" s="477"/>
    </row>
    <row r="70" spans="1:38" s="303" customFormat="1" ht="20.100000000000001" customHeight="1" outlineLevel="1">
      <c r="A70" s="304" t="s">
        <v>2041</v>
      </c>
      <c r="B70" s="492" t="s">
        <v>1543</v>
      </c>
      <c r="C70" s="484" t="s">
        <v>1655</v>
      </c>
      <c r="D70" s="395" t="s">
        <v>1656</v>
      </c>
      <c r="E70" s="395"/>
      <c r="F70" s="417"/>
      <c r="G70" s="397" t="s">
        <v>1568</v>
      </c>
      <c r="H70" s="366">
        <f>H66*0.15</f>
        <v>3.8249999999999997</v>
      </c>
      <c r="I70" s="726">
        <v>484.08970000000005</v>
      </c>
      <c r="J70" s="669">
        <f t="shared" si="19"/>
        <v>1851.6431025000002</v>
      </c>
      <c r="K70" s="669">
        <f t="shared" si="20"/>
        <v>2261.2265567730005</v>
      </c>
      <c r="L70" s="794">
        <f t="shared" si="21"/>
        <v>1.9981050735186169E-2</v>
      </c>
      <c r="M70" s="398"/>
      <c r="N70" s="1360"/>
      <c r="O70" s="1361"/>
      <c r="P70" s="477"/>
      <c r="Q70" s="477"/>
      <c r="R70" s="477"/>
      <c r="S70" s="477"/>
      <c r="T70" s="477"/>
      <c r="U70" s="477"/>
      <c r="V70" s="477"/>
      <c r="W70" s="477"/>
    </row>
    <row r="71" spans="1:38" s="303" customFormat="1" ht="20.100000000000001" customHeight="1" outlineLevel="1">
      <c r="A71" s="304" t="s">
        <v>2042</v>
      </c>
      <c r="B71" s="492" t="s">
        <v>1543</v>
      </c>
      <c r="C71" s="484" t="s">
        <v>1658</v>
      </c>
      <c r="D71" s="395" t="s">
        <v>1659</v>
      </c>
      <c r="E71" s="395"/>
      <c r="F71" s="417"/>
      <c r="G71" s="397" t="s">
        <v>1568</v>
      </c>
      <c r="H71" s="366">
        <f>H70</f>
        <v>3.8249999999999997</v>
      </c>
      <c r="I71" s="726">
        <v>209.82262399999999</v>
      </c>
      <c r="J71" s="669">
        <f t="shared" si="19"/>
        <v>802.57153679999988</v>
      </c>
      <c r="K71" s="669">
        <f t="shared" si="20"/>
        <v>980.10036074015989</v>
      </c>
      <c r="L71" s="794">
        <f t="shared" si="21"/>
        <v>8.6605364574662298E-3</v>
      </c>
      <c r="M71" s="401"/>
      <c r="N71" s="1360"/>
      <c r="O71" s="1361"/>
      <c r="P71" s="477"/>
      <c r="Q71" s="477"/>
      <c r="R71" s="477"/>
      <c r="S71" s="477"/>
      <c r="T71" s="477"/>
      <c r="U71" s="477"/>
      <c r="V71" s="477"/>
      <c r="W71" s="477"/>
    </row>
    <row r="72" spans="1:38" s="303" customFormat="1" ht="20.100000000000001" customHeight="1" outlineLevel="1">
      <c r="A72" s="304" t="s">
        <v>2043</v>
      </c>
      <c r="B72" s="492" t="s">
        <v>68</v>
      </c>
      <c r="C72" s="485">
        <v>10475</v>
      </c>
      <c r="D72" s="395" t="s">
        <v>1717</v>
      </c>
      <c r="E72" s="395"/>
      <c r="F72" s="417"/>
      <c r="G72" s="397" t="s">
        <v>1554</v>
      </c>
      <c r="H72" s="366">
        <f>H68</f>
        <v>28.05</v>
      </c>
      <c r="I72" s="726">
        <v>8.59</v>
      </c>
      <c r="J72" s="669">
        <f t="shared" si="19"/>
        <v>240.9495</v>
      </c>
      <c r="K72" s="669">
        <f t="shared" si="20"/>
        <v>294.24752940000002</v>
      </c>
      <c r="L72" s="794">
        <f t="shared" si="21"/>
        <v>2.6000821527742222E-3</v>
      </c>
      <c r="M72" s="400"/>
      <c r="N72" s="1360"/>
      <c r="O72" s="1361"/>
      <c r="P72" s="477"/>
      <c r="Q72" s="477"/>
      <c r="R72" s="477"/>
      <c r="S72" s="477"/>
      <c r="T72" s="477"/>
      <c r="U72" s="477"/>
      <c r="V72" s="477"/>
      <c r="W72" s="477"/>
    </row>
    <row r="73" spans="1:38" s="303" customFormat="1" ht="31.5" customHeight="1" outlineLevel="1">
      <c r="A73" s="304" t="s">
        <v>2044</v>
      </c>
      <c r="B73" s="492" t="s">
        <v>2432</v>
      </c>
      <c r="C73" s="507">
        <v>700000521</v>
      </c>
      <c r="D73" s="395" t="s">
        <v>1719</v>
      </c>
      <c r="E73" s="395"/>
      <c r="F73" s="417"/>
      <c r="G73" s="397" t="s">
        <v>288</v>
      </c>
      <c r="H73" s="366">
        <v>22</v>
      </c>
      <c r="I73" s="726">
        <v>35.11359925</v>
      </c>
      <c r="J73" s="669">
        <f t="shared" si="19"/>
        <v>772.49918349999996</v>
      </c>
      <c r="K73" s="669">
        <f t="shared" si="20"/>
        <v>943.37600289019997</v>
      </c>
      <c r="L73" s="794">
        <f t="shared" si="21"/>
        <v>8.3360261799713571E-3</v>
      </c>
      <c r="M73" s="401"/>
      <c r="N73" s="1360"/>
      <c r="O73" s="1361"/>
      <c r="P73" s="477"/>
      <c r="Q73" s="477"/>
      <c r="R73" s="477"/>
      <c r="S73" s="477"/>
      <c r="T73" s="477"/>
      <c r="U73" s="477"/>
      <c r="V73" s="477"/>
      <c r="W73" s="477"/>
    </row>
    <row r="74" spans="1:38" s="303" customFormat="1" ht="20.100000000000001" customHeight="1" outlineLevel="1">
      <c r="A74" s="304" t="s">
        <v>2045</v>
      </c>
      <c r="B74" s="492" t="s">
        <v>68</v>
      </c>
      <c r="C74" s="485">
        <v>130204</v>
      </c>
      <c r="D74" s="395" t="s">
        <v>1724</v>
      </c>
      <c r="E74" s="395"/>
      <c r="F74" s="417"/>
      <c r="G74" s="397" t="s">
        <v>1554</v>
      </c>
      <c r="H74" s="366">
        <f>H66</f>
        <v>25.5</v>
      </c>
      <c r="I74" s="726">
        <v>5.73</v>
      </c>
      <c r="J74" s="669">
        <f t="shared" si="19"/>
        <v>146.11500000000001</v>
      </c>
      <c r="K74" s="669">
        <f t="shared" si="20"/>
        <v>178.43563800000001</v>
      </c>
      <c r="L74" s="794">
        <f t="shared" si="21"/>
        <v>1.5767245989412946E-3</v>
      </c>
      <c r="M74" s="401"/>
      <c r="N74" s="1360"/>
      <c r="O74" s="1361"/>
      <c r="P74" s="477"/>
      <c r="Q74" s="477"/>
      <c r="R74" s="477"/>
      <c r="S74" s="477"/>
      <c r="T74" s="477"/>
      <c r="U74" s="477"/>
      <c r="V74" s="477"/>
      <c r="W74" s="477"/>
    </row>
    <row r="75" spans="1:38" s="303" customFormat="1" ht="20.100000000000001" customHeight="1" outlineLevel="1">
      <c r="A75" s="304" t="s">
        <v>2046</v>
      </c>
      <c r="B75" s="492" t="s">
        <v>68</v>
      </c>
      <c r="C75" s="402">
        <v>200602</v>
      </c>
      <c r="D75" s="395" t="s">
        <v>1621</v>
      </c>
      <c r="E75" s="395"/>
      <c r="F75" s="417"/>
      <c r="G75" s="397" t="s">
        <v>1619</v>
      </c>
      <c r="H75" s="366">
        <v>6</v>
      </c>
      <c r="I75" s="726">
        <v>20.18</v>
      </c>
      <c r="J75" s="669">
        <f t="shared" si="19"/>
        <v>121.08</v>
      </c>
      <c r="K75" s="669">
        <f t="shared" si="20"/>
        <v>147.86289600000001</v>
      </c>
      <c r="L75" s="794">
        <f t="shared" si="21"/>
        <v>1.3065723193362211E-3</v>
      </c>
      <c r="M75" s="398"/>
      <c r="N75" s="1360"/>
      <c r="O75" s="1361"/>
      <c r="P75" s="477"/>
      <c r="Q75" s="477"/>
      <c r="R75" s="477"/>
      <c r="S75" s="477"/>
      <c r="T75" s="477"/>
      <c r="U75" s="477"/>
      <c r="V75" s="477"/>
      <c r="W75" s="477"/>
    </row>
    <row r="76" spans="1:38" s="303" customFormat="1" ht="39.75" customHeight="1" outlineLevel="1">
      <c r="A76" s="304" t="s">
        <v>2047</v>
      </c>
      <c r="B76" s="492" t="s">
        <v>68</v>
      </c>
      <c r="C76" s="402">
        <v>200603</v>
      </c>
      <c r="D76" s="395" t="s">
        <v>1622</v>
      </c>
      <c r="E76" s="395"/>
      <c r="F76" s="417"/>
      <c r="G76" s="397" t="s">
        <v>1623</v>
      </c>
      <c r="H76" s="366">
        <v>1</v>
      </c>
      <c r="I76" s="726">
        <v>363.53</v>
      </c>
      <c r="J76" s="669">
        <f t="shared" si="19"/>
        <v>363.53</v>
      </c>
      <c r="K76" s="669">
        <f t="shared" si="20"/>
        <v>443.942836</v>
      </c>
      <c r="L76" s="794">
        <f t="shared" si="21"/>
        <v>3.9228463433126559E-3</v>
      </c>
      <c r="M76" s="398"/>
      <c r="N76" s="1360"/>
      <c r="O76" s="1361"/>
      <c r="P76" s="477"/>
      <c r="Q76" s="477"/>
      <c r="R76" s="477"/>
      <c r="S76" s="477"/>
      <c r="T76" s="477"/>
      <c r="U76" s="477"/>
      <c r="V76" s="477"/>
      <c r="W76" s="477"/>
    </row>
    <row r="77" spans="1:38" s="303" customFormat="1" ht="19.5" customHeight="1" outlineLevel="1">
      <c r="A77" s="304" t="s">
        <v>2048</v>
      </c>
      <c r="B77" s="492" t="s">
        <v>68</v>
      </c>
      <c r="C77" s="402">
        <v>200604</v>
      </c>
      <c r="D77" s="395" t="s">
        <v>1625</v>
      </c>
      <c r="E77" s="395"/>
      <c r="F77" s="417"/>
      <c r="G77" s="397" t="s">
        <v>1626</v>
      </c>
      <c r="H77" s="366">
        <v>1</v>
      </c>
      <c r="I77" s="726">
        <v>302.07</v>
      </c>
      <c r="J77" s="669">
        <f t="shared" si="19"/>
        <v>302.07</v>
      </c>
      <c r="K77" s="669">
        <f t="shared" si="20"/>
        <v>368.88788399999999</v>
      </c>
      <c r="L77" s="794">
        <f t="shared" si="21"/>
        <v>3.2596324785422221E-3</v>
      </c>
      <c r="M77" s="398"/>
      <c r="N77" s="1360"/>
      <c r="O77" s="1361"/>
      <c r="P77" s="477"/>
      <c r="Q77" s="477"/>
      <c r="R77" s="477"/>
      <c r="S77" s="477"/>
      <c r="T77" s="477"/>
      <c r="U77" s="477"/>
      <c r="V77" s="477"/>
      <c r="W77" s="477"/>
    </row>
    <row r="78" spans="1:38" s="612" customFormat="1" ht="20.100000000000001" customHeight="1" outlineLevel="1">
      <c r="A78" s="304" t="s">
        <v>2613</v>
      </c>
      <c r="B78" s="603" t="s">
        <v>68</v>
      </c>
      <c r="C78" s="408">
        <v>10310</v>
      </c>
      <c r="D78" s="371" t="s">
        <v>1631</v>
      </c>
      <c r="E78" s="608"/>
      <c r="F78" s="607"/>
      <c r="G78" s="443" t="s">
        <v>1632</v>
      </c>
      <c r="H78" s="366">
        <f>H66*0.4*1.4*10</f>
        <v>142.80000000000001</v>
      </c>
      <c r="I78" s="726">
        <v>2.52</v>
      </c>
      <c r="J78" s="669">
        <f t="shared" si="19"/>
        <v>359.85600000000005</v>
      </c>
      <c r="K78" s="669">
        <f t="shared" si="20"/>
        <v>439.45614720000009</v>
      </c>
      <c r="L78" s="794">
        <f t="shared" si="21"/>
        <v>3.8832002688062046E-3</v>
      </c>
      <c r="M78" s="372"/>
      <c r="N78" s="1363"/>
      <c r="O78" s="1364"/>
    </row>
    <row r="79" spans="1:38" s="614" customFormat="1" ht="20.100000000000001" customHeight="1" outlineLevel="1">
      <c r="A79" s="304" t="s">
        <v>2614</v>
      </c>
      <c r="B79" s="603" t="s">
        <v>1543</v>
      </c>
      <c r="C79" s="408" t="s">
        <v>1636</v>
      </c>
      <c r="D79" s="371" t="s">
        <v>1637</v>
      </c>
      <c r="E79" s="608"/>
      <c r="F79" s="609"/>
      <c r="G79" s="443" t="s">
        <v>1568</v>
      </c>
      <c r="H79" s="366">
        <f>H78/10</f>
        <v>14.280000000000001</v>
      </c>
      <c r="I79" s="726">
        <v>25.27</v>
      </c>
      <c r="J79" s="669">
        <f t="shared" si="19"/>
        <v>360.85560000000004</v>
      </c>
      <c r="K79" s="669">
        <f t="shared" si="20"/>
        <v>440.67685872000004</v>
      </c>
      <c r="L79" s="794">
        <f t="shared" si="21"/>
        <v>3.8939869362195545E-3</v>
      </c>
      <c r="M79" s="660"/>
      <c r="N79" s="1363"/>
      <c r="O79" s="1364"/>
      <c r="P79" s="612"/>
      <c r="Q79" s="612"/>
      <c r="R79" s="612"/>
      <c r="S79" s="612"/>
      <c r="T79" s="612"/>
      <c r="U79" s="612"/>
      <c r="V79" s="612"/>
      <c r="W79" s="612"/>
      <c r="AK79" s="612"/>
    </row>
    <row r="80" spans="1:38" s="758" customFormat="1" ht="20.100000000000001" customHeight="1">
      <c r="A80" s="710" t="s">
        <v>1401</v>
      </c>
      <c r="B80" s="225"/>
      <c r="C80" s="225"/>
      <c r="D80" s="419" t="s">
        <v>1988</v>
      </c>
      <c r="E80" s="419"/>
      <c r="F80" s="198"/>
      <c r="G80" s="714"/>
      <c r="H80" s="418"/>
      <c r="I80" s="514"/>
      <c r="J80" s="514">
        <f>SUBTOTAL(9,J81:J89)</f>
        <v>23332.409999999993</v>
      </c>
      <c r="K80" s="514">
        <f t="shared" ref="K80:L80" si="22">SUBTOTAL(9,K81:K89)</f>
        <v>28493.539091999999</v>
      </c>
      <c r="L80" s="778">
        <f t="shared" si="22"/>
        <v>0.25177965848532902</v>
      </c>
      <c r="M80" s="717"/>
      <c r="N80" s="1268"/>
      <c r="O80" s="1359"/>
      <c r="P80" s="459"/>
      <c r="Q80" s="459"/>
      <c r="R80" s="459"/>
      <c r="S80" s="459"/>
      <c r="T80" s="459"/>
      <c r="U80" s="459"/>
      <c r="V80" s="1357"/>
      <c r="W80" s="1357"/>
    </row>
    <row r="81" spans="1:23" s="209" customFormat="1" ht="20.100000000000001" customHeight="1" outlineLevel="1">
      <c r="A81" s="266" t="s">
        <v>2049</v>
      </c>
      <c r="B81" s="172"/>
      <c r="C81" s="172"/>
      <c r="D81" s="241" t="s">
        <v>520</v>
      </c>
      <c r="E81" s="241"/>
      <c r="F81" s="182"/>
      <c r="G81" s="269"/>
      <c r="H81" s="438"/>
      <c r="I81" s="579"/>
      <c r="J81" s="635">
        <f>SUBTOTAL(9,J82:J83)</f>
        <v>17048.339999999997</v>
      </c>
      <c r="K81" s="579">
        <f t="shared" ref="K81" si="23">SUBTOTAL(9,K82:K83)</f>
        <v>20819.432807999998</v>
      </c>
      <c r="L81" s="809">
        <f>SUBTOTAL(9,L82:L83)</f>
        <v>0.18396836087407059</v>
      </c>
      <c r="M81" s="240"/>
      <c r="N81" s="1139"/>
      <c r="O81" s="1140"/>
      <c r="P81" s="460"/>
      <c r="Q81" s="460"/>
      <c r="R81" s="460"/>
      <c r="S81" s="460"/>
      <c r="T81" s="460"/>
      <c r="U81" s="460"/>
      <c r="V81" s="1358"/>
      <c r="W81" s="1358"/>
    </row>
    <row r="82" spans="1:23" s="215" customFormat="1" ht="57.75" customHeight="1" outlineLevel="1">
      <c r="A82" s="403" t="s">
        <v>2050</v>
      </c>
      <c r="B82" s="492" t="s">
        <v>70</v>
      </c>
      <c r="C82" s="684">
        <v>103319</v>
      </c>
      <c r="D82" s="409" t="s">
        <v>522</v>
      </c>
      <c r="E82" s="409"/>
      <c r="F82" s="405"/>
      <c r="G82" s="405" t="s">
        <v>1554</v>
      </c>
      <c r="H82" s="366">
        <v>78.599999999999994</v>
      </c>
      <c r="I82" s="726">
        <v>91.42</v>
      </c>
      <c r="J82" s="669">
        <f t="shared" ref="J82:J83" si="24">I82*H82</f>
        <v>7185.6119999999992</v>
      </c>
      <c r="K82" s="669">
        <f t="shared" ref="K82:K83" si="25">J82*(1+$K$12)</f>
        <v>8775.0693744</v>
      </c>
      <c r="L82" s="794">
        <f t="shared" ref="L82:L83" si="26">K82/$K$90</f>
        <v>7.7539822734474573E-2</v>
      </c>
      <c r="M82" s="406"/>
      <c r="N82" s="1360"/>
      <c r="O82" s="1361"/>
      <c r="P82" s="478"/>
      <c r="Q82" s="478"/>
      <c r="R82" s="478"/>
      <c r="S82" s="478"/>
      <c r="T82" s="478"/>
      <c r="U82" s="478"/>
      <c r="V82" s="478"/>
      <c r="W82" s="478"/>
    </row>
    <row r="83" spans="1:23" s="209" customFormat="1" ht="48" customHeight="1" outlineLevel="1">
      <c r="A83" s="308" t="s">
        <v>2086</v>
      </c>
      <c r="B83" s="492" t="s">
        <v>70</v>
      </c>
      <c r="C83" s="678">
        <v>87795</v>
      </c>
      <c r="D83" s="354" t="s">
        <v>524</v>
      </c>
      <c r="E83" s="354"/>
      <c r="F83" s="243"/>
      <c r="G83" s="432" t="s">
        <v>1554</v>
      </c>
      <c r="H83" s="439">
        <v>157.19999999999999</v>
      </c>
      <c r="I83" s="726">
        <v>62.74</v>
      </c>
      <c r="J83" s="669">
        <f t="shared" si="24"/>
        <v>9862.7279999999992</v>
      </c>
      <c r="K83" s="669">
        <f t="shared" si="25"/>
        <v>12044.3634336</v>
      </c>
      <c r="L83" s="794">
        <f t="shared" si="26"/>
        <v>0.10642853813959603</v>
      </c>
      <c r="M83" s="194"/>
      <c r="N83" s="1360"/>
      <c r="O83" s="1361"/>
      <c r="P83" s="479"/>
      <c r="Q83" s="479"/>
      <c r="R83" s="479"/>
      <c r="S83" s="479"/>
      <c r="T83" s="479"/>
      <c r="U83" s="479"/>
      <c r="V83" s="1362"/>
      <c r="W83" s="1362"/>
    </row>
    <row r="84" spans="1:23" s="209" customFormat="1" ht="20.100000000000001" customHeight="1" outlineLevel="1">
      <c r="A84" s="266" t="s">
        <v>2051</v>
      </c>
      <c r="B84" s="172"/>
      <c r="C84" s="172"/>
      <c r="D84" s="241" t="s">
        <v>499</v>
      </c>
      <c r="E84" s="241"/>
      <c r="F84" s="182"/>
      <c r="G84" s="269"/>
      <c r="H84" s="438"/>
      <c r="I84" s="579"/>
      <c r="J84" s="635">
        <f>SUBTOTAL(9,J85)</f>
        <v>1478.53</v>
      </c>
      <c r="K84" s="579">
        <f t="shared" ref="K84:L84" si="27">SUBTOTAL(9,K85)</f>
        <v>1805.5808360000001</v>
      </c>
      <c r="L84" s="809">
        <f t="shared" si="27"/>
        <v>1.5954793287976405E-2</v>
      </c>
      <c r="M84" s="240"/>
      <c r="N84" s="1139"/>
      <c r="O84" s="1140"/>
      <c r="P84" s="460"/>
      <c r="Q84" s="460"/>
      <c r="R84" s="460"/>
      <c r="S84" s="460"/>
      <c r="T84" s="460"/>
      <c r="U84" s="460"/>
      <c r="V84" s="1358"/>
      <c r="W84" s="1358"/>
    </row>
    <row r="85" spans="1:23" s="209" customFormat="1" ht="20.100000000000001" customHeight="1" outlineLevel="1">
      <c r="A85" s="308" t="s">
        <v>2087</v>
      </c>
      <c r="B85" s="492" t="s">
        <v>70</v>
      </c>
      <c r="C85" s="678">
        <v>90838</v>
      </c>
      <c r="D85" s="354" t="s">
        <v>502</v>
      </c>
      <c r="E85" s="354"/>
      <c r="F85" s="243"/>
      <c r="G85" s="432" t="s">
        <v>1619</v>
      </c>
      <c r="H85" s="439">
        <v>1</v>
      </c>
      <c r="I85" s="726">
        <v>1478.53</v>
      </c>
      <c r="J85" s="669">
        <f>I85*H85</f>
        <v>1478.53</v>
      </c>
      <c r="K85" s="669">
        <f>J85*(1+$K$12)</f>
        <v>1805.5808360000001</v>
      </c>
      <c r="L85" s="794">
        <f>K85/$K$90</f>
        <v>1.5954793287976405E-2</v>
      </c>
      <c r="M85" s="194"/>
      <c r="N85" s="1360"/>
      <c r="O85" s="1361"/>
      <c r="P85" s="479"/>
      <c r="Q85" s="479"/>
      <c r="R85" s="479"/>
      <c r="S85" s="479"/>
      <c r="T85" s="479"/>
      <c r="U85" s="479"/>
      <c r="V85" s="1362"/>
      <c r="W85" s="1362"/>
    </row>
    <row r="86" spans="1:23" s="209" customFormat="1" ht="20.100000000000001" customHeight="1" outlineLevel="1">
      <c r="A86" s="266" t="s">
        <v>2052</v>
      </c>
      <c r="B86" s="172"/>
      <c r="C86" s="172"/>
      <c r="D86" s="241" t="s">
        <v>526</v>
      </c>
      <c r="E86" s="241"/>
      <c r="F86" s="182"/>
      <c r="G86" s="269"/>
      <c r="H86" s="438"/>
      <c r="I86" s="579"/>
      <c r="J86" s="635">
        <f>SUBTOTAL(9,J87:J89)</f>
        <v>4805.54</v>
      </c>
      <c r="K86" s="579">
        <f t="shared" ref="K86:L86" si="28">SUBTOTAL(9,K87:K89)</f>
        <v>5868.5254480000003</v>
      </c>
      <c r="L86" s="809">
        <f t="shared" si="28"/>
        <v>5.1856504323281989E-2</v>
      </c>
      <c r="M86" s="240"/>
      <c r="N86" s="1139"/>
      <c r="O86" s="1140"/>
      <c r="P86" s="460"/>
      <c r="Q86" s="460"/>
      <c r="R86" s="460"/>
      <c r="S86" s="460"/>
      <c r="T86" s="460"/>
      <c r="U86" s="460"/>
      <c r="V86" s="1358"/>
      <c r="W86" s="1358"/>
    </row>
    <row r="87" spans="1:23" s="209" customFormat="1" ht="70.5" customHeight="1" outlineLevel="1">
      <c r="A87" s="308" t="s">
        <v>2088</v>
      </c>
      <c r="B87" s="492" t="s">
        <v>70</v>
      </c>
      <c r="C87" s="678">
        <v>87543</v>
      </c>
      <c r="D87" s="354" t="s">
        <v>527</v>
      </c>
      <c r="E87" s="354"/>
      <c r="F87" s="243"/>
      <c r="G87" s="432" t="s">
        <v>1554</v>
      </c>
      <c r="H87" s="439">
        <v>78.599999999999994</v>
      </c>
      <c r="I87" s="726">
        <v>23.56</v>
      </c>
      <c r="J87" s="669">
        <f t="shared" ref="J87:J89" si="29">I87*H87</f>
        <v>1851.8159999999998</v>
      </c>
      <c r="K87" s="669">
        <f t="shared" ref="K87:K89" si="30">J87*(1+$K$12)</f>
        <v>2261.4376991999998</v>
      </c>
      <c r="L87" s="794">
        <f t="shared" ref="L87:L89" si="31">K87/$K$90</f>
        <v>1.9982916469308911E-2</v>
      </c>
      <c r="M87" s="194"/>
      <c r="N87" s="1360"/>
      <c r="O87" s="1361"/>
      <c r="P87" s="479"/>
      <c r="Q87" s="479"/>
      <c r="R87" s="479"/>
      <c r="S87" s="479"/>
      <c r="T87" s="479"/>
      <c r="U87" s="479"/>
      <c r="V87" s="1362"/>
      <c r="W87" s="1362"/>
    </row>
    <row r="88" spans="1:23" s="209" customFormat="1" ht="37.5" customHeight="1" outlineLevel="1">
      <c r="A88" s="308" t="s">
        <v>2089</v>
      </c>
      <c r="B88" s="492" t="s">
        <v>70</v>
      </c>
      <c r="C88" s="678">
        <v>88489</v>
      </c>
      <c r="D88" s="354" t="s">
        <v>529</v>
      </c>
      <c r="E88" s="354"/>
      <c r="F88" s="243"/>
      <c r="G88" s="432" t="s">
        <v>1554</v>
      </c>
      <c r="H88" s="439">
        <v>78.599999999999994</v>
      </c>
      <c r="I88" s="726">
        <v>16.190000000000001</v>
      </c>
      <c r="J88" s="669">
        <f t="shared" si="29"/>
        <v>1272.5340000000001</v>
      </c>
      <c r="K88" s="669">
        <f t="shared" si="30"/>
        <v>1554.0185208000003</v>
      </c>
      <c r="L88" s="794">
        <f t="shared" si="31"/>
        <v>1.373189378769573E-2</v>
      </c>
      <c r="M88" s="194"/>
      <c r="N88" s="1360"/>
      <c r="O88" s="1361"/>
      <c r="P88" s="479"/>
      <c r="Q88" s="479"/>
      <c r="R88" s="479"/>
      <c r="S88" s="479"/>
      <c r="T88" s="479"/>
      <c r="U88" s="479"/>
      <c r="V88" s="1362"/>
      <c r="W88" s="1362"/>
    </row>
    <row r="89" spans="1:23" s="209" customFormat="1" ht="20.100000000000001" customHeight="1" outlineLevel="1">
      <c r="A89" s="308" t="s">
        <v>2090</v>
      </c>
      <c r="B89" s="492" t="s">
        <v>68</v>
      </c>
      <c r="C89" s="485">
        <v>170371</v>
      </c>
      <c r="D89" s="354" t="s">
        <v>474</v>
      </c>
      <c r="E89" s="354"/>
      <c r="F89" s="243"/>
      <c r="G89" s="432" t="s">
        <v>1554</v>
      </c>
      <c r="H89" s="439">
        <v>47</v>
      </c>
      <c r="I89" s="726">
        <v>35.770000000000003</v>
      </c>
      <c r="J89" s="669">
        <f t="shared" si="29"/>
        <v>1681.19</v>
      </c>
      <c r="K89" s="669">
        <f t="shared" si="30"/>
        <v>2053.0692280000003</v>
      </c>
      <c r="L89" s="794">
        <f t="shared" si="31"/>
        <v>1.8141694066277352E-2</v>
      </c>
      <c r="M89" s="194"/>
      <c r="N89" s="1360"/>
      <c r="O89" s="1361"/>
      <c r="P89" s="479"/>
      <c r="Q89" s="479"/>
      <c r="R89" s="479"/>
      <c r="S89" s="479"/>
      <c r="T89" s="479"/>
      <c r="U89" s="479"/>
      <c r="V89" s="1362"/>
      <c r="W89" s="1362"/>
    </row>
    <row r="90" spans="1:23" s="767" customFormat="1" ht="41.25" customHeight="1">
      <c r="A90" s="666"/>
      <c r="B90" s="576"/>
      <c r="C90" s="575"/>
      <c r="D90" s="667" t="s">
        <v>88</v>
      </c>
      <c r="E90" s="667"/>
      <c r="F90" s="667"/>
      <c r="G90" s="667"/>
      <c r="H90" s="667"/>
      <c r="I90" s="988"/>
      <c r="J90" s="807">
        <f>SUBTOTAL(9,J14:J89)</f>
        <v>92669.95650230239</v>
      </c>
      <c r="K90" s="807">
        <f t="shared" ref="K90:L90" si="32">SUBTOTAL(9,K14:K89)</f>
        <v>113168.55088061173</v>
      </c>
      <c r="L90" s="799">
        <f t="shared" si="32"/>
        <v>0.99999999999999922</v>
      </c>
      <c r="M90" s="722"/>
      <c r="N90" s="1278"/>
      <c r="O90" s="1278"/>
      <c r="Q90" s="989"/>
    </row>
    <row r="91" spans="1:23" ht="15.75">
      <c r="L91" s="990"/>
    </row>
    <row r="92" spans="1:23" ht="15.75">
      <c r="J92" s="746">
        <v>92669.956502302375</v>
      </c>
      <c r="K92" s="746">
        <v>113168.55088061164</v>
      </c>
      <c r="L92" s="991">
        <v>1.0000000000000002</v>
      </c>
    </row>
    <row r="93" spans="1:23" ht="15.75">
      <c r="J93" s="746">
        <f>J14+J44+J80</f>
        <v>92669.956502302361</v>
      </c>
      <c r="K93" s="746">
        <f t="shared" ref="K93:L93" si="33">K14+K44+K80</f>
        <v>113168.55088061167</v>
      </c>
      <c r="L93" s="768">
        <f t="shared" si="33"/>
        <v>0.99999999999999967</v>
      </c>
    </row>
    <row r="94" spans="1:23" ht="15.75">
      <c r="J94" s="746">
        <f>SUM(J14:J89)/3</f>
        <v>92669.956502302375</v>
      </c>
      <c r="K94" s="746">
        <f t="shared" ref="K94:L94" si="34">SUM(K14:K89)/3</f>
        <v>113168.55088061164</v>
      </c>
      <c r="L94" s="768">
        <f t="shared" si="34"/>
        <v>0.99999999999999989</v>
      </c>
    </row>
    <row r="95" spans="1:23" ht="15.75"/>
  </sheetData>
  <sheetProtection selectLockedCells="1"/>
  <autoFilter ref="A13:O89" xr:uid="{00000000-0001-0000-0B00-000000000000}">
    <filterColumn colId="13" showButton="0"/>
  </autoFilter>
  <mergeCells count="116">
    <mergeCell ref="N78:O78"/>
    <mergeCell ref="N79:O79"/>
    <mergeCell ref="N76:O76"/>
    <mergeCell ref="N77:O77"/>
    <mergeCell ref="N80:O80"/>
    <mergeCell ref="N81:O81"/>
    <mergeCell ref="N82:O82"/>
    <mergeCell ref="N70:O70"/>
    <mergeCell ref="N71:O71"/>
    <mergeCell ref="N72:O72"/>
    <mergeCell ref="N73:O73"/>
    <mergeCell ref="N74:O74"/>
    <mergeCell ref="N75:O75"/>
    <mergeCell ref="N65:O65"/>
    <mergeCell ref="N66:O66"/>
    <mergeCell ref="N67:O67"/>
    <mergeCell ref="N68:O68"/>
    <mergeCell ref="N69:O69"/>
    <mergeCell ref="N59:O59"/>
    <mergeCell ref="N60:O60"/>
    <mergeCell ref="N61:O61"/>
    <mergeCell ref="N62:O62"/>
    <mergeCell ref="N63:O63"/>
    <mergeCell ref="N64:O64"/>
    <mergeCell ref="N54:O54"/>
    <mergeCell ref="N55:O55"/>
    <mergeCell ref="N56:O56"/>
    <mergeCell ref="N57:O57"/>
    <mergeCell ref="N58:O58"/>
    <mergeCell ref="N48:O48"/>
    <mergeCell ref="N49:O49"/>
    <mergeCell ref="N50:O50"/>
    <mergeCell ref="N51:O51"/>
    <mergeCell ref="N52:O52"/>
    <mergeCell ref="N53:O53"/>
    <mergeCell ref="N44:O44"/>
    <mergeCell ref="N45:O45"/>
    <mergeCell ref="N46:O46"/>
    <mergeCell ref="N47:O47"/>
    <mergeCell ref="N37:O37"/>
    <mergeCell ref="N38:O38"/>
    <mergeCell ref="N39:O39"/>
    <mergeCell ref="N40:O40"/>
    <mergeCell ref="N41:O41"/>
    <mergeCell ref="N42:O42"/>
    <mergeCell ref="N34:O34"/>
    <mergeCell ref="N35:O35"/>
    <mergeCell ref="N36:O36"/>
    <mergeCell ref="N26:O26"/>
    <mergeCell ref="N27:O27"/>
    <mergeCell ref="N28:O28"/>
    <mergeCell ref="N29:O29"/>
    <mergeCell ref="N30:O30"/>
    <mergeCell ref="N43:O43"/>
    <mergeCell ref="N83:O83"/>
    <mergeCell ref="N84:O84"/>
    <mergeCell ref="V87:W87"/>
    <mergeCell ref="V88:W88"/>
    <mergeCell ref="V89:W89"/>
    <mergeCell ref="V83:W83"/>
    <mergeCell ref="V84:W84"/>
    <mergeCell ref="V85:W85"/>
    <mergeCell ref="V86:W86"/>
    <mergeCell ref="N89:O89"/>
    <mergeCell ref="N85:O85"/>
    <mergeCell ref="N86:O86"/>
    <mergeCell ref="N87:O87"/>
    <mergeCell ref="N88:O88"/>
    <mergeCell ref="V14:W14"/>
    <mergeCell ref="V44:W44"/>
    <mergeCell ref="V80:W80"/>
    <mergeCell ref="V81:W81"/>
    <mergeCell ref="L11:L12"/>
    <mergeCell ref="V13:W13"/>
    <mergeCell ref="N13:O13"/>
    <mergeCell ref="M11:O12"/>
    <mergeCell ref="N90:O90"/>
    <mergeCell ref="N20:O20"/>
    <mergeCell ref="N21:O21"/>
    <mergeCell ref="N22:O22"/>
    <mergeCell ref="N23:O23"/>
    <mergeCell ref="N24:O24"/>
    <mergeCell ref="N25:O25"/>
    <mergeCell ref="N14:O14"/>
    <mergeCell ref="N15:O15"/>
    <mergeCell ref="N16:O16"/>
    <mergeCell ref="N17:O17"/>
    <mergeCell ref="N18:O18"/>
    <mergeCell ref="N19:O19"/>
    <mergeCell ref="N31:O31"/>
    <mergeCell ref="N32:O32"/>
    <mergeCell ref="N33:O33"/>
    <mergeCell ref="D8:I8"/>
    <mergeCell ref="D10:K10"/>
    <mergeCell ref="A11:A12"/>
    <mergeCell ref="B11:B12"/>
    <mergeCell ref="C11:C12"/>
    <mergeCell ref="D11:D12"/>
    <mergeCell ref="F11:F12"/>
    <mergeCell ref="G11:G12"/>
    <mergeCell ref="H11:H12"/>
    <mergeCell ref="I11:I12"/>
    <mergeCell ref="J11:J12"/>
    <mergeCell ref="F5:G5"/>
    <mergeCell ref="H5:I5"/>
    <mergeCell ref="J5:K5"/>
    <mergeCell ref="F6:G6"/>
    <mergeCell ref="H6:I6"/>
    <mergeCell ref="J6:K6"/>
    <mergeCell ref="D1:K2"/>
    <mergeCell ref="L2:O2"/>
    <mergeCell ref="D3:I3"/>
    <mergeCell ref="J3:K3"/>
    <mergeCell ref="N3:O3"/>
    <mergeCell ref="D4:H4"/>
    <mergeCell ref="J4:K4"/>
  </mergeCells>
  <conditionalFormatting sqref="H66:H77">
    <cfRule type="containsBlanks" dxfId="469" priority="488">
      <formula>LEN(TRIM(H66))=0</formula>
    </cfRule>
  </conditionalFormatting>
  <conditionalFormatting sqref="B27 B18">
    <cfRule type="containsText" dxfId="468" priority="482" operator="containsText" text="PESQUISA DE MERCADO">
      <formula>NOT(ISERROR(SEARCH("PESQUISA DE MERCADO",B18)))</formula>
    </cfRule>
    <cfRule type="containsText" dxfId="467" priority="483" operator="containsText" text="CPU">
      <formula>NOT(ISERROR(SEARCH("CPU",B18)))</formula>
    </cfRule>
    <cfRule type="containsText" dxfId="466" priority="484" operator="containsText" text="LICITADO">
      <formula>NOT(ISERROR(SEARCH("LICITADO",B18)))</formula>
    </cfRule>
    <cfRule type="containsText" dxfId="465" priority="485" operator="containsText" text="OUTROS">
      <formula>NOT(ISERROR(SEARCH("OUTROS",B18)))</formula>
    </cfRule>
    <cfRule type="containsText" dxfId="464" priority="486" operator="containsText" text="SINAPI">
      <formula>NOT(ISERROR(SEARCH("SINAPI",B18)))</formula>
    </cfRule>
    <cfRule type="containsText" dxfId="463" priority="487" operator="containsText" text="SIURB-INFRA">
      <formula>NOT(ISERROR(SEARCH("SIURB-INFRA",B18)))</formula>
    </cfRule>
    <cfRule type="containsText" dxfId="462" priority="489" operator="containsText" text="SIURB-EDIF">
      <formula>NOT(ISERROR(SEARCH("SIURB-EDIF",B18)))</formula>
    </cfRule>
  </conditionalFormatting>
  <conditionalFormatting sqref="B27 B18">
    <cfRule type="containsText" dxfId="461" priority="481" operator="containsText" text="CDHU">
      <formula>NOT(ISERROR(SEARCH("CDHU",B18)))</formula>
    </cfRule>
  </conditionalFormatting>
  <conditionalFormatting sqref="B29 B40 B43 B32:B36">
    <cfRule type="containsText" dxfId="460" priority="473" operator="containsText" text="PESQUISA DE MERCADO">
      <formula>NOT(ISERROR(SEARCH("PESQUISA DE MERCADO",B29)))</formula>
    </cfRule>
    <cfRule type="containsText" dxfId="459" priority="474" operator="containsText" text="CPU">
      <formula>NOT(ISERROR(SEARCH("CPU",B29)))</formula>
    </cfRule>
    <cfRule type="containsText" dxfId="458" priority="475" operator="containsText" text="LICITADO">
      <formula>NOT(ISERROR(SEARCH("LICITADO",B29)))</formula>
    </cfRule>
    <cfRule type="containsText" dxfId="457" priority="476" operator="containsText" text="OUTROS">
      <formula>NOT(ISERROR(SEARCH("OUTROS",B29)))</formula>
    </cfRule>
    <cfRule type="containsText" dxfId="456" priority="477" operator="containsText" text="SINAPI">
      <formula>NOT(ISERROR(SEARCH("SINAPI",B29)))</formula>
    </cfRule>
    <cfRule type="containsText" dxfId="455" priority="478" operator="containsText" text="SIURB-INFRA">
      <formula>NOT(ISERROR(SEARCH("SIURB-INFRA",B29)))</formula>
    </cfRule>
    <cfRule type="containsText" dxfId="454" priority="479" operator="containsText" text="SIURB-EDIF">
      <formula>NOT(ISERROR(SEARCH("SIURB-EDIF",B29)))</formula>
    </cfRule>
    <cfRule type="containsText" dxfId="453" priority="480" operator="containsText" text="CDHU">
      <formula>NOT(ISERROR(SEARCH("CDHU",B29)))</formula>
    </cfRule>
  </conditionalFormatting>
  <conditionalFormatting sqref="B29 B40 B43 B32:B36">
    <cfRule type="containsText" dxfId="452" priority="472" operator="containsText" text="CDHU">
      <formula>NOT(ISERROR(SEARCH("CDHU",B29)))</formula>
    </cfRule>
  </conditionalFormatting>
  <conditionalFormatting sqref="B46:B50">
    <cfRule type="containsText" dxfId="451" priority="464" operator="containsText" text="PESQUISA DE MERCADO">
      <formula>NOT(ISERROR(SEARCH("PESQUISA DE MERCADO",B46)))</formula>
    </cfRule>
    <cfRule type="containsText" dxfId="450" priority="465" operator="containsText" text="CPU">
      <formula>NOT(ISERROR(SEARCH("CPU",B46)))</formula>
    </cfRule>
    <cfRule type="containsText" dxfId="449" priority="466" operator="containsText" text="LICITADO">
      <formula>NOT(ISERROR(SEARCH("LICITADO",B46)))</formula>
    </cfRule>
    <cfRule type="containsText" dxfId="448" priority="467" operator="containsText" text="OUTROS">
      <formula>NOT(ISERROR(SEARCH("OUTROS",B46)))</formula>
    </cfRule>
    <cfRule type="containsText" dxfId="447" priority="468" operator="containsText" text="SINAPI">
      <formula>NOT(ISERROR(SEARCH("SINAPI",B46)))</formula>
    </cfRule>
    <cfRule type="containsText" dxfId="446" priority="469" operator="containsText" text="SIURB-INFRA">
      <formula>NOT(ISERROR(SEARCH("SIURB-INFRA",B46)))</formula>
    </cfRule>
    <cfRule type="containsText" dxfId="445" priority="470" operator="containsText" text="SIURB-EDIF">
      <formula>NOT(ISERROR(SEARCH("SIURB-EDIF",B46)))</formula>
    </cfRule>
    <cfRule type="containsText" dxfId="444" priority="471" operator="containsText" text="CDHU">
      <formula>NOT(ISERROR(SEARCH("CDHU",B46)))</formula>
    </cfRule>
  </conditionalFormatting>
  <conditionalFormatting sqref="B46:B50">
    <cfRule type="containsText" dxfId="443" priority="463" operator="containsText" text="CDHU">
      <formula>NOT(ISERROR(SEARCH("CDHU",B46)))</formula>
    </cfRule>
  </conditionalFormatting>
  <conditionalFormatting sqref="B56:B59">
    <cfRule type="containsText" dxfId="442" priority="455" operator="containsText" text="PESQUISA DE MERCADO">
      <formula>NOT(ISERROR(SEARCH("PESQUISA DE MERCADO",B56)))</formula>
    </cfRule>
    <cfRule type="containsText" dxfId="441" priority="456" operator="containsText" text="CPU">
      <formula>NOT(ISERROR(SEARCH("CPU",B56)))</formula>
    </cfRule>
    <cfRule type="containsText" dxfId="440" priority="457" operator="containsText" text="LICITADO">
      <formula>NOT(ISERROR(SEARCH("LICITADO",B56)))</formula>
    </cfRule>
    <cfRule type="containsText" dxfId="439" priority="458" operator="containsText" text="OUTROS">
      <formula>NOT(ISERROR(SEARCH("OUTROS",B56)))</formula>
    </cfRule>
    <cfRule type="containsText" dxfId="438" priority="459" operator="containsText" text="SINAPI">
      <formula>NOT(ISERROR(SEARCH("SINAPI",B56)))</formula>
    </cfRule>
    <cfRule type="containsText" dxfId="437" priority="460" operator="containsText" text="SIURB-INFRA">
      <formula>NOT(ISERROR(SEARCH("SIURB-INFRA",B56)))</formula>
    </cfRule>
    <cfRule type="containsText" dxfId="436" priority="461" operator="containsText" text="SIURB-EDIF">
      <formula>NOT(ISERROR(SEARCH("SIURB-EDIF",B56)))</formula>
    </cfRule>
    <cfRule type="containsText" dxfId="435" priority="462" operator="containsText" text="CDHU">
      <formula>NOT(ISERROR(SEARCH("CDHU",B56)))</formula>
    </cfRule>
  </conditionalFormatting>
  <conditionalFormatting sqref="B56:B59">
    <cfRule type="containsText" dxfId="434" priority="454" operator="containsText" text="CDHU">
      <formula>NOT(ISERROR(SEARCH("CDHU",B56)))</formula>
    </cfRule>
  </conditionalFormatting>
  <conditionalFormatting sqref="H16:H27">
    <cfRule type="containsBlanks" dxfId="433" priority="444">
      <formula>LEN(TRIM(H16))=0</formula>
    </cfRule>
  </conditionalFormatting>
  <conditionalFormatting sqref="H29:H37 H39:H43">
    <cfRule type="containsBlanks" dxfId="432" priority="443">
      <formula>LEN(TRIM(H29))=0</formula>
    </cfRule>
  </conditionalFormatting>
  <conditionalFormatting sqref="H46:H51 H53">
    <cfRule type="containsBlanks" dxfId="431" priority="442">
      <formula>LEN(TRIM(H46))=0</formula>
    </cfRule>
  </conditionalFormatting>
  <conditionalFormatting sqref="H55:H59 H61:H62 H64">
    <cfRule type="containsBlanks" dxfId="430" priority="441">
      <formula>LEN(TRIM(H55))=0</formula>
    </cfRule>
  </conditionalFormatting>
  <conditionalFormatting sqref="H38">
    <cfRule type="containsBlanks" dxfId="429" priority="432">
      <formula>LEN(TRIM(H38))=0</formula>
    </cfRule>
  </conditionalFormatting>
  <conditionalFormatting sqref="H52">
    <cfRule type="containsBlanks" dxfId="428" priority="423">
      <formula>LEN(TRIM(H52))=0</formula>
    </cfRule>
  </conditionalFormatting>
  <conditionalFormatting sqref="H60">
    <cfRule type="containsBlanks" dxfId="427" priority="414">
      <formula>LEN(TRIM(H60))=0</formula>
    </cfRule>
  </conditionalFormatting>
  <conditionalFormatting sqref="H63">
    <cfRule type="containsBlanks" dxfId="426" priority="405">
      <formula>LEN(TRIM(H63))=0</formula>
    </cfRule>
  </conditionalFormatting>
  <conditionalFormatting sqref="H82">
    <cfRule type="containsBlanks" dxfId="425" priority="396">
      <formula>LEN(TRIM(H82))=0</formula>
    </cfRule>
  </conditionalFormatting>
  <conditionalFormatting sqref="B16">
    <cfRule type="containsText" dxfId="424" priority="388" operator="containsText" text="PESQUISA DE MERCADO">
      <formula>NOT(ISERROR(SEARCH("PESQUISA DE MERCADO",B16)))</formula>
    </cfRule>
    <cfRule type="containsText" dxfId="423" priority="389" operator="containsText" text="CPU">
      <formula>NOT(ISERROR(SEARCH("CPU",B16)))</formula>
    </cfRule>
    <cfRule type="containsText" dxfId="422" priority="390" operator="containsText" text="LICITADO">
      <formula>NOT(ISERROR(SEARCH("LICITADO",B16)))</formula>
    </cfRule>
    <cfRule type="containsText" dxfId="421" priority="391" operator="containsText" text="OUTROS">
      <formula>NOT(ISERROR(SEARCH("OUTROS",B16)))</formula>
    </cfRule>
    <cfRule type="containsText" dxfId="420" priority="392" operator="containsText" text="SINAPI">
      <formula>NOT(ISERROR(SEARCH("SINAPI",B16)))</formula>
    </cfRule>
    <cfRule type="containsText" dxfId="419" priority="393" operator="containsText" text="SIURB-INFRA">
      <formula>NOT(ISERROR(SEARCH("SIURB-INFRA",B16)))</formula>
    </cfRule>
    <cfRule type="containsText" dxfId="418" priority="394" operator="containsText" text="SIURB-EDIF">
      <formula>NOT(ISERROR(SEARCH("SIURB-EDIF",B16)))</formula>
    </cfRule>
    <cfRule type="containsText" dxfId="417" priority="395" operator="containsText" text="CDHU">
      <formula>NOT(ISERROR(SEARCH("CDHU",B16)))</formula>
    </cfRule>
  </conditionalFormatting>
  <conditionalFormatting sqref="B19">
    <cfRule type="containsText" dxfId="416" priority="380" operator="containsText" text="PESQUISA DE MERCADO">
      <formula>NOT(ISERROR(SEARCH("PESQUISA DE MERCADO",B19)))</formula>
    </cfRule>
    <cfRule type="containsText" dxfId="415" priority="381" operator="containsText" text="CPU">
      <formula>NOT(ISERROR(SEARCH("CPU",B19)))</formula>
    </cfRule>
    <cfRule type="containsText" dxfId="414" priority="382" operator="containsText" text="LICITADO">
      <formula>NOT(ISERROR(SEARCH("LICITADO",B19)))</formula>
    </cfRule>
    <cfRule type="containsText" dxfId="413" priority="383" operator="containsText" text="OUTROS">
      <formula>NOT(ISERROR(SEARCH("OUTROS",B19)))</formula>
    </cfRule>
    <cfRule type="containsText" dxfId="412" priority="384" operator="containsText" text="SINAPI">
      <formula>NOT(ISERROR(SEARCH("SINAPI",B19)))</formula>
    </cfRule>
    <cfRule type="containsText" dxfId="411" priority="385" operator="containsText" text="SIURB-INFRA">
      <formula>NOT(ISERROR(SEARCH("SIURB-INFRA",B19)))</formula>
    </cfRule>
    <cfRule type="containsText" dxfId="410" priority="386" operator="containsText" text="SIURB-EDIF">
      <formula>NOT(ISERROR(SEARCH("SIURB-EDIF",B19)))</formula>
    </cfRule>
    <cfRule type="containsText" dxfId="409" priority="387" operator="containsText" text="CDHU">
      <formula>NOT(ISERROR(SEARCH("CDHU",B19)))</formula>
    </cfRule>
  </conditionalFormatting>
  <conditionalFormatting sqref="B20">
    <cfRule type="containsText" dxfId="408" priority="372" operator="containsText" text="PESQUISA DE MERCADO">
      <formula>NOT(ISERROR(SEARCH("PESQUISA DE MERCADO",B20)))</formula>
    </cfRule>
    <cfRule type="containsText" dxfId="407" priority="373" operator="containsText" text="CPU">
      <formula>NOT(ISERROR(SEARCH("CPU",B20)))</formula>
    </cfRule>
    <cfRule type="containsText" dxfId="406" priority="374" operator="containsText" text="LICITADO">
      <formula>NOT(ISERROR(SEARCH("LICITADO",B20)))</formula>
    </cfRule>
    <cfRule type="containsText" dxfId="405" priority="375" operator="containsText" text="OUTROS">
      <formula>NOT(ISERROR(SEARCH("OUTROS",B20)))</formula>
    </cfRule>
    <cfRule type="containsText" dxfId="404" priority="376" operator="containsText" text="SINAPI">
      <formula>NOT(ISERROR(SEARCH("SINAPI",B20)))</formula>
    </cfRule>
    <cfRule type="containsText" dxfId="403" priority="377" operator="containsText" text="SIURB-INFRA">
      <formula>NOT(ISERROR(SEARCH("SIURB-INFRA",B20)))</formula>
    </cfRule>
    <cfRule type="containsText" dxfId="402" priority="378" operator="containsText" text="SIURB-EDIF">
      <formula>NOT(ISERROR(SEARCH("SIURB-EDIF",B20)))</formula>
    </cfRule>
    <cfRule type="containsText" dxfId="401" priority="379" operator="containsText" text="CDHU">
      <formula>NOT(ISERROR(SEARCH("CDHU",B20)))</formula>
    </cfRule>
  </conditionalFormatting>
  <conditionalFormatting sqref="B21">
    <cfRule type="containsText" dxfId="400" priority="364" operator="containsText" text="PESQUISA DE MERCADO">
      <formula>NOT(ISERROR(SEARCH("PESQUISA DE MERCADO",B21)))</formula>
    </cfRule>
    <cfRule type="containsText" dxfId="399" priority="365" operator="containsText" text="CPU">
      <formula>NOT(ISERROR(SEARCH("CPU",B21)))</formula>
    </cfRule>
    <cfRule type="containsText" dxfId="398" priority="366" operator="containsText" text="LICITADO">
      <formula>NOT(ISERROR(SEARCH("LICITADO",B21)))</formula>
    </cfRule>
    <cfRule type="containsText" dxfId="397" priority="367" operator="containsText" text="OUTROS">
      <formula>NOT(ISERROR(SEARCH("OUTROS",B21)))</formula>
    </cfRule>
    <cfRule type="containsText" dxfId="396" priority="368" operator="containsText" text="SINAPI">
      <formula>NOT(ISERROR(SEARCH("SINAPI",B21)))</formula>
    </cfRule>
    <cfRule type="containsText" dxfId="395" priority="369" operator="containsText" text="SIURB-INFRA">
      <formula>NOT(ISERROR(SEARCH("SIURB-INFRA",B21)))</formula>
    </cfRule>
    <cfRule type="containsText" dxfId="394" priority="370" operator="containsText" text="SIURB-EDIF">
      <formula>NOT(ISERROR(SEARCH("SIURB-EDIF",B21)))</formula>
    </cfRule>
    <cfRule type="containsText" dxfId="393" priority="371" operator="containsText" text="CDHU">
      <formula>NOT(ISERROR(SEARCH("CDHU",B21)))</formula>
    </cfRule>
  </conditionalFormatting>
  <conditionalFormatting sqref="B39">
    <cfRule type="containsText" dxfId="392" priority="228" operator="containsText" text="PESQUISA DE MERCADO">
      <formula>NOT(ISERROR(SEARCH("PESQUISA DE MERCADO",B39)))</formula>
    </cfRule>
    <cfRule type="containsText" dxfId="391" priority="229" operator="containsText" text="CPU">
      <formula>NOT(ISERROR(SEARCH("CPU",B39)))</formula>
    </cfRule>
    <cfRule type="containsText" dxfId="390" priority="230" operator="containsText" text="LICITADO">
      <formula>NOT(ISERROR(SEARCH("LICITADO",B39)))</formula>
    </cfRule>
    <cfRule type="containsText" dxfId="389" priority="231" operator="containsText" text="OUTROS">
      <formula>NOT(ISERROR(SEARCH("OUTROS",B39)))</formula>
    </cfRule>
    <cfRule type="containsText" dxfId="388" priority="232" operator="containsText" text="SINAPI">
      <formula>NOT(ISERROR(SEARCH("SINAPI",B39)))</formula>
    </cfRule>
    <cfRule type="containsText" dxfId="387" priority="233" operator="containsText" text="SIURB-INFRA">
      <formula>NOT(ISERROR(SEARCH("SIURB-INFRA",B39)))</formula>
    </cfRule>
    <cfRule type="containsText" dxfId="386" priority="234" operator="containsText" text="SIURB-EDIF">
      <formula>NOT(ISERROR(SEARCH("SIURB-EDIF",B39)))</formula>
    </cfRule>
    <cfRule type="containsText" dxfId="385" priority="235" operator="containsText" text="CDHU">
      <formula>NOT(ISERROR(SEARCH("CDHU",B39)))</formula>
    </cfRule>
  </conditionalFormatting>
  <conditionalFormatting sqref="B37">
    <cfRule type="containsText" dxfId="384" priority="212" operator="containsText" text="PESQUISA DE MERCADO">
      <formula>NOT(ISERROR(SEARCH("PESQUISA DE MERCADO",B37)))</formula>
    </cfRule>
    <cfRule type="containsText" dxfId="383" priority="213" operator="containsText" text="CPU">
      <formula>NOT(ISERROR(SEARCH("CPU",B37)))</formula>
    </cfRule>
    <cfRule type="containsText" dxfId="382" priority="214" operator="containsText" text="LICITADO">
      <formula>NOT(ISERROR(SEARCH("LICITADO",B37)))</formula>
    </cfRule>
    <cfRule type="containsText" dxfId="381" priority="215" operator="containsText" text="OUTROS">
      <formula>NOT(ISERROR(SEARCH("OUTROS",B37)))</formula>
    </cfRule>
    <cfRule type="containsText" dxfId="380" priority="216" operator="containsText" text="SINAPI">
      <formula>NOT(ISERROR(SEARCH("SINAPI",B37)))</formula>
    </cfRule>
    <cfRule type="containsText" dxfId="379" priority="217" operator="containsText" text="SIURB-INFRA">
      <formula>NOT(ISERROR(SEARCH("SIURB-INFRA",B37)))</formula>
    </cfRule>
    <cfRule type="containsText" dxfId="378" priority="218" operator="containsText" text="SIURB-EDIF">
      <formula>NOT(ISERROR(SEARCH("SIURB-EDIF",B37)))</formula>
    </cfRule>
    <cfRule type="containsText" dxfId="377" priority="219" operator="containsText" text="CDHU">
      <formula>NOT(ISERROR(SEARCH("CDHU",B37)))</formula>
    </cfRule>
  </conditionalFormatting>
  <conditionalFormatting sqref="B77">
    <cfRule type="containsText" dxfId="376" priority="340" operator="containsText" text="PESQUISA DE MERCADO">
      <formula>NOT(ISERROR(SEARCH("PESQUISA DE MERCADO",B77)))</formula>
    </cfRule>
    <cfRule type="containsText" dxfId="375" priority="341" operator="containsText" text="CPU">
      <formula>NOT(ISERROR(SEARCH("CPU",B77)))</formula>
    </cfRule>
    <cfRule type="containsText" dxfId="374" priority="342" operator="containsText" text="LICITADO">
      <formula>NOT(ISERROR(SEARCH("LICITADO",B77)))</formula>
    </cfRule>
    <cfRule type="containsText" dxfId="373" priority="343" operator="containsText" text="OUTROS">
      <formula>NOT(ISERROR(SEARCH("OUTROS",B77)))</formula>
    </cfRule>
    <cfRule type="containsText" dxfId="372" priority="344" operator="containsText" text="SINAPI">
      <formula>NOT(ISERROR(SEARCH("SINAPI",B77)))</formula>
    </cfRule>
    <cfRule type="containsText" dxfId="371" priority="345" operator="containsText" text="SIURB-INFRA">
      <formula>NOT(ISERROR(SEARCH("SIURB-INFRA",B77)))</formula>
    </cfRule>
    <cfRule type="containsText" dxfId="370" priority="346" operator="containsText" text="SIURB-EDIF">
      <formula>NOT(ISERROR(SEARCH("SIURB-EDIF",B77)))</formula>
    </cfRule>
    <cfRule type="containsText" dxfId="369" priority="347" operator="containsText" text="CDHU">
      <formula>NOT(ISERROR(SEARCH("CDHU",B77)))</formula>
    </cfRule>
  </conditionalFormatting>
  <conditionalFormatting sqref="B76">
    <cfRule type="containsText" dxfId="368" priority="332" operator="containsText" text="PESQUISA DE MERCADO">
      <formula>NOT(ISERROR(SEARCH("PESQUISA DE MERCADO",B76)))</formula>
    </cfRule>
    <cfRule type="containsText" dxfId="367" priority="333" operator="containsText" text="CPU">
      <formula>NOT(ISERROR(SEARCH("CPU",B76)))</formula>
    </cfRule>
    <cfRule type="containsText" dxfId="366" priority="334" operator="containsText" text="LICITADO">
      <formula>NOT(ISERROR(SEARCH("LICITADO",B76)))</formula>
    </cfRule>
    <cfRule type="containsText" dxfId="365" priority="335" operator="containsText" text="OUTROS">
      <formula>NOT(ISERROR(SEARCH("OUTROS",B76)))</formula>
    </cfRule>
    <cfRule type="containsText" dxfId="364" priority="336" operator="containsText" text="SINAPI">
      <formula>NOT(ISERROR(SEARCH("SINAPI",B76)))</formula>
    </cfRule>
    <cfRule type="containsText" dxfId="363" priority="337" operator="containsText" text="SIURB-INFRA">
      <formula>NOT(ISERROR(SEARCH("SIURB-INFRA",B76)))</formula>
    </cfRule>
    <cfRule type="containsText" dxfId="362" priority="338" operator="containsText" text="SIURB-EDIF">
      <formula>NOT(ISERROR(SEARCH("SIURB-EDIF",B76)))</formula>
    </cfRule>
    <cfRule type="containsText" dxfId="361" priority="339" operator="containsText" text="CDHU">
      <formula>NOT(ISERROR(SEARCH("CDHU",B76)))</formula>
    </cfRule>
  </conditionalFormatting>
  <conditionalFormatting sqref="B75">
    <cfRule type="containsText" dxfId="360" priority="324" operator="containsText" text="PESQUISA DE MERCADO">
      <formula>NOT(ISERROR(SEARCH("PESQUISA DE MERCADO",B75)))</formula>
    </cfRule>
    <cfRule type="containsText" dxfId="359" priority="325" operator="containsText" text="CPU">
      <formula>NOT(ISERROR(SEARCH("CPU",B75)))</formula>
    </cfRule>
    <cfRule type="containsText" dxfId="358" priority="326" operator="containsText" text="LICITADO">
      <formula>NOT(ISERROR(SEARCH("LICITADO",B75)))</formula>
    </cfRule>
    <cfRule type="containsText" dxfId="357" priority="327" operator="containsText" text="OUTROS">
      <formula>NOT(ISERROR(SEARCH("OUTROS",B75)))</formula>
    </cfRule>
    <cfRule type="containsText" dxfId="356" priority="328" operator="containsText" text="SINAPI">
      <formula>NOT(ISERROR(SEARCH("SINAPI",B75)))</formula>
    </cfRule>
    <cfRule type="containsText" dxfId="355" priority="329" operator="containsText" text="SIURB-INFRA">
      <formula>NOT(ISERROR(SEARCH("SIURB-INFRA",B75)))</formula>
    </cfRule>
    <cfRule type="containsText" dxfId="354" priority="330" operator="containsText" text="SIURB-EDIF">
      <formula>NOT(ISERROR(SEARCH("SIURB-EDIF",B75)))</formula>
    </cfRule>
    <cfRule type="containsText" dxfId="353" priority="331" operator="containsText" text="CDHU">
      <formula>NOT(ISERROR(SEARCH("CDHU",B75)))</formula>
    </cfRule>
  </conditionalFormatting>
  <conditionalFormatting sqref="B74">
    <cfRule type="containsText" dxfId="352" priority="316" operator="containsText" text="PESQUISA DE MERCADO">
      <formula>NOT(ISERROR(SEARCH("PESQUISA DE MERCADO",B74)))</formula>
    </cfRule>
    <cfRule type="containsText" dxfId="351" priority="317" operator="containsText" text="CPU">
      <formula>NOT(ISERROR(SEARCH("CPU",B74)))</formula>
    </cfRule>
    <cfRule type="containsText" dxfId="350" priority="318" operator="containsText" text="LICITADO">
      <formula>NOT(ISERROR(SEARCH("LICITADO",B74)))</formula>
    </cfRule>
    <cfRule type="containsText" dxfId="349" priority="319" operator="containsText" text="OUTROS">
      <formula>NOT(ISERROR(SEARCH("OUTROS",B74)))</formula>
    </cfRule>
    <cfRule type="containsText" dxfId="348" priority="320" operator="containsText" text="SINAPI">
      <formula>NOT(ISERROR(SEARCH("SINAPI",B74)))</formula>
    </cfRule>
    <cfRule type="containsText" dxfId="347" priority="321" operator="containsText" text="SIURB-INFRA">
      <formula>NOT(ISERROR(SEARCH("SIURB-INFRA",B74)))</formula>
    </cfRule>
    <cfRule type="containsText" dxfId="346" priority="322" operator="containsText" text="SIURB-EDIF">
      <formula>NOT(ISERROR(SEARCH("SIURB-EDIF",B74)))</formula>
    </cfRule>
    <cfRule type="containsText" dxfId="345" priority="323" operator="containsText" text="CDHU">
      <formula>NOT(ISERROR(SEARCH("CDHU",B74)))</formula>
    </cfRule>
  </conditionalFormatting>
  <conditionalFormatting sqref="B72">
    <cfRule type="containsText" dxfId="344" priority="308" operator="containsText" text="PESQUISA DE MERCADO">
      <formula>NOT(ISERROR(SEARCH("PESQUISA DE MERCADO",B72)))</formula>
    </cfRule>
    <cfRule type="containsText" dxfId="343" priority="309" operator="containsText" text="CPU">
      <formula>NOT(ISERROR(SEARCH("CPU",B72)))</formula>
    </cfRule>
    <cfRule type="containsText" dxfId="342" priority="310" operator="containsText" text="LICITADO">
      <formula>NOT(ISERROR(SEARCH("LICITADO",B72)))</formula>
    </cfRule>
    <cfRule type="containsText" dxfId="341" priority="311" operator="containsText" text="OUTROS">
      <formula>NOT(ISERROR(SEARCH("OUTROS",B72)))</formula>
    </cfRule>
    <cfRule type="containsText" dxfId="340" priority="312" operator="containsText" text="SINAPI">
      <formula>NOT(ISERROR(SEARCH("SINAPI",B72)))</formula>
    </cfRule>
    <cfRule type="containsText" dxfId="339" priority="313" operator="containsText" text="SIURB-INFRA">
      <formula>NOT(ISERROR(SEARCH("SIURB-INFRA",B72)))</formula>
    </cfRule>
    <cfRule type="containsText" dxfId="338" priority="314" operator="containsText" text="SIURB-EDIF">
      <formula>NOT(ISERROR(SEARCH("SIURB-EDIF",B72)))</formula>
    </cfRule>
    <cfRule type="containsText" dxfId="337" priority="315" operator="containsText" text="CDHU">
      <formula>NOT(ISERROR(SEARCH("CDHU",B72)))</formula>
    </cfRule>
  </conditionalFormatting>
  <conditionalFormatting sqref="B64">
    <cfRule type="containsText" dxfId="336" priority="300" operator="containsText" text="PESQUISA DE MERCADO">
      <formula>NOT(ISERROR(SEARCH("PESQUISA DE MERCADO",B64)))</formula>
    </cfRule>
    <cfRule type="containsText" dxfId="335" priority="301" operator="containsText" text="CPU">
      <formula>NOT(ISERROR(SEARCH("CPU",B64)))</formula>
    </cfRule>
    <cfRule type="containsText" dxfId="334" priority="302" operator="containsText" text="LICITADO">
      <formula>NOT(ISERROR(SEARCH("LICITADO",B64)))</formula>
    </cfRule>
    <cfRule type="containsText" dxfId="333" priority="303" operator="containsText" text="OUTROS">
      <formula>NOT(ISERROR(SEARCH("OUTROS",B64)))</formula>
    </cfRule>
    <cfRule type="containsText" dxfId="332" priority="304" operator="containsText" text="SINAPI">
      <formula>NOT(ISERROR(SEARCH("SINAPI",B64)))</formula>
    </cfRule>
    <cfRule type="containsText" dxfId="331" priority="305" operator="containsText" text="SIURB-INFRA">
      <formula>NOT(ISERROR(SEARCH("SIURB-INFRA",B64)))</formula>
    </cfRule>
    <cfRule type="containsText" dxfId="330" priority="306" operator="containsText" text="SIURB-EDIF">
      <formula>NOT(ISERROR(SEARCH("SIURB-EDIF",B64)))</formula>
    </cfRule>
    <cfRule type="containsText" dxfId="329" priority="307" operator="containsText" text="CDHU">
      <formula>NOT(ISERROR(SEARCH("CDHU",B64)))</formula>
    </cfRule>
  </conditionalFormatting>
  <conditionalFormatting sqref="B63">
    <cfRule type="containsText" dxfId="328" priority="292" operator="containsText" text="PESQUISA DE MERCADO">
      <formula>NOT(ISERROR(SEARCH("PESQUISA DE MERCADO",B63)))</formula>
    </cfRule>
    <cfRule type="containsText" dxfId="327" priority="293" operator="containsText" text="CPU">
      <formula>NOT(ISERROR(SEARCH("CPU",B63)))</formula>
    </cfRule>
    <cfRule type="containsText" dxfId="326" priority="294" operator="containsText" text="LICITADO">
      <formula>NOT(ISERROR(SEARCH("LICITADO",B63)))</formula>
    </cfRule>
    <cfRule type="containsText" dxfId="325" priority="295" operator="containsText" text="OUTROS">
      <formula>NOT(ISERROR(SEARCH("OUTROS",B63)))</formula>
    </cfRule>
    <cfRule type="containsText" dxfId="324" priority="296" operator="containsText" text="SINAPI">
      <formula>NOT(ISERROR(SEARCH("SINAPI",B63)))</formula>
    </cfRule>
    <cfRule type="containsText" dxfId="323" priority="297" operator="containsText" text="SIURB-INFRA">
      <formula>NOT(ISERROR(SEARCH("SIURB-INFRA",B63)))</formula>
    </cfRule>
    <cfRule type="containsText" dxfId="322" priority="298" operator="containsText" text="SIURB-EDIF">
      <formula>NOT(ISERROR(SEARCH("SIURB-EDIF",B63)))</formula>
    </cfRule>
    <cfRule type="containsText" dxfId="321" priority="299" operator="containsText" text="CDHU">
      <formula>NOT(ISERROR(SEARCH("CDHU",B63)))</formula>
    </cfRule>
  </conditionalFormatting>
  <conditionalFormatting sqref="B62">
    <cfRule type="containsText" dxfId="320" priority="284" operator="containsText" text="PESQUISA DE MERCADO">
      <formula>NOT(ISERROR(SEARCH("PESQUISA DE MERCADO",B62)))</formula>
    </cfRule>
    <cfRule type="containsText" dxfId="319" priority="285" operator="containsText" text="CPU">
      <formula>NOT(ISERROR(SEARCH("CPU",B62)))</formula>
    </cfRule>
    <cfRule type="containsText" dxfId="318" priority="286" operator="containsText" text="LICITADO">
      <formula>NOT(ISERROR(SEARCH("LICITADO",B62)))</formula>
    </cfRule>
    <cfRule type="containsText" dxfId="317" priority="287" operator="containsText" text="OUTROS">
      <formula>NOT(ISERROR(SEARCH("OUTROS",B62)))</formula>
    </cfRule>
    <cfRule type="containsText" dxfId="316" priority="288" operator="containsText" text="SINAPI">
      <formula>NOT(ISERROR(SEARCH("SINAPI",B62)))</formula>
    </cfRule>
    <cfRule type="containsText" dxfId="315" priority="289" operator="containsText" text="SIURB-INFRA">
      <formula>NOT(ISERROR(SEARCH("SIURB-INFRA",B62)))</formula>
    </cfRule>
    <cfRule type="containsText" dxfId="314" priority="290" operator="containsText" text="SIURB-EDIF">
      <formula>NOT(ISERROR(SEARCH("SIURB-EDIF",B62)))</formula>
    </cfRule>
    <cfRule type="containsText" dxfId="313" priority="291" operator="containsText" text="CDHU">
      <formula>NOT(ISERROR(SEARCH("CDHU",B62)))</formula>
    </cfRule>
  </conditionalFormatting>
  <conditionalFormatting sqref="B61">
    <cfRule type="containsText" dxfId="312" priority="276" operator="containsText" text="PESQUISA DE MERCADO">
      <formula>NOT(ISERROR(SEARCH("PESQUISA DE MERCADO",B61)))</formula>
    </cfRule>
    <cfRule type="containsText" dxfId="311" priority="277" operator="containsText" text="CPU">
      <formula>NOT(ISERROR(SEARCH("CPU",B61)))</formula>
    </cfRule>
    <cfRule type="containsText" dxfId="310" priority="278" operator="containsText" text="LICITADO">
      <formula>NOT(ISERROR(SEARCH("LICITADO",B61)))</formula>
    </cfRule>
    <cfRule type="containsText" dxfId="309" priority="279" operator="containsText" text="OUTROS">
      <formula>NOT(ISERROR(SEARCH("OUTROS",B61)))</formula>
    </cfRule>
    <cfRule type="containsText" dxfId="308" priority="280" operator="containsText" text="SINAPI">
      <formula>NOT(ISERROR(SEARCH("SINAPI",B61)))</formula>
    </cfRule>
    <cfRule type="containsText" dxfId="307" priority="281" operator="containsText" text="SIURB-INFRA">
      <formula>NOT(ISERROR(SEARCH("SIURB-INFRA",B61)))</formula>
    </cfRule>
    <cfRule type="containsText" dxfId="306" priority="282" operator="containsText" text="SIURB-EDIF">
      <formula>NOT(ISERROR(SEARCH("SIURB-EDIF",B61)))</formula>
    </cfRule>
    <cfRule type="containsText" dxfId="305" priority="283" operator="containsText" text="CDHU">
      <formula>NOT(ISERROR(SEARCH("CDHU",B61)))</formula>
    </cfRule>
  </conditionalFormatting>
  <conditionalFormatting sqref="B53">
    <cfRule type="containsText" dxfId="304" priority="268" operator="containsText" text="PESQUISA DE MERCADO">
      <formula>NOT(ISERROR(SEARCH("PESQUISA DE MERCADO",B53)))</formula>
    </cfRule>
    <cfRule type="containsText" dxfId="303" priority="269" operator="containsText" text="CPU">
      <formula>NOT(ISERROR(SEARCH("CPU",B53)))</formula>
    </cfRule>
    <cfRule type="containsText" dxfId="302" priority="270" operator="containsText" text="LICITADO">
      <formula>NOT(ISERROR(SEARCH("LICITADO",B53)))</formula>
    </cfRule>
    <cfRule type="containsText" dxfId="301" priority="271" operator="containsText" text="OUTROS">
      <formula>NOT(ISERROR(SEARCH("OUTROS",B53)))</formula>
    </cfRule>
    <cfRule type="containsText" dxfId="300" priority="272" operator="containsText" text="SINAPI">
      <formula>NOT(ISERROR(SEARCH("SINAPI",B53)))</formula>
    </cfRule>
    <cfRule type="containsText" dxfId="299" priority="273" operator="containsText" text="SIURB-INFRA">
      <formula>NOT(ISERROR(SEARCH("SIURB-INFRA",B53)))</formula>
    </cfRule>
    <cfRule type="containsText" dxfId="298" priority="274" operator="containsText" text="SIURB-EDIF">
      <formula>NOT(ISERROR(SEARCH("SIURB-EDIF",B53)))</formula>
    </cfRule>
    <cfRule type="containsText" dxfId="297" priority="275" operator="containsText" text="CDHU">
      <formula>NOT(ISERROR(SEARCH("CDHU",B53)))</formula>
    </cfRule>
  </conditionalFormatting>
  <conditionalFormatting sqref="B52">
    <cfRule type="containsText" dxfId="296" priority="260" operator="containsText" text="PESQUISA DE MERCADO">
      <formula>NOT(ISERROR(SEARCH("PESQUISA DE MERCADO",B52)))</formula>
    </cfRule>
    <cfRule type="containsText" dxfId="295" priority="261" operator="containsText" text="CPU">
      <formula>NOT(ISERROR(SEARCH("CPU",B52)))</formula>
    </cfRule>
    <cfRule type="containsText" dxfId="294" priority="262" operator="containsText" text="LICITADO">
      <formula>NOT(ISERROR(SEARCH("LICITADO",B52)))</formula>
    </cfRule>
    <cfRule type="containsText" dxfId="293" priority="263" operator="containsText" text="OUTROS">
      <formula>NOT(ISERROR(SEARCH("OUTROS",B52)))</formula>
    </cfRule>
    <cfRule type="containsText" dxfId="292" priority="264" operator="containsText" text="SINAPI">
      <formula>NOT(ISERROR(SEARCH("SINAPI",B52)))</formula>
    </cfRule>
    <cfRule type="containsText" dxfId="291" priority="265" operator="containsText" text="SIURB-INFRA">
      <formula>NOT(ISERROR(SEARCH("SIURB-INFRA",B52)))</formula>
    </cfRule>
    <cfRule type="containsText" dxfId="290" priority="266" operator="containsText" text="SIURB-EDIF">
      <formula>NOT(ISERROR(SEARCH("SIURB-EDIF",B52)))</formula>
    </cfRule>
    <cfRule type="containsText" dxfId="289" priority="267" operator="containsText" text="CDHU">
      <formula>NOT(ISERROR(SEARCH("CDHU",B52)))</formula>
    </cfRule>
  </conditionalFormatting>
  <conditionalFormatting sqref="B51">
    <cfRule type="containsText" dxfId="288" priority="252" operator="containsText" text="PESQUISA DE MERCADO">
      <formula>NOT(ISERROR(SEARCH("PESQUISA DE MERCADO",B51)))</formula>
    </cfRule>
    <cfRule type="containsText" dxfId="287" priority="253" operator="containsText" text="CPU">
      <formula>NOT(ISERROR(SEARCH("CPU",B51)))</formula>
    </cfRule>
    <cfRule type="containsText" dxfId="286" priority="254" operator="containsText" text="LICITADO">
      <formula>NOT(ISERROR(SEARCH("LICITADO",B51)))</formula>
    </cfRule>
    <cfRule type="containsText" dxfId="285" priority="255" operator="containsText" text="OUTROS">
      <formula>NOT(ISERROR(SEARCH("OUTROS",B51)))</formula>
    </cfRule>
    <cfRule type="containsText" dxfId="284" priority="256" operator="containsText" text="SINAPI">
      <formula>NOT(ISERROR(SEARCH("SINAPI",B51)))</formula>
    </cfRule>
    <cfRule type="containsText" dxfId="283" priority="257" operator="containsText" text="SIURB-INFRA">
      <formula>NOT(ISERROR(SEARCH("SIURB-INFRA",B51)))</formula>
    </cfRule>
    <cfRule type="containsText" dxfId="282" priority="258" operator="containsText" text="SIURB-EDIF">
      <formula>NOT(ISERROR(SEARCH("SIURB-EDIF",B51)))</formula>
    </cfRule>
    <cfRule type="containsText" dxfId="281" priority="259" operator="containsText" text="CDHU">
      <formula>NOT(ISERROR(SEARCH("CDHU",B51)))</formula>
    </cfRule>
  </conditionalFormatting>
  <conditionalFormatting sqref="B42">
    <cfRule type="containsText" dxfId="280" priority="244" operator="containsText" text="PESQUISA DE MERCADO">
      <formula>NOT(ISERROR(SEARCH("PESQUISA DE MERCADO",B42)))</formula>
    </cfRule>
    <cfRule type="containsText" dxfId="279" priority="245" operator="containsText" text="CPU">
      <formula>NOT(ISERROR(SEARCH("CPU",B42)))</formula>
    </cfRule>
    <cfRule type="containsText" dxfId="278" priority="246" operator="containsText" text="LICITADO">
      <formula>NOT(ISERROR(SEARCH("LICITADO",B42)))</formula>
    </cfRule>
    <cfRule type="containsText" dxfId="277" priority="247" operator="containsText" text="OUTROS">
      <formula>NOT(ISERROR(SEARCH("OUTROS",B42)))</formula>
    </cfRule>
    <cfRule type="containsText" dxfId="276" priority="248" operator="containsText" text="SINAPI">
      <formula>NOT(ISERROR(SEARCH("SINAPI",B42)))</formula>
    </cfRule>
    <cfRule type="containsText" dxfId="275" priority="249" operator="containsText" text="SIURB-INFRA">
      <formula>NOT(ISERROR(SEARCH("SIURB-INFRA",B42)))</formula>
    </cfRule>
    <cfRule type="containsText" dxfId="274" priority="250" operator="containsText" text="SIURB-EDIF">
      <formula>NOT(ISERROR(SEARCH("SIURB-EDIF",B42)))</formula>
    </cfRule>
    <cfRule type="containsText" dxfId="273" priority="251" operator="containsText" text="CDHU">
      <formula>NOT(ISERROR(SEARCH("CDHU",B42)))</formula>
    </cfRule>
  </conditionalFormatting>
  <conditionalFormatting sqref="B41">
    <cfRule type="containsText" dxfId="272" priority="236" operator="containsText" text="PESQUISA DE MERCADO">
      <formula>NOT(ISERROR(SEARCH("PESQUISA DE MERCADO",B41)))</formula>
    </cfRule>
    <cfRule type="containsText" dxfId="271" priority="237" operator="containsText" text="CPU">
      <formula>NOT(ISERROR(SEARCH("CPU",B41)))</formula>
    </cfRule>
    <cfRule type="containsText" dxfId="270" priority="238" operator="containsText" text="LICITADO">
      <formula>NOT(ISERROR(SEARCH("LICITADO",B41)))</formula>
    </cfRule>
    <cfRule type="containsText" dxfId="269" priority="239" operator="containsText" text="OUTROS">
      <formula>NOT(ISERROR(SEARCH("OUTROS",B41)))</formula>
    </cfRule>
    <cfRule type="containsText" dxfId="268" priority="240" operator="containsText" text="SINAPI">
      <formula>NOT(ISERROR(SEARCH("SINAPI",B41)))</formula>
    </cfRule>
    <cfRule type="containsText" dxfId="267" priority="241" operator="containsText" text="SIURB-INFRA">
      <formula>NOT(ISERROR(SEARCH("SIURB-INFRA",B41)))</formula>
    </cfRule>
    <cfRule type="containsText" dxfId="266" priority="242" operator="containsText" text="SIURB-EDIF">
      <formula>NOT(ISERROR(SEARCH("SIURB-EDIF",B41)))</formula>
    </cfRule>
    <cfRule type="containsText" dxfId="265" priority="243" operator="containsText" text="CDHU">
      <formula>NOT(ISERROR(SEARCH("CDHU",B41)))</formula>
    </cfRule>
  </conditionalFormatting>
  <conditionalFormatting sqref="B38">
    <cfRule type="containsText" dxfId="264" priority="220" operator="containsText" text="PESQUISA DE MERCADO">
      <formula>NOT(ISERROR(SEARCH("PESQUISA DE MERCADO",B38)))</formula>
    </cfRule>
    <cfRule type="containsText" dxfId="263" priority="221" operator="containsText" text="CPU">
      <formula>NOT(ISERROR(SEARCH("CPU",B38)))</formula>
    </cfRule>
    <cfRule type="containsText" dxfId="262" priority="222" operator="containsText" text="LICITADO">
      <formula>NOT(ISERROR(SEARCH("LICITADO",B38)))</formula>
    </cfRule>
    <cfRule type="containsText" dxfId="261" priority="223" operator="containsText" text="OUTROS">
      <formula>NOT(ISERROR(SEARCH("OUTROS",B38)))</formula>
    </cfRule>
    <cfRule type="containsText" dxfId="260" priority="224" operator="containsText" text="SINAPI">
      <formula>NOT(ISERROR(SEARCH("SINAPI",B38)))</formula>
    </cfRule>
    <cfRule type="containsText" dxfId="259" priority="225" operator="containsText" text="SIURB-INFRA">
      <formula>NOT(ISERROR(SEARCH("SIURB-INFRA",B38)))</formula>
    </cfRule>
    <cfRule type="containsText" dxfId="258" priority="226" operator="containsText" text="SIURB-EDIF">
      <formula>NOT(ISERROR(SEARCH("SIURB-EDIF",B38)))</formula>
    </cfRule>
    <cfRule type="containsText" dxfId="257" priority="227" operator="containsText" text="CDHU">
      <formula>NOT(ISERROR(SEARCH("CDHU",B38)))</formula>
    </cfRule>
  </conditionalFormatting>
  <conditionalFormatting sqref="B31">
    <cfRule type="containsText" dxfId="256" priority="204" operator="containsText" text="PESQUISA DE MERCADO">
      <formula>NOT(ISERROR(SEARCH("PESQUISA DE MERCADO",B31)))</formula>
    </cfRule>
    <cfRule type="containsText" dxfId="255" priority="205" operator="containsText" text="CPU">
      <formula>NOT(ISERROR(SEARCH("CPU",B31)))</formula>
    </cfRule>
    <cfRule type="containsText" dxfId="254" priority="206" operator="containsText" text="LICITADO">
      <formula>NOT(ISERROR(SEARCH("LICITADO",B31)))</formula>
    </cfRule>
    <cfRule type="containsText" dxfId="253" priority="207" operator="containsText" text="OUTROS">
      <formula>NOT(ISERROR(SEARCH("OUTROS",B31)))</formula>
    </cfRule>
    <cfRule type="containsText" dxfId="252" priority="208" operator="containsText" text="SINAPI">
      <formula>NOT(ISERROR(SEARCH("SINAPI",B31)))</formula>
    </cfRule>
    <cfRule type="containsText" dxfId="251" priority="209" operator="containsText" text="SIURB-INFRA">
      <formula>NOT(ISERROR(SEARCH("SIURB-INFRA",B31)))</formula>
    </cfRule>
    <cfRule type="containsText" dxfId="250" priority="210" operator="containsText" text="SIURB-EDIF">
      <formula>NOT(ISERROR(SEARCH("SIURB-EDIF",B31)))</formula>
    </cfRule>
    <cfRule type="containsText" dxfId="249" priority="211" operator="containsText" text="CDHU">
      <formula>NOT(ISERROR(SEARCH("CDHU",B31)))</formula>
    </cfRule>
  </conditionalFormatting>
  <conditionalFormatting sqref="B30">
    <cfRule type="containsText" dxfId="248" priority="196" operator="containsText" text="PESQUISA DE MERCADO">
      <formula>NOT(ISERROR(SEARCH("PESQUISA DE MERCADO",B30)))</formula>
    </cfRule>
    <cfRule type="containsText" dxfId="247" priority="197" operator="containsText" text="CPU">
      <formula>NOT(ISERROR(SEARCH("CPU",B30)))</formula>
    </cfRule>
    <cfRule type="containsText" dxfId="246" priority="198" operator="containsText" text="LICITADO">
      <formula>NOT(ISERROR(SEARCH("LICITADO",B30)))</formula>
    </cfRule>
    <cfRule type="containsText" dxfId="245" priority="199" operator="containsText" text="OUTROS">
      <formula>NOT(ISERROR(SEARCH("OUTROS",B30)))</formula>
    </cfRule>
    <cfRule type="containsText" dxfId="244" priority="200" operator="containsText" text="SINAPI">
      <formula>NOT(ISERROR(SEARCH("SINAPI",B30)))</formula>
    </cfRule>
    <cfRule type="containsText" dxfId="243" priority="201" operator="containsText" text="SIURB-INFRA">
      <formula>NOT(ISERROR(SEARCH("SIURB-INFRA",B30)))</formula>
    </cfRule>
    <cfRule type="containsText" dxfId="242" priority="202" operator="containsText" text="SIURB-EDIF">
      <formula>NOT(ISERROR(SEARCH("SIURB-EDIF",B30)))</formula>
    </cfRule>
    <cfRule type="containsText" dxfId="241" priority="203" operator="containsText" text="CDHU">
      <formula>NOT(ISERROR(SEARCH("CDHU",B30)))</formula>
    </cfRule>
  </conditionalFormatting>
  <conditionalFormatting sqref="B26">
    <cfRule type="containsText" dxfId="240" priority="188" operator="containsText" text="PESQUISA DE MERCADO">
      <formula>NOT(ISERROR(SEARCH("PESQUISA DE MERCADO",B26)))</formula>
    </cfRule>
    <cfRule type="containsText" dxfId="239" priority="189" operator="containsText" text="CPU">
      <formula>NOT(ISERROR(SEARCH("CPU",B26)))</formula>
    </cfRule>
    <cfRule type="containsText" dxfId="238" priority="190" operator="containsText" text="LICITADO">
      <formula>NOT(ISERROR(SEARCH("LICITADO",B26)))</formula>
    </cfRule>
    <cfRule type="containsText" dxfId="237" priority="191" operator="containsText" text="OUTROS">
      <formula>NOT(ISERROR(SEARCH("OUTROS",B26)))</formula>
    </cfRule>
    <cfRule type="containsText" dxfId="236" priority="192" operator="containsText" text="SINAPI">
      <formula>NOT(ISERROR(SEARCH("SINAPI",B26)))</formula>
    </cfRule>
    <cfRule type="containsText" dxfId="235" priority="193" operator="containsText" text="SIURB-INFRA">
      <formula>NOT(ISERROR(SEARCH("SIURB-INFRA",B26)))</formula>
    </cfRule>
    <cfRule type="containsText" dxfId="234" priority="194" operator="containsText" text="SIURB-EDIF">
      <formula>NOT(ISERROR(SEARCH("SIURB-EDIF",B26)))</formula>
    </cfRule>
    <cfRule type="containsText" dxfId="233" priority="195" operator="containsText" text="CDHU">
      <formula>NOT(ISERROR(SEARCH("CDHU",B26)))</formula>
    </cfRule>
  </conditionalFormatting>
  <conditionalFormatting sqref="B25">
    <cfRule type="containsText" dxfId="232" priority="180" operator="containsText" text="PESQUISA DE MERCADO">
      <formula>NOT(ISERROR(SEARCH("PESQUISA DE MERCADO",B25)))</formula>
    </cfRule>
    <cfRule type="containsText" dxfId="231" priority="181" operator="containsText" text="CPU">
      <formula>NOT(ISERROR(SEARCH("CPU",B25)))</formula>
    </cfRule>
    <cfRule type="containsText" dxfId="230" priority="182" operator="containsText" text="LICITADO">
      <formula>NOT(ISERROR(SEARCH("LICITADO",B25)))</formula>
    </cfRule>
    <cfRule type="containsText" dxfId="229" priority="183" operator="containsText" text="OUTROS">
      <formula>NOT(ISERROR(SEARCH("OUTROS",B25)))</formula>
    </cfRule>
    <cfRule type="containsText" dxfId="228" priority="184" operator="containsText" text="SINAPI">
      <formula>NOT(ISERROR(SEARCH("SINAPI",B25)))</formula>
    </cfRule>
    <cfRule type="containsText" dxfId="227" priority="185" operator="containsText" text="SIURB-INFRA">
      <formula>NOT(ISERROR(SEARCH("SIURB-INFRA",B25)))</formula>
    </cfRule>
    <cfRule type="containsText" dxfId="226" priority="186" operator="containsText" text="SIURB-EDIF">
      <formula>NOT(ISERROR(SEARCH("SIURB-EDIF",B25)))</formula>
    </cfRule>
    <cfRule type="containsText" dxfId="225" priority="187" operator="containsText" text="CDHU">
      <formula>NOT(ISERROR(SEARCH("CDHU",B25)))</formula>
    </cfRule>
  </conditionalFormatting>
  <conditionalFormatting sqref="B24">
    <cfRule type="containsText" dxfId="224" priority="172" operator="containsText" text="PESQUISA DE MERCADO">
      <formula>NOT(ISERROR(SEARCH("PESQUISA DE MERCADO",B24)))</formula>
    </cfRule>
    <cfRule type="containsText" dxfId="223" priority="173" operator="containsText" text="CPU">
      <formula>NOT(ISERROR(SEARCH("CPU",B24)))</formula>
    </cfRule>
    <cfRule type="containsText" dxfId="222" priority="174" operator="containsText" text="LICITADO">
      <formula>NOT(ISERROR(SEARCH("LICITADO",B24)))</formula>
    </cfRule>
    <cfRule type="containsText" dxfId="221" priority="175" operator="containsText" text="OUTROS">
      <formula>NOT(ISERROR(SEARCH("OUTROS",B24)))</formula>
    </cfRule>
    <cfRule type="containsText" dxfId="220" priority="176" operator="containsText" text="SINAPI">
      <formula>NOT(ISERROR(SEARCH("SINAPI",B24)))</formula>
    </cfRule>
    <cfRule type="containsText" dxfId="219" priority="177" operator="containsText" text="SIURB-INFRA">
      <formula>NOT(ISERROR(SEARCH("SIURB-INFRA",B24)))</formula>
    </cfRule>
    <cfRule type="containsText" dxfId="218" priority="178" operator="containsText" text="SIURB-EDIF">
      <formula>NOT(ISERROR(SEARCH("SIURB-EDIF",B24)))</formula>
    </cfRule>
    <cfRule type="containsText" dxfId="217" priority="179" operator="containsText" text="CDHU">
      <formula>NOT(ISERROR(SEARCH("CDHU",B24)))</formula>
    </cfRule>
  </conditionalFormatting>
  <conditionalFormatting sqref="B23">
    <cfRule type="containsText" dxfId="216" priority="164" operator="containsText" text="PESQUISA DE MERCADO">
      <formula>NOT(ISERROR(SEARCH("PESQUISA DE MERCADO",B23)))</formula>
    </cfRule>
    <cfRule type="containsText" dxfId="215" priority="165" operator="containsText" text="CPU">
      <formula>NOT(ISERROR(SEARCH("CPU",B23)))</formula>
    </cfRule>
    <cfRule type="containsText" dxfId="214" priority="166" operator="containsText" text="LICITADO">
      <formula>NOT(ISERROR(SEARCH("LICITADO",B23)))</formula>
    </cfRule>
    <cfRule type="containsText" dxfId="213" priority="167" operator="containsText" text="OUTROS">
      <formula>NOT(ISERROR(SEARCH("OUTROS",B23)))</formula>
    </cfRule>
    <cfRule type="containsText" dxfId="212" priority="168" operator="containsText" text="SINAPI">
      <formula>NOT(ISERROR(SEARCH("SINAPI",B23)))</formula>
    </cfRule>
    <cfRule type="containsText" dxfId="211" priority="169" operator="containsText" text="SIURB-INFRA">
      <formula>NOT(ISERROR(SEARCH("SIURB-INFRA",B23)))</formula>
    </cfRule>
    <cfRule type="containsText" dxfId="210" priority="170" operator="containsText" text="SIURB-EDIF">
      <formula>NOT(ISERROR(SEARCH("SIURB-EDIF",B23)))</formula>
    </cfRule>
    <cfRule type="containsText" dxfId="209" priority="171" operator="containsText" text="CDHU">
      <formula>NOT(ISERROR(SEARCH("CDHU",B23)))</formula>
    </cfRule>
  </conditionalFormatting>
  <conditionalFormatting sqref="B22">
    <cfRule type="containsText" dxfId="208" priority="156" operator="containsText" text="PESQUISA DE MERCADO">
      <formula>NOT(ISERROR(SEARCH("PESQUISA DE MERCADO",B22)))</formula>
    </cfRule>
    <cfRule type="containsText" dxfId="207" priority="157" operator="containsText" text="CPU">
      <formula>NOT(ISERROR(SEARCH("CPU",B22)))</formula>
    </cfRule>
    <cfRule type="containsText" dxfId="206" priority="158" operator="containsText" text="LICITADO">
      <formula>NOT(ISERROR(SEARCH("LICITADO",B22)))</formula>
    </cfRule>
    <cfRule type="containsText" dxfId="205" priority="159" operator="containsText" text="OUTROS">
      <formula>NOT(ISERROR(SEARCH("OUTROS",B22)))</formula>
    </cfRule>
    <cfRule type="containsText" dxfId="204" priority="160" operator="containsText" text="SINAPI">
      <formula>NOT(ISERROR(SEARCH("SINAPI",B22)))</formula>
    </cfRule>
    <cfRule type="containsText" dxfId="203" priority="161" operator="containsText" text="SIURB-INFRA">
      <formula>NOT(ISERROR(SEARCH("SIURB-INFRA",B22)))</formula>
    </cfRule>
    <cfRule type="containsText" dxfId="202" priority="162" operator="containsText" text="SIURB-EDIF">
      <formula>NOT(ISERROR(SEARCH("SIURB-EDIF",B22)))</formula>
    </cfRule>
    <cfRule type="containsText" dxfId="201" priority="163" operator="containsText" text="CDHU">
      <formula>NOT(ISERROR(SEARCH("CDHU",B22)))</formula>
    </cfRule>
  </conditionalFormatting>
  <conditionalFormatting sqref="B55">
    <cfRule type="containsText" dxfId="200" priority="148" operator="containsText" text="PESQUISA DE MERCADO">
      <formula>NOT(ISERROR(SEARCH("PESQUISA DE MERCADO",B55)))</formula>
    </cfRule>
    <cfRule type="containsText" dxfId="199" priority="149" operator="containsText" text="CPU">
      <formula>NOT(ISERROR(SEARCH("CPU",B55)))</formula>
    </cfRule>
    <cfRule type="containsText" dxfId="198" priority="150" operator="containsText" text="LICITADO">
      <formula>NOT(ISERROR(SEARCH("LICITADO",B55)))</formula>
    </cfRule>
    <cfRule type="containsText" dxfId="197" priority="151" operator="containsText" text="OUTROS">
      <formula>NOT(ISERROR(SEARCH("OUTROS",B55)))</formula>
    </cfRule>
    <cfRule type="containsText" dxfId="196" priority="152" operator="containsText" text="SINAPI">
      <formula>NOT(ISERROR(SEARCH("SINAPI",B55)))</formula>
    </cfRule>
    <cfRule type="containsText" dxfId="195" priority="153" operator="containsText" text="SIURB-INFRA">
      <formula>NOT(ISERROR(SEARCH("SIURB-INFRA",B55)))</formula>
    </cfRule>
    <cfRule type="containsText" dxfId="194" priority="154" operator="containsText" text="SIURB-EDIF">
      <formula>NOT(ISERROR(SEARCH("SIURB-EDIF",B55)))</formula>
    </cfRule>
    <cfRule type="containsText" dxfId="193" priority="155" operator="containsText" text="CDHU">
      <formula>NOT(ISERROR(SEARCH("CDHU",B55)))</formula>
    </cfRule>
  </conditionalFormatting>
  <conditionalFormatting sqref="B60">
    <cfRule type="containsText" dxfId="192" priority="140" operator="containsText" text="PESQUISA DE MERCADO">
      <formula>NOT(ISERROR(SEARCH("PESQUISA DE MERCADO",B60)))</formula>
    </cfRule>
    <cfRule type="containsText" dxfId="191" priority="141" operator="containsText" text="CPU">
      <formula>NOT(ISERROR(SEARCH("CPU",B60)))</formula>
    </cfRule>
    <cfRule type="containsText" dxfId="190" priority="142" operator="containsText" text="LICITADO">
      <formula>NOT(ISERROR(SEARCH("LICITADO",B60)))</formula>
    </cfRule>
    <cfRule type="containsText" dxfId="189" priority="143" operator="containsText" text="OUTROS">
      <formula>NOT(ISERROR(SEARCH("OUTROS",B60)))</formula>
    </cfRule>
    <cfRule type="containsText" dxfId="188" priority="144" operator="containsText" text="SINAPI">
      <formula>NOT(ISERROR(SEARCH("SINAPI",B60)))</formula>
    </cfRule>
    <cfRule type="containsText" dxfId="187" priority="145" operator="containsText" text="SIURB-INFRA">
      <formula>NOT(ISERROR(SEARCH("SIURB-INFRA",B60)))</formula>
    </cfRule>
    <cfRule type="containsText" dxfId="186" priority="146" operator="containsText" text="SIURB-EDIF">
      <formula>NOT(ISERROR(SEARCH("SIURB-EDIF",B60)))</formula>
    </cfRule>
    <cfRule type="containsText" dxfId="185" priority="147" operator="containsText" text="CDHU">
      <formula>NOT(ISERROR(SEARCH("CDHU",B60)))</formula>
    </cfRule>
  </conditionalFormatting>
  <conditionalFormatting sqref="B66">
    <cfRule type="containsText" dxfId="184" priority="132" operator="containsText" text="PESQUISA DE MERCADO">
      <formula>NOT(ISERROR(SEARCH("PESQUISA DE MERCADO",B66)))</formula>
    </cfRule>
    <cfRule type="containsText" dxfId="183" priority="133" operator="containsText" text="CPU">
      <formula>NOT(ISERROR(SEARCH("CPU",B66)))</formula>
    </cfRule>
    <cfRule type="containsText" dxfId="182" priority="134" operator="containsText" text="LICITADO">
      <formula>NOT(ISERROR(SEARCH("LICITADO",B66)))</formula>
    </cfRule>
    <cfRule type="containsText" dxfId="181" priority="135" operator="containsText" text="OUTROS">
      <formula>NOT(ISERROR(SEARCH("OUTROS",B66)))</formula>
    </cfRule>
    <cfRule type="containsText" dxfId="180" priority="136" operator="containsText" text="SINAPI">
      <formula>NOT(ISERROR(SEARCH("SINAPI",B66)))</formula>
    </cfRule>
    <cfRule type="containsText" dxfId="179" priority="137" operator="containsText" text="SIURB-INFRA">
      <formula>NOT(ISERROR(SEARCH("SIURB-INFRA",B66)))</formula>
    </cfRule>
    <cfRule type="containsText" dxfId="178" priority="138" operator="containsText" text="SIURB-EDIF">
      <formula>NOT(ISERROR(SEARCH("SIURB-EDIF",B66)))</formula>
    </cfRule>
    <cfRule type="containsText" dxfId="177" priority="139" operator="containsText" text="CDHU">
      <formula>NOT(ISERROR(SEARCH("CDHU",B66)))</formula>
    </cfRule>
  </conditionalFormatting>
  <conditionalFormatting sqref="B73">
    <cfRule type="containsText" dxfId="176" priority="124" operator="containsText" text="PESQUISA DE MERCADO">
      <formula>NOT(ISERROR(SEARCH("PESQUISA DE MERCADO",B73)))</formula>
    </cfRule>
    <cfRule type="containsText" dxfId="175" priority="125" operator="containsText" text="CPU">
      <formula>NOT(ISERROR(SEARCH("CPU",B73)))</formula>
    </cfRule>
    <cfRule type="containsText" dxfId="174" priority="126" operator="containsText" text="LICITADO">
      <formula>NOT(ISERROR(SEARCH("LICITADO",B73)))</formula>
    </cfRule>
    <cfRule type="containsText" dxfId="173" priority="127" operator="containsText" text="OUTROS">
      <formula>NOT(ISERROR(SEARCH("OUTROS",B73)))</formula>
    </cfRule>
    <cfRule type="containsText" dxfId="172" priority="128" operator="containsText" text="SINAPI">
      <formula>NOT(ISERROR(SEARCH("SINAPI",B73)))</formula>
    </cfRule>
    <cfRule type="containsText" dxfId="171" priority="129" operator="containsText" text="SIURB-INFRA">
      <formula>NOT(ISERROR(SEARCH("SIURB-INFRA",B73)))</formula>
    </cfRule>
    <cfRule type="containsText" dxfId="170" priority="130" operator="containsText" text="SIURB-EDIF">
      <formula>NOT(ISERROR(SEARCH("SIURB-EDIF",B73)))</formula>
    </cfRule>
    <cfRule type="containsText" dxfId="169" priority="131" operator="containsText" text="CDHU">
      <formula>NOT(ISERROR(SEARCH("CDHU",B73)))</formula>
    </cfRule>
  </conditionalFormatting>
  <conditionalFormatting sqref="B67">
    <cfRule type="containsText" dxfId="168" priority="116" operator="containsText" text="PESQUISA DE MERCADO">
      <formula>NOT(ISERROR(SEARCH("PESQUISA DE MERCADO",B67)))</formula>
    </cfRule>
    <cfRule type="containsText" dxfId="167" priority="117" operator="containsText" text="CPU">
      <formula>NOT(ISERROR(SEARCH("CPU",B67)))</formula>
    </cfRule>
    <cfRule type="containsText" dxfId="166" priority="118" operator="containsText" text="LICITADO">
      <formula>NOT(ISERROR(SEARCH("LICITADO",B67)))</formula>
    </cfRule>
    <cfRule type="containsText" dxfId="165" priority="119" operator="containsText" text="OUTROS">
      <formula>NOT(ISERROR(SEARCH("OUTROS",B67)))</formula>
    </cfRule>
    <cfRule type="containsText" dxfId="164" priority="120" operator="containsText" text="SINAPI">
      <formula>NOT(ISERROR(SEARCH("SINAPI",B67)))</formula>
    </cfRule>
    <cfRule type="containsText" dxfId="163" priority="121" operator="containsText" text="SIURB-INFRA">
      <formula>NOT(ISERROR(SEARCH("SIURB-INFRA",B67)))</formula>
    </cfRule>
    <cfRule type="containsText" dxfId="162" priority="122" operator="containsText" text="SIURB-EDIF">
      <formula>NOT(ISERROR(SEARCH("SIURB-EDIF",B67)))</formula>
    </cfRule>
    <cfRule type="containsText" dxfId="161" priority="123" operator="containsText" text="CDHU">
      <formula>NOT(ISERROR(SEARCH("CDHU",B67)))</formula>
    </cfRule>
  </conditionalFormatting>
  <conditionalFormatting sqref="B71">
    <cfRule type="containsText" dxfId="160" priority="108" operator="containsText" text="PESQUISA DE MERCADO">
      <formula>NOT(ISERROR(SEARCH("PESQUISA DE MERCADO",B71)))</formula>
    </cfRule>
    <cfRule type="containsText" dxfId="159" priority="109" operator="containsText" text="CPU">
      <formula>NOT(ISERROR(SEARCH("CPU",B71)))</formula>
    </cfRule>
    <cfRule type="containsText" dxfId="158" priority="110" operator="containsText" text="LICITADO">
      <formula>NOT(ISERROR(SEARCH("LICITADO",B71)))</formula>
    </cfRule>
    <cfRule type="containsText" dxfId="157" priority="111" operator="containsText" text="OUTROS">
      <formula>NOT(ISERROR(SEARCH("OUTROS",B71)))</formula>
    </cfRule>
    <cfRule type="containsText" dxfId="156" priority="112" operator="containsText" text="SINAPI">
      <formula>NOT(ISERROR(SEARCH("SINAPI",B71)))</formula>
    </cfRule>
    <cfRule type="containsText" dxfId="155" priority="113" operator="containsText" text="SIURB-INFRA">
      <formula>NOT(ISERROR(SEARCH("SIURB-INFRA",B71)))</formula>
    </cfRule>
    <cfRule type="containsText" dxfId="154" priority="114" operator="containsText" text="SIURB-EDIF">
      <formula>NOT(ISERROR(SEARCH("SIURB-EDIF",B71)))</formula>
    </cfRule>
    <cfRule type="containsText" dxfId="153" priority="115" operator="containsText" text="CDHU">
      <formula>NOT(ISERROR(SEARCH("CDHU",B71)))</formula>
    </cfRule>
  </conditionalFormatting>
  <conditionalFormatting sqref="B68">
    <cfRule type="containsText" dxfId="152" priority="100" operator="containsText" text="PESQUISA DE MERCADO">
      <formula>NOT(ISERROR(SEARCH("PESQUISA DE MERCADO",B68)))</formula>
    </cfRule>
    <cfRule type="containsText" dxfId="151" priority="101" operator="containsText" text="CPU">
      <formula>NOT(ISERROR(SEARCH("CPU",B68)))</formula>
    </cfRule>
    <cfRule type="containsText" dxfId="150" priority="102" operator="containsText" text="LICITADO">
      <formula>NOT(ISERROR(SEARCH("LICITADO",B68)))</formula>
    </cfRule>
    <cfRule type="containsText" dxfId="149" priority="103" operator="containsText" text="OUTROS">
      <formula>NOT(ISERROR(SEARCH("OUTROS",B68)))</formula>
    </cfRule>
    <cfRule type="containsText" dxfId="148" priority="104" operator="containsText" text="SINAPI">
      <formula>NOT(ISERROR(SEARCH("SINAPI",B68)))</formula>
    </cfRule>
    <cfRule type="containsText" dxfId="147" priority="105" operator="containsText" text="SIURB-INFRA">
      <formula>NOT(ISERROR(SEARCH("SIURB-INFRA",B68)))</formula>
    </cfRule>
    <cfRule type="containsText" dxfId="146" priority="106" operator="containsText" text="SIURB-EDIF">
      <formula>NOT(ISERROR(SEARCH("SIURB-EDIF",B68)))</formula>
    </cfRule>
    <cfRule type="containsText" dxfId="145" priority="107" operator="containsText" text="CDHU">
      <formula>NOT(ISERROR(SEARCH("CDHU",B68)))</formula>
    </cfRule>
  </conditionalFormatting>
  <conditionalFormatting sqref="B69">
    <cfRule type="containsText" dxfId="144" priority="92" operator="containsText" text="PESQUISA DE MERCADO">
      <formula>NOT(ISERROR(SEARCH("PESQUISA DE MERCADO",B69)))</formula>
    </cfRule>
    <cfRule type="containsText" dxfId="143" priority="93" operator="containsText" text="CPU">
      <formula>NOT(ISERROR(SEARCH("CPU",B69)))</formula>
    </cfRule>
    <cfRule type="containsText" dxfId="142" priority="94" operator="containsText" text="LICITADO">
      <formula>NOT(ISERROR(SEARCH("LICITADO",B69)))</formula>
    </cfRule>
    <cfRule type="containsText" dxfId="141" priority="95" operator="containsText" text="OUTROS">
      <formula>NOT(ISERROR(SEARCH("OUTROS",B69)))</formula>
    </cfRule>
    <cfRule type="containsText" dxfId="140" priority="96" operator="containsText" text="SINAPI">
      <formula>NOT(ISERROR(SEARCH("SINAPI",B69)))</formula>
    </cfRule>
    <cfRule type="containsText" dxfId="139" priority="97" operator="containsText" text="SIURB-INFRA">
      <formula>NOT(ISERROR(SEARCH("SIURB-INFRA",B69)))</formula>
    </cfRule>
    <cfRule type="containsText" dxfId="138" priority="98" operator="containsText" text="SIURB-EDIF">
      <formula>NOT(ISERROR(SEARCH("SIURB-EDIF",B69)))</formula>
    </cfRule>
    <cfRule type="containsText" dxfId="137" priority="99" operator="containsText" text="CDHU">
      <formula>NOT(ISERROR(SEARCH("CDHU",B69)))</formula>
    </cfRule>
  </conditionalFormatting>
  <conditionalFormatting sqref="B70">
    <cfRule type="containsText" dxfId="136" priority="84" operator="containsText" text="PESQUISA DE MERCADO">
      <formula>NOT(ISERROR(SEARCH("PESQUISA DE MERCADO",B70)))</formula>
    </cfRule>
    <cfRule type="containsText" dxfId="135" priority="85" operator="containsText" text="CPU">
      <formula>NOT(ISERROR(SEARCH("CPU",B70)))</formula>
    </cfRule>
    <cfRule type="containsText" dxfId="134" priority="86" operator="containsText" text="LICITADO">
      <formula>NOT(ISERROR(SEARCH("LICITADO",B70)))</formula>
    </cfRule>
    <cfRule type="containsText" dxfId="133" priority="87" operator="containsText" text="OUTROS">
      <formula>NOT(ISERROR(SEARCH("OUTROS",B70)))</formula>
    </cfRule>
    <cfRule type="containsText" dxfId="132" priority="88" operator="containsText" text="SINAPI">
      <formula>NOT(ISERROR(SEARCH("SINAPI",B70)))</formula>
    </cfRule>
    <cfRule type="containsText" dxfId="131" priority="89" operator="containsText" text="SIURB-INFRA">
      <formula>NOT(ISERROR(SEARCH("SIURB-INFRA",B70)))</formula>
    </cfRule>
    <cfRule type="containsText" dxfId="130" priority="90" operator="containsText" text="SIURB-EDIF">
      <formula>NOT(ISERROR(SEARCH("SIURB-EDIF",B70)))</formula>
    </cfRule>
    <cfRule type="containsText" dxfId="129" priority="91" operator="containsText" text="CDHU">
      <formula>NOT(ISERROR(SEARCH("CDHU",B70)))</formula>
    </cfRule>
  </conditionalFormatting>
  <conditionalFormatting sqref="B82">
    <cfRule type="containsText" dxfId="128" priority="76" operator="containsText" text="PESQUISA DE MERCADO">
      <formula>NOT(ISERROR(SEARCH("PESQUISA DE MERCADO",B82)))</formula>
    </cfRule>
    <cfRule type="containsText" dxfId="127" priority="77" operator="containsText" text="CPU">
      <formula>NOT(ISERROR(SEARCH("CPU",B82)))</formula>
    </cfRule>
    <cfRule type="containsText" dxfId="126" priority="78" operator="containsText" text="LICITADO">
      <formula>NOT(ISERROR(SEARCH("LICITADO",B82)))</formula>
    </cfRule>
    <cfRule type="containsText" dxfId="125" priority="79" operator="containsText" text="OUTROS">
      <formula>NOT(ISERROR(SEARCH("OUTROS",B82)))</formula>
    </cfRule>
    <cfRule type="containsText" dxfId="124" priority="80" operator="containsText" text="SINAPI">
      <formula>NOT(ISERROR(SEARCH("SINAPI",B82)))</formula>
    </cfRule>
    <cfRule type="containsText" dxfId="123" priority="81" operator="containsText" text="SIURB-INFRA">
      <formula>NOT(ISERROR(SEARCH("SIURB-INFRA",B82)))</formula>
    </cfRule>
    <cfRule type="containsText" dxfId="122" priority="82" operator="containsText" text="SIURB-EDIF">
      <formula>NOT(ISERROR(SEARCH("SIURB-EDIF",B82)))</formula>
    </cfRule>
    <cfRule type="containsText" dxfId="121" priority="83" operator="containsText" text="CDHU">
      <formula>NOT(ISERROR(SEARCH("CDHU",B82)))</formula>
    </cfRule>
  </conditionalFormatting>
  <conditionalFormatting sqref="B83">
    <cfRule type="containsText" dxfId="120" priority="68" operator="containsText" text="PESQUISA DE MERCADO">
      <formula>NOT(ISERROR(SEARCH("PESQUISA DE MERCADO",B83)))</formula>
    </cfRule>
    <cfRule type="containsText" dxfId="119" priority="69" operator="containsText" text="CPU">
      <formula>NOT(ISERROR(SEARCH("CPU",B83)))</formula>
    </cfRule>
    <cfRule type="containsText" dxfId="118" priority="70" operator="containsText" text="LICITADO">
      <formula>NOT(ISERROR(SEARCH("LICITADO",B83)))</formula>
    </cfRule>
    <cfRule type="containsText" dxfId="117" priority="71" operator="containsText" text="OUTROS">
      <formula>NOT(ISERROR(SEARCH("OUTROS",B83)))</formula>
    </cfRule>
    <cfRule type="containsText" dxfId="116" priority="72" operator="containsText" text="SINAPI">
      <formula>NOT(ISERROR(SEARCH("SINAPI",B83)))</formula>
    </cfRule>
    <cfRule type="containsText" dxfId="115" priority="73" operator="containsText" text="SIURB-INFRA">
      <formula>NOT(ISERROR(SEARCH("SIURB-INFRA",B83)))</formula>
    </cfRule>
    <cfRule type="containsText" dxfId="114" priority="74" operator="containsText" text="SIURB-EDIF">
      <formula>NOT(ISERROR(SEARCH("SIURB-EDIF",B83)))</formula>
    </cfRule>
    <cfRule type="containsText" dxfId="113" priority="75" operator="containsText" text="CDHU">
      <formula>NOT(ISERROR(SEARCH("CDHU",B83)))</formula>
    </cfRule>
  </conditionalFormatting>
  <conditionalFormatting sqref="B85">
    <cfRule type="containsText" dxfId="112" priority="60" operator="containsText" text="PESQUISA DE MERCADO">
      <formula>NOT(ISERROR(SEARCH("PESQUISA DE MERCADO",B85)))</formula>
    </cfRule>
    <cfRule type="containsText" dxfId="111" priority="61" operator="containsText" text="CPU">
      <formula>NOT(ISERROR(SEARCH("CPU",B85)))</formula>
    </cfRule>
    <cfRule type="containsText" dxfId="110" priority="62" operator="containsText" text="LICITADO">
      <formula>NOT(ISERROR(SEARCH("LICITADO",B85)))</formula>
    </cfRule>
    <cfRule type="containsText" dxfId="109" priority="63" operator="containsText" text="OUTROS">
      <formula>NOT(ISERROR(SEARCH("OUTROS",B85)))</formula>
    </cfRule>
    <cfRule type="containsText" dxfId="108" priority="64" operator="containsText" text="SINAPI">
      <formula>NOT(ISERROR(SEARCH("SINAPI",B85)))</formula>
    </cfRule>
    <cfRule type="containsText" dxfId="107" priority="65" operator="containsText" text="SIURB-INFRA">
      <formula>NOT(ISERROR(SEARCH("SIURB-INFRA",B85)))</formula>
    </cfRule>
    <cfRule type="containsText" dxfId="106" priority="66" operator="containsText" text="SIURB-EDIF">
      <formula>NOT(ISERROR(SEARCH("SIURB-EDIF",B85)))</formula>
    </cfRule>
    <cfRule type="containsText" dxfId="105" priority="67" operator="containsText" text="CDHU">
      <formula>NOT(ISERROR(SEARCH("CDHU",B85)))</formula>
    </cfRule>
  </conditionalFormatting>
  <conditionalFormatting sqref="B87">
    <cfRule type="containsText" dxfId="104" priority="52" operator="containsText" text="PESQUISA DE MERCADO">
      <formula>NOT(ISERROR(SEARCH("PESQUISA DE MERCADO",B87)))</formula>
    </cfRule>
    <cfRule type="containsText" dxfId="103" priority="53" operator="containsText" text="CPU">
      <formula>NOT(ISERROR(SEARCH("CPU",B87)))</formula>
    </cfRule>
    <cfRule type="containsText" dxfId="102" priority="54" operator="containsText" text="LICITADO">
      <formula>NOT(ISERROR(SEARCH("LICITADO",B87)))</formula>
    </cfRule>
    <cfRule type="containsText" dxfId="101" priority="55" operator="containsText" text="OUTROS">
      <formula>NOT(ISERROR(SEARCH("OUTROS",B87)))</formula>
    </cfRule>
    <cfRule type="containsText" dxfId="100" priority="56" operator="containsText" text="SINAPI">
      <formula>NOT(ISERROR(SEARCH("SINAPI",B87)))</formula>
    </cfRule>
    <cfRule type="containsText" dxfId="99" priority="57" operator="containsText" text="SIURB-INFRA">
      <formula>NOT(ISERROR(SEARCH("SIURB-INFRA",B87)))</formula>
    </cfRule>
    <cfRule type="containsText" dxfId="98" priority="58" operator="containsText" text="SIURB-EDIF">
      <formula>NOT(ISERROR(SEARCH("SIURB-EDIF",B87)))</formula>
    </cfRule>
    <cfRule type="containsText" dxfId="97" priority="59" operator="containsText" text="CDHU">
      <formula>NOT(ISERROR(SEARCH("CDHU",B87)))</formula>
    </cfRule>
  </conditionalFormatting>
  <conditionalFormatting sqref="B88">
    <cfRule type="containsText" dxfId="96" priority="44" operator="containsText" text="PESQUISA DE MERCADO">
      <formula>NOT(ISERROR(SEARCH("PESQUISA DE MERCADO",B88)))</formula>
    </cfRule>
    <cfRule type="containsText" dxfId="95" priority="45" operator="containsText" text="CPU">
      <formula>NOT(ISERROR(SEARCH("CPU",B88)))</formula>
    </cfRule>
    <cfRule type="containsText" dxfId="94" priority="46" operator="containsText" text="LICITADO">
      <formula>NOT(ISERROR(SEARCH("LICITADO",B88)))</formula>
    </cfRule>
    <cfRule type="containsText" dxfId="93" priority="47" operator="containsText" text="OUTROS">
      <formula>NOT(ISERROR(SEARCH("OUTROS",B88)))</formula>
    </cfRule>
    <cfRule type="containsText" dxfId="92" priority="48" operator="containsText" text="SINAPI">
      <formula>NOT(ISERROR(SEARCH("SINAPI",B88)))</formula>
    </cfRule>
    <cfRule type="containsText" dxfId="91" priority="49" operator="containsText" text="SIURB-INFRA">
      <formula>NOT(ISERROR(SEARCH("SIURB-INFRA",B88)))</formula>
    </cfRule>
    <cfRule type="containsText" dxfId="90" priority="50" operator="containsText" text="SIURB-EDIF">
      <formula>NOT(ISERROR(SEARCH("SIURB-EDIF",B88)))</formula>
    </cfRule>
    <cfRule type="containsText" dxfId="89" priority="51" operator="containsText" text="CDHU">
      <formula>NOT(ISERROR(SEARCH("CDHU",B88)))</formula>
    </cfRule>
  </conditionalFormatting>
  <conditionalFormatting sqref="B89">
    <cfRule type="containsText" dxfId="88" priority="36" operator="containsText" text="PESQUISA DE MERCADO">
      <formula>NOT(ISERROR(SEARCH("PESQUISA DE MERCADO",B89)))</formula>
    </cfRule>
    <cfRule type="containsText" dxfId="87" priority="37" operator="containsText" text="CPU">
      <formula>NOT(ISERROR(SEARCH("CPU",B89)))</formula>
    </cfRule>
    <cfRule type="containsText" dxfId="86" priority="38" operator="containsText" text="LICITADO">
      <formula>NOT(ISERROR(SEARCH("LICITADO",B89)))</formula>
    </cfRule>
    <cfRule type="containsText" dxfId="85" priority="39" operator="containsText" text="OUTROS">
      <formula>NOT(ISERROR(SEARCH("OUTROS",B89)))</formula>
    </cfRule>
    <cfRule type="containsText" dxfId="84" priority="40" operator="containsText" text="SINAPI">
      <formula>NOT(ISERROR(SEARCH("SINAPI",B89)))</formula>
    </cfRule>
    <cfRule type="containsText" dxfId="83" priority="41" operator="containsText" text="SIURB-INFRA">
      <formula>NOT(ISERROR(SEARCH("SIURB-INFRA",B89)))</formula>
    </cfRule>
    <cfRule type="containsText" dxfId="82" priority="42" operator="containsText" text="SIURB-EDIF">
      <formula>NOT(ISERROR(SEARCH("SIURB-EDIF",B89)))</formula>
    </cfRule>
    <cfRule type="containsText" dxfId="81" priority="43" operator="containsText" text="CDHU">
      <formula>NOT(ISERROR(SEARCH("CDHU",B89)))</formula>
    </cfRule>
  </conditionalFormatting>
  <conditionalFormatting sqref="H78:H79">
    <cfRule type="containsBlanks" dxfId="80" priority="25">
      <formula>LEN(TRIM(H78))=0</formula>
    </cfRule>
  </conditionalFormatting>
  <conditionalFormatting sqref="B78">
    <cfRule type="containsText" dxfId="79" priority="17" operator="containsText" text="PESQUISA DE MERCADO">
      <formula>NOT(ISERROR(SEARCH("PESQUISA DE MERCADO",B78)))</formula>
    </cfRule>
    <cfRule type="containsText" dxfId="78" priority="18" operator="containsText" text="CPU">
      <formula>NOT(ISERROR(SEARCH("CPU",B78)))</formula>
    </cfRule>
    <cfRule type="containsText" dxfId="77" priority="19" operator="containsText" text="LICITADO">
      <formula>NOT(ISERROR(SEARCH("LICITADO",B78)))</formula>
    </cfRule>
    <cfRule type="containsText" dxfId="76" priority="20" operator="containsText" text="OUTROS">
      <formula>NOT(ISERROR(SEARCH("OUTROS",B78)))</formula>
    </cfRule>
    <cfRule type="containsText" dxfId="75" priority="21" operator="containsText" text="SINAPI">
      <formula>NOT(ISERROR(SEARCH("SINAPI",B78)))</formula>
    </cfRule>
    <cfRule type="containsText" dxfId="74" priority="22" operator="containsText" text="SIURB-INFRA">
      <formula>NOT(ISERROR(SEARCH("SIURB-INFRA",B78)))</formula>
    </cfRule>
    <cfRule type="containsText" dxfId="73" priority="23" operator="containsText" text="SIURB-EDIF">
      <formula>NOT(ISERROR(SEARCH("SIURB-EDIF",B78)))</formula>
    </cfRule>
    <cfRule type="containsText" dxfId="72" priority="24" operator="containsText" text="CDHU">
      <formula>NOT(ISERROR(SEARCH("CDHU",B78)))</formula>
    </cfRule>
  </conditionalFormatting>
  <conditionalFormatting sqref="B79">
    <cfRule type="containsText" dxfId="71" priority="9" operator="containsText" text="PESQUISA DE MERCADO">
      <formula>NOT(ISERROR(SEARCH("PESQUISA DE MERCADO",B79)))</formula>
    </cfRule>
    <cfRule type="containsText" dxfId="70" priority="10" operator="containsText" text="CPU">
      <formula>NOT(ISERROR(SEARCH("CPU",B79)))</formula>
    </cfRule>
    <cfRule type="containsText" dxfId="69" priority="11" operator="containsText" text="LICITADO">
      <formula>NOT(ISERROR(SEARCH("LICITADO",B79)))</formula>
    </cfRule>
    <cfRule type="containsText" dxfId="68" priority="12" operator="containsText" text="OUTROS">
      <formula>NOT(ISERROR(SEARCH("OUTROS",B79)))</formula>
    </cfRule>
    <cfRule type="containsText" dxfId="67" priority="13" operator="containsText" text="SINAPI">
      <formula>NOT(ISERROR(SEARCH("SINAPI",B79)))</formula>
    </cfRule>
    <cfRule type="containsText" dxfId="66" priority="14" operator="containsText" text="SIURB-INFRA">
      <formula>NOT(ISERROR(SEARCH("SIURB-INFRA",B79)))</formula>
    </cfRule>
    <cfRule type="containsText" dxfId="65" priority="15" operator="containsText" text="SIURB-EDIF">
      <formula>NOT(ISERROR(SEARCH("SIURB-EDIF",B79)))</formula>
    </cfRule>
    <cfRule type="containsText" dxfId="64" priority="16" operator="containsText" text="CDHU">
      <formula>NOT(ISERROR(SEARCH("CDHU",B79)))</formula>
    </cfRule>
  </conditionalFormatting>
  <conditionalFormatting sqref="B17">
    <cfRule type="containsText" dxfId="63" priority="2" operator="containsText" text="PESQUISA DE MERCADO">
      <formula>NOT(ISERROR(SEARCH("PESQUISA DE MERCADO",B17)))</formula>
    </cfRule>
    <cfRule type="containsText" dxfId="62" priority="3" operator="containsText" text="CPU">
      <formula>NOT(ISERROR(SEARCH("CPU",B17)))</formula>
    </cfRule>
    <cfRule type="containsText" dxfId="61" priority="4" operator="containsText" text="LICITADO">
      <formula>NOT(ISERROR(SEARCH("LICITADO",B17)))</formula>
    </cfRule>
    <cfRule type="containsText" dxfId="60" priority="5" operator="containsText" text="OUTROS">
      <formula>NOT(ISERROR(SEARCH("OUTROS",B17)))</formula>
    </cfRule>
    <cfRule type="containsText" dxfId="59" priority="6" operator="containsText" text="SINAPI">
      <formula>NOT(ISERROR(SEARCH("SINAPI",B17)))</formula>
    </cfRule>
    <cfRule type="containsText" dxfId="58" priority="7" operator="containsText" text="SIURB-INFRA">
      <formula>NOT(ISERROR(SEARCH("SIURB-INFRA",B17)))</formula>
    </cfRule>
    <cfRule type="containsText" dxfId="57" priority="8" operator="containsText" text="SIURB-EDIF">
      <formula>NOT(ISERROR(SEARCH("SIURB-EDIF",B17)))</formula>
    </cfRule>
  </conditionalFormatting>
  <conditionalFormatting sqref="B17">
    <cfRule type="containsText" dxfId="56" priority="1" operator="containsText" text="CDHU">
      <formula>NOT(ISERROR(SEARCH("CDHU",B17)))</formula>
    </cfRule>
  </conditionalFormatting>
  <dataValidations disablePrompts="1" count="4">
    <dataValidation type="textLength" allowBlank="1" showInputMessage="1" showErrorMessage="1" sqref="D16:E27" xr:uid="{00000000-0002-0000-0B00-000000000000}">
      <formula1>0</formula1>
      <formula2>256</formula2>
    </dataValidation>
    <dataValidation type="list" allowBlank="1" showInputMessage="1" showErrorMessage="1" sqref="B46:B50 B27 B29 B32:B36 B65 B56:B59 B43 B40 B17:B18" xr:uid="{00000000-0002-0000-0B00-000001000000}">
      <formula1>"CDHU,SIURB-EDIF,SIURB-INFRA,SINAPI,OUTROS,LICITADO,PESQUISA DE MARCADO,CPU"</formula1>
    </dataValidation>
    <dataValidation allowBlank="1" showErrorMessage="1" errorTitle="EXCESSO DE CARACTERES" error="Esta célula está configurada para aceitar o máximo de 70 caracteres. Por gentileza, revise o texte e remova o excesso de caracteres." sqref="D14:E14 PS15:QN15 FW15:GR15 WSI15:WTD15 VYQ15:VZL15 VOU15:VPP15 VEY15:VFT15 UVC15:UVX15 ULG15:UMB15 UBK15:UCF15 TRO15:TSJ15 THS15:TIN15 SXW15:SYR15 SOA15:SOV15 SEE15:SEZ15 RUI15:RVD15 RKM15:RLH15 RAQ15:RBL15 QQU15:QRP15 WIM15:WJH15 QGY15:QHT15 PXC15:PXX15 PNG15:POB15 PDK15:PEF15 OTO15:OUJ15 OJS15:OKN15 NZW15:OAR15 NQA15:NQV15 NGE15:NGZ15 MWI15:MXD15 MMM15:MNH15 MCQ15:MDL15 LSU15:LTP15 LIY15:LJT15 KZC15:KZX15 KPG15:KQB15 KFK15:KGF15 JVO15:JWJ15 JLS15:JMN15 JBW15:JCR15 ISA15:ISV15 IIE15:IIZ15 HYI15:HZD15 HOM15:HPH15 HEQ15:HFL15 GUU15:GVP15 GKY15:GLT15 GBC15:GBX15 FRG15:FSB15 FHK15:FIF15 EXO15:EYJ15 ENS15:EON15 EDW15:EER15 DUA15:DUV15 DKE15:DKZ15 DAI15:DBD15 CQM15:CRH15 CGQ15:CHL15 BWU15:BXP15 BMY15:BNT15 BDC15:BDX15 ATG15:AUB15 AJK15:AKF15 ZO15:AAJ15 G29:G43 K28:L28 G55:H64 D80:E89 D28:F43 K45:L45 H28:H43 G46:H53 D44:E44 D78:H79 D45:F64 DDI16:DED27 CTM16:CUH27 CJQ16:CKL27 BZU16:CAP27 BPY16:BQT27 BGC16:BGX27 AWG16:AXB27 AMK16:ANF27 ACO16:ADJ27 SS16:TN27 IW16:JR27 WVI16:WWD27 WLM16:WMH27 WBQ16:WCL27 VRU16:VSP27 VHY16:VIT27 UYC16:UYX27 UOG16:UPB27 UEK16:UFF27 TUO16:TVJ27 TKS16:TLN27 TAW16:TBR27 SRA16:SRV27 SHE16:SHZ27 RXI16:RYD27 RNM16:ROH27 RDQ16:REL27 QTU16:QUP27 QJY16:QKT27 QAC16:QAX27 PQG16:PRB27 PGK16:PHF27 OWO16:OXJ27 OMS16:ONN27 OCW16:ODR27 NTA16:NTV27 NJE16:NJZ27 MZI16:NAD27 MPM16:MQH27 MFQ16:MGL27 LVU16:LWP27 LLY16:LMT27 LCC16:LCX27 KSG16:KTB27 KIK16:KJF27 JYO16:JZJ27 JOS16:JPN27 JEW16:JFR27 IVA16:IVV27 ILE16:ILZ27 IBI16:ICD27 HRM16:HSH27 HHQ16:HIL27 GXU16:GYP27 GNY16:GOT27 GEC16:GEX27 FUG16:FVB27 FKK16:FLF27 FAO16:FBJ27 EQS16:ERN27 EGW16:EHR27 DXA16:DXV27 DNE16:DNZ27 I28 H45:I45 H54:I54 K54:L54" xr:uid="{00000000-0002-0000-0B00-000002000000}"/>
    <dataValidation type="list" allowBlank="1" showInputMessage="1" showErrorMessage="1" sqref="B16 B60:B64 B51:B53 B41:B42 B37:B39 B30:B31 B19:B26 B55 B87:B89 B82:B83 B85 B66:B79" xr:uid="{3EF8DC41-77F4-4E24-8800-99308F93E0EA}">
      <formula1>"CDHU,SIURB-EDIF,SIURB-INFRA,SINAPI,OUTROS,LICITADO,PESQUISA DE MERCADO,CPU"</formula1>
    </dataValidation>
  </dataValidations>
  <printOptions horizontalCentered="1"/>
  <pageMargins left="0.25" right="0.25" top="0.75" bottom="0.75" header="0.3" footer="0.3"/>
  <pageSetup paperSize="9" scale="37" fitToHeight="0" orientation="landscape" horizontalDpi="4294967293" verticalDpi="4294967293" r:id="rId1"/>
  <headerFooter alignWithMargins="0">
    <oddFooter>&amp;R&amp;P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pageSetUpPr fitToPage="1"/>
  </sheetPr>
  <dimension ref="A1:N98"/>
  <sheetViews>
    <sheetView showGridLines="0" view="pageBreakPreview" topLeftCell="A34" zoomScale="55" zoomScaleNormal="55" zoomScaleSheetLayoutView="55" workbookViewId="0">
      <selection activeCell="I17" sqref="I17:I90"/>
    </sheetView>
  </sheetViews>
  <sheetFormatPr defaultColWidth="6.7109375" defaultRowHeight="18" customHeight="1" outlineLevelRow="1"/>
  <cols>
    <col min="1" max="1" width="17.140625" style="224" customWidth="1"/>
    <col min="2" max="2" width="32.140625" style="224" bestFit="1" customWidth="1"/>
    <col min="3" max="3" width="13.42578125" style="224" bestFit="1" customWidth="1"/>
    <col min="4" max="4" width="62.42578125" style="224" customWidth="1"/>
    <col min="5" max="5" width="23.85546875" style="224" customWidth="1"/>
    <col min="6" max="6" width="15.5703125" style="995" customWidth="1"/>
    <col min="7" max="7" width="10.42578125" style="224" bestFit="1" customWidth="1"/>
    <col min="8" max="8" width="9.28515625" style="996" bestFit="1" customWidth="1"/>
    <col min="9" max="9" width="19.5703125" style="224" bestFit="1" customWidth="1"/>
    <col min="10" max="11" width="30.28515625" style="224" bestFit="1" customWidth="1"/>
    <col min="12" max="12" width="22.28515625" style="224" bestFit="1" customWidth="1"/>
    <col min="13" max="13" width="13.7109375" style="224" customWidth="1"/>
    <col min="14" max="14" width="29" style="224" customWidth="1"/>
    <col min="15" max="16384" width="6.7109375" style="224"/>
  </cols>
  <sheetData>
    <row r="1" spans="1:14" ht="15" customHeight="1">
      <c r="A1" s="100"/>
      <c r="B1" s="101"/>
      <c r="C1" s="101"/>
      <c r="D1" s="1123" t="s">
        <v>2486</v>
      </c>
      <c r="E1" s="1124"/>
      <c r="F1" s="1124"/>
      <c r="G1" s="1124"/>
      <c r="H1" s="1124"/>
      <c r="I1" s="1124"/>
      <c r="J1" s="1124"/>
      <c r="K1" s="102"/>
      <c r="L1" s="103"/>
      <c r="M1" s="103"/>
      <c r="N1" s="104"/>
    </row>
    <row r="2" spans="1:14" ht="15" customHeight="1">
      <c r="A2" s="105"/>
      <c r="B2" s="106"/>
      <c r="C2" s="106"/>
      <c r="D2" s="1125"/>
      <c r="E2" s="1126"/>
      <c r="F2" s="1126"/>
      <c r="G2" s="1126"/>
      <c r="H2" s="1126"/>
      <c r="I2" s="1126"/>
      <c r="J2" s="1126"/>
      <c r="K2" s="1116" t="s">
        <v>0</v>
      </c>
      <c r="L2" s="1117"/>
      <c r="M2" s="1117"/>
      <c r="N2" s="1118"/>
    </row>
    <row r="3" spans="1:14" ht="15" customHeight="1">
      <c r="A3" s="105"/>
      <c r="B3" s="106"/>
      <c r="C3" s="106"/>
      <c r="D3" s="1112" t="s">
        <v>1214</v>
      </c>
      <c r="E3" s="1113"/>
      <c r="F3" s="1113"/>
      <c r="G3" s="1113"/>
      <c r="H3" s="1113"/>
      <c r="I3" s="1112" t="s">
        <v>17</v>
      </c>
      <c r="J3" s="1113"/>
      <c r="K3" s="110" t="s">
        <v>81</v>
      </c>
      <c r="L3" s="321"/>
      <c r="M3" s="1370" t="s">
        <v>82</v>
      </c>
      <c r="N3" s="1115"/>
    </row>
    <row r="4" spans="1:14" ht="15" customHeight="1">
      <c r="A4" s="105"/>
      <c r="B4" s="106"/>
      <c r="C4" s="106"/>
      <c r="D4" s="1109" t="str">
        <f>[36]Capa!H4</f>
        <v>SISTEMA DE AR COMPRIMIDO</v>
      </c>
      <c r="E4" s="1110"/>
      <c r="F4" s="1110"/>
      <c r="G4" s="1110"/>
      <c r="H4" s="1110"/>
      <c r="I4" s="1121" t="str">
        <f>Capa!T4</f>
        <v>DI-1310-PE-GR-EC-0001</v>
      </c>
      <c r="J4" s="1371"/>
      <c r="K4" s="111" t="str">
        <f>IF([36]Capa!AC3="","",[36]Capa!AC3)</f>
        <v/>
      </c>
      <c r="L4" s="322" t="s">
        <v>3</v>
      </c>
      <c r="M4" s="111"/>
      <c r="N4" s="322" t="s">
        <v>87</v>
      </c>
    </row>
    <row r="5" spans="1:14" ht="15" customHeight="1">
      <c r="A5" s="105"/>
      <c r="B5" s="106"/>
      <c r="C5" s="106"/>
      <c r="D5" s="692" t="str">
        <f>[36]Capa!H5</f>
        <v>ELABORADO:</v>
      </c>
      <c r="E5" s="692" t="str">
        <f>[36]Capa!M5</f>
        <v>VERIFICADO:</v>
      </c>
      <c r="F5" s="1112" t="str">
        <f>[36]Capa!R5</f>
        <v>APROVADO:</v>
      </c>
      <c r="G5" s="1113"/>
      <c r="H5" s="1113"/>
      <c r="I5" s="1112" t="s">
        <v>78</v>
      </c>
      <c r="J5" s="1113"/>
      <c r="K5" s="111" t="str">
        <f>IF([36]Capa!AC4="","",[36]Capa!AC4)</f>
        <v>X</v>
      </c>
      <c r="L5" s="322" t="s">
        <v>4</v>
      </c>
      <c r="M5" s="111"/>
      <c r="N5" s="322" t="s">
        <v>83</v>
      </c>
    </row>
    <row r="6" spans="1:14" ht="15" customHeight="1">
      <c r="A6" s="105"/>
      <c r="B6" s="106"/>
      <c r="C6" s="106"/>
      <c r="D6" s="689" t="str">
        <f>[36]Capa!H6</f>
        <v>ANY</v>
      </c>
      <c r="E6" s="689" t="str">
        <f>[36]Capa!M6</f>
        <v>ANY</v>
      </c>
      <c r="F6" s="1109" t="str">
        <f>[36]Capa!R6</f>
        <v>ANY</v>
      </c>
      <c r="G6" s="1110"/>
      <c r="H6" s="1110"/>
      <c r="I6" s="1121" t="s">
        <v>2579</v>
      </c>
      <c r="J6" s="1122"/>
      <c r="K6" s="111" t="str">
        <f>IF([36]Capa!AC5="","",[36]Capa!AC5)</f>
        <v/>
      </c>
      <c r="L6" s="322" t="s">
        <v>5</v>
      </c>
      <c r="M6" s="111"/>
      <c r="N6" s="322" t="s">
        <v>79</v>
      </c>
    </row>
    <row r="7" spans="1:14" ht="15" customHeight="1">
      <c r="A7" s="105"/>
      <c r="B7" s="106"/>
      <c r="C7" s="106"/>
      <c r="D7" s="1112" t="s">
        <v>7</v>
      </c>
      <c r="E7" s="1113"/>
      <c r="F7" s="1113"/>
      <c r="G7" s="1113"/>
      <c r="H7" s="1113"/>
      <c r="I7" s="692" t="s">
        <v>8</v>
      </c>
      <c r="J7" s="692" t="s">
        <v>9</v>
      </c>
      <c r="K7" s="111" t="str">
        <f>IF([36]Capa!AC6="","",[36]Capa!AC6)</f>
        <v/>
      </c>
      <c r="L7" s="322" t="s">
        <v>6</v>
      </c>
      <c r="M7" s="111"/>
      <c r="N7" s="322" t="s">
        <v>80</v>
      </c>
    </row>
    <row r="8" spans="1:14" ht="15" customHeight="1">
      <c r="A8" s="105"/>
      <c r="B8" s="106"/>
      <c r="C8" s="106"/>
      <c r="D8" s="1109" t="str">
        <f>[36]Capa!H8</f>
        <v>UTILIDADES</v>
      </c>
      <c r="E8" s="1110"/>
      <c r="F8" s="1110"/>
      <c r="G8" s="1110"/>
      <c r="H8" s="1110"/>
      <c r="I8" s="320">
        <f>Capa!W8</f>
        <v>44750</v>
      </c>
      <c r="J8" s="689">
        <v>6</v>
      </c>
      <c r="K8" s="111" t="str">
        <f>IF([36]Capa!AC7="","",[36]Capa!AC7)</f>
        <v/>
      </c>
      <c r="L8" s="322" t="s">
        <v>10</v>
      </c>
      <c r="M8" s="112"/>
      <c r="N8" s="322"/>
    </row>
    <row r="9" spans="1:14" ht="15" customHeight="1">
      <c r="A9" s="105"/>
      <c r="B9" s="106"/>
      <c r="C9" s="106"/>
      <c r="D9" s="1112" t="s">
        <v>11</v>
      </c>
      <c r="E9" s="1113"/>
      <c r="F9" s="1113"/>
      <c r="G9" s="1113"/>
      <c r="H9" s="1113"/>
      <c r="I9" s="1113"/>
      <c r="J9" s="1113"/>
      <c r="K9" s="323" t="str">
        <f>IF([36]Capa!AC8="","",[36]Capa!AC8)</f>
        <v/>
      </c>
      <c r="L9" s="993"/>
      <c r="M9" s="324"/>
      <c r="N9" s="322"/>
    </row>
    <row r="10" spans="1:14" ht="28.5" customHeight="1">
      <c r="A10" s="105"/>
      <c r="B10" s="106"/>
      <c r="C10" s="106"/>
      <c r="D10" s="1109" t="str">
        <f>[36]Capa!H10</f>
        <v>EDIFÍCIO CENTRAL DE MANUTENÇÃO</v>
      </c>
      <c r="E10" s="1110"/>
      <c r="F10" s="1110"/>
      <c r="G10" s="1110"/>
      <c r="H10" s="1110"/>
      <c r="I10" s="1110"/>
      <c r="J10" s="1110"/>
      <c r="K10" s="319"/>
      <c r="L10" s="318"/>
      <c r="M10" s="318"/>
      <c r="N10" s="318"/>
    </row>
    <row r="11" spans="1:14" s="80" customFormat="1" ht="50.25" customHeight="1">
      <c r="A11" s="1078" t="s">
        <v>64</v>
      </c>
      <c r="B11" s="1148" t="s">
        <v>74</v>
      </c>
      <c r="C11" s="1148" t="s">
        <v>66</v>
      </c>
      <c r="D11" s="1145" t="s">
        <v>13</v>
      </c>
      <c r="E11" s="1145"/>
      <c r="F11" s="1374" t="s">
        <v>20</v>
      </c>
      <c r="G11" s="1078" t="s">
        <v>266</v>
      </c>
      <c r="H11" s="1373" t="s">
        <v>18</v>
      </c>
      <c r="I11" s="1133" t="s">
        <v>89</v>
      </c>
      <c r="J11" s="1133" t="s">
        <v>75</v>
      </c>
      <c r="K11" s="695" t="s">
        <v>537</v>
      </c>
      <c r="L11" s="1077" t="s">
        <v>76</v>
      </c>
      <c r="M11" s="1078" t="s">
        <v>77</v>
      </c>
      <c r="N11" s="1079"/>
    </row>
    <row r="12" spans="1:14" s="80" customFormat="1" ht="18" customHeight="1">
      <c r="A12" s="1080"/>
      <c r="B12" s="1149"/>
      <c r="C12" s="1149"/>
      <c r="D12" s="1146"/>
      <c r="E12" s="1146"/>
      <c r="F12" s="1375"/>
      <c r="G12" s="1080"/>
      <c r="H12" s="1373"/>
      <c r="I12" s="1133"/>
      <c r="J12" s="1133"/>
      <c r="K12" s="510">
        <v>0.22120000000000001</v>
      </c>
      <c r="L12" s="1077"/>
      <c r="M12" s="1080"/>
      <c r="N12" s="1081"/>
    </row>
    <row r="13" spans="1:14" s="735" customFormat="1" ht="15.75">
      <c r="A13" s="97" t="str">
        <f>[36]Capa!H8</f>
        <v>UTILIDADES</v>
      </c>
      <c r="B13" s="98"/>
      <c r="C13" s="98"/>
      <c r="D13" s="98"/>
      <c r="E13" s="98"/>
      <c r="F13" s="529"/>
      <c r="G13" s="98"/>
      <c r="H13" s="317"/>
      <c r="I13" s="98"/>
      <c r="J13" s="652"/>
      <c r="K13" s="652"/>
      <c r="L13" s="596"/>
      <c r="M13" s="98"/>
      <c r="N13" s="98"/>
    </row>
    <row r="14" spans="1:14" s="735" customFormat="1" ht="18.75">
      <c r="A14" s="81">
        <v>12</v>
      </c>
      <c r="B14" s="185"/>
      <c r="C14" s="81"/>
      <c r="D14" s="1372" t="s">
        <v>1213</v>
      </c>
      <c r="E14" s="1184"/>
      <c r="F14" s="530"/>
      <c r="G14" s="109"/>
      <c r="H14" s="314"/>
      <c r="I14" s="708"/>
      <c r="J14" s="653"/>
      <c r="K14" s="668"/>
      <c r="L14" s="590"/>
      <c r="M14" s="1185"/>
      <c r="N14" s="1186"/>
    </row>
    <row r="15" spans="1:14" s="758" customFormat="1" ht="20.100000000000001" customHeight="1">
      <c r="A15" s="591" t="s">
        <v>1403</v>
      </c>
      <c r="B15" s="592"/>
      <c r="C15" s="592"/>
      <c r="D15" s="1368" t="s">
        <v>1212</v>
      </c>
      <c r="E15" s="1369"/>
      <c r="F15" s="999"/>
      <c r="G15" s="593"/>
      <c r="H15" s="723"/>
      <c r="I15" s="594"/>
      <c r="J15" s="595">
        <f>SUBTOTAL(9,J16:J44)</f>
        <v>159223.70263917424</v>
      </c>
      <c r="K15" s="595">
        <f t="shared" ref="K15:L15" si="0">SUBTOTAL(9,K16:K44)</f>
        <v>194443.98566295952</v>
      </c>
      <c r="L15" s="998">
        <f t="shared" si="0"/>
        <v>7.9135249690859027E-2</v>
      </c>
      <c r="M15" s="1365"/>
      <c r="N15" s="1366"/>
    </row>
    <row r="16" spans="1:14" s="758" customFormat="1" ht="20.100000000000001" customHeight="1">
      <c r="A16" s="696" t="s">
        <v>2091</v>
      </c>
      <c r="B16" s="172"/>
      <c r="C16" s="172"/>
      <c r="D16" s="1214" t="s">
        <v>461</v>
      </c>
      <c r="E16" s="1215"/>
      <c r="F16" s="697"/>
      <c r="G16" s="438"/>
      <c r="H16" s="820"/>
      <c r="I16" s="241"/>
      <c r="J16" s="579">
        <f>SUBTOTAL(9,J17:J20)</f>
        <v>105911.70590645313</v>
      </c>
      <c r="K16" s="579">
        <f t="shared" ref="K16:L16" si="1">SUBTOTAL(9,K17:K20)</f>
        <v>129339.37525296057</v>
      </c>
      <c r="L16" s="809">
        <f t="shared" si="1"/>
        <v>5.263882922686107E-2</v>
      </c>
      <c r="M16" s="1244"/>
      <c r="N16" s="1246"/>
    </row>
    <row r="17" spans="1:14" s="735" customFormat="1" ht="15.75" outlineLevel="1">
      <c r="A17" s="441" t="s">
        <v>2092</v>
      </c>
      <c r="B17" s="492" t="s">
        <v>2446</v>
      </c>
      <c r="C17" s="515">
        <v>600007155</v>
      </c>
      <c r="D17" s="1367" t="s">
        <v>1211</v>
      </c>
      <c r="E17" s="1367"/>
      <c r="F17" s="316" t="s">
        <v>1176</v>
      </c>
      <c r="G17" s="315" t="s">
        <v>1210</v>
      </c>
      <c r="H17" s="300">
        <v>170</v>
      </c>
      <c r="I17" s="626">
        <v>177.44373069114471</v>
      </c>
      <c r="J17" s="561">
        <f>I17*H17</f>
        <v>30165.4342174946</v>
      </c>
      <c r="K17" s="561">
        <f>J17*(1+$K$12)</f>
        <v>36838.028266404406</v>
      </c>
      <c r="L17" s="794">
        <f>K17/$K$91</f>
        <v>1.4992423422310882E-2</v>
      </c>
      <c r="M17" s="1155"/>
      <c r="N17" s="1156"/>
    </row>
    <row r="18" spans="1:14" s="735" customFormat="1" ht="15.75" outlineLevel="1">
      <c r="A18" s="441" t="s">
        <v>2093</v>
      </c>
      <c r="B18" s="492" t="s">
        <v>2446</v>
      </c>
      <c r="C18" s="511">
        <v>600003435</v>
      </c>
      <c r="D18" s="1367" t="s">
        <v>1211</v>
      </c>
      <c r="E18" s="1367"/>
      <c r="F18" s="316" t="s">
        <v>1181</v>
      </c>
      <c r="G18" s="315" t="s">
        <v>1210</v>
      </c>
      <c r="H18" s="300">
        <v>175</v>
      </c>
      <c r="I18" s="626">
        <v>179.65499808500005</v>
      </c>
      <c r="J18" s="561">
        <f t="shared" ref="J18:J20" si="2">I18*H18</f>
        <v>31439.624664875009</v>
      </c>
      <c r="K18" s="561">
        <f t="shared" ref="K18:K20" si="3">J18*(1+$K$12)</f>
        <v>38394.069640745365</v>
      </c>
      <c r="L18" s="794">
        <f t="shared" ref="L18:L20" si="4">K18/$K$91</f>
        <v>1.5625704633184745E-2</v>
      </c>
      <c r="M18" s="1155"/>
      <c r="N18" s="1156"/>
    </row>
    <row r="19" spans="1:14" s="735" customFormat="1" ht="15.75" outlineLevel="1">
      <c r="A19" s="441" t="s">
        <v>2094</v>
      </c>
      <c r="B19" s="492" t="s">
        <v>2446</v>
      </c>
      <c r="C19" s="511">
        <v>600002176</v>
      </c>
      <c r="D19" s="1367" t="s">
        <v>1211</v>
      </c>
      <c r="E19" s="1367"/>
      <c r="F19" s="316" t="s">
        <v>1180</v>
      </c>
      <c r="G19" s="315" t="s">
        <v>1210</v>
      </c>
      <c r="H19" s="300">
        <v>8</v>
      </c>
      <c r="I19" s="626">
        <v>175.84893951044</v>
      </c>
      <c r="J19" s="561">
        <f t="shared" si="2"/>
        <v>1406.79151608352</v>
      </c>
      <c r="K19" s="561">
        <f t="shared" si="3"/>
        <v>1717.9737994411948</v>
      </c>
      <c r="L19" s="794">
        <f t="shared" si="4"/>
        <v>6.9918483267868376E-4</v>
      </c>
      <c r="M19" s="1155"/>
      <c r="N19" s="1156"/>
    </row>
    <row r="20" spans="1:14" s="735" customFormat="1" ht="15.75" outlineLevel="1">
      <c r="A20" s="441" t="s">
        <v>2095</v>
      </c>
      <c r="B20" s="492" t="s">
        <v>2446</v>
      </c>
      <c r="C20" s="511">
        <v>600003406</v>
      </c>
      <c r="D20" s="1367" t="s">
        <v>1211</v>
      </c>
      <c r="E20" s="1367"/>
      <c r="F20" s="316" t="s">
        <v>1205</v>
      </c>
      <c r="G20" s="315" t="s">
        <v>1210</v>
      </c>
      <c r="H20" s="300">
        <v>160</v>
      </c>
      <c r="I20" s="626">
        <v>268.124096925</v>
      </c>
      <c r="J20" s="561">
        <f t="shared" si="2"/>
        <v>42899.855508000001</v>
      </c>
      <c r="K20" s="561">
        <f t="shared" si="3"/>
        <v>52389.303546369607</v>
      </c>
      <c r="L20" s="794">
        <f t="shared" si="4"/>
        <v>2.1321516338686761E-2</v>
      </c>
      <c r="M20" s="1155"/>
      <c r="N20" s="1156"/>
    </row>
    <row r="21" spans="1:14" s="758" customFormat="1" ht="20.100000000000001" customHeight="1">
      <c r="A21" s="696" t="s">
        <v>2096</v>
      </c>
      <c r="B21" s="172"/>
      <c r="C21" s="172"/>
      <c r="D21" s="1214" t="s">
        <v>1209</v>
      </c>
      <c r="E21" s="1215"/>
      <c r="F21" s="697"/>
      <c r="G21" s="438"/>
      <c r="H21" s="820"/>
      <c r="I21" s="241"/>
      <c r="J21" s="579">
        <f>SUBTOTAL(9,J22:J32)</f>
        <v>48072.418333606918</v>
      </c>
      <c r="K21" s="579">
        <f t="shared" ref="K21:L21" si="5">SUBTOTAL(9,K22:K32)</f>
        <v>58706.037269000779</v>
      </c>
      <c r="L21" s="809">
        <f t="shared" si="5"/>
        <v>2.3892314806259578E-2</v>
      </c>
      <c r="M21" s="1244"/>
      <c r="N21" s="1246"/>
    </row>
    <row r="22" spans="1:14" s="735" customFormat="1" ht="34.5" customHeight="1" outlineLevel="1">
      <c r="A22" s="442" t="s">
        <v>2097</v>
      </c>
      <c r="B22" s="492" t="s">
        <v>2446</v>
      </c>
      <c r="C22" s="515">
        <v>600007150</v>
      </c>
      <c r="D22" s="1367" t="s">
        <v>1208</v>
      </c>
      <c r="E22" s="1367"/>
      <c r="F22" s="313" t="s">
        <v>1181</v>
      </c>
      <c r="G22" s="1000" t="s">
        <v>1177</v>
      </c>
      <c r="H22" s="997">
        <v>16</v>
      </c>
      <c r="I22" s="626">
        <v>52.395441702037743</v>
      </c>
      <c r="J22" s="561">
        <f t="shared" ref="J22:J32" si="6">I22*H22</f>
        <v>838.32706723260389</v>
      </c>
      <c r="K22" s="561">
        <f t="shared" ref="K22:K32" si="7">J22*(1+$K$12)</f>
        <v>1023.765014504456</v>
      </c>
      <c r="L22" s="794">
        <f t="shared" ref="L22:L32" si="8">K22/$K$91</f>
        <v>4.1665418331840497E-4</v>
      </c>
      <c r="M22" s="1155"/>
      <c r="N22" s="1156"/>
    </row>
    <row r="23" spans="1:14" s="735" customFormat="1" ht="34.5" customHeight="1" outlineLevel="1">
      <c r="A23" s="442" t="s">
        <v>2098</v>
      </c>
      <c r="B23" s="492" t="s">
        <v>2446</v>
      </c>
      <c r="C23" s="515">
        <v>600007207</v>
      </c>
      <c r="D23" s="1367" t="s">
        <v>1207</v>
      </c>
      <c r="E23" s="1367"/>
      <c r="F23" s="313" t="s">
        <v>1176</v>
      </c>
      <c r="G23" s="1000" t="s">
        <v>1177</v>
      </c>
      <c r="H23" s="997">
        <v>102</v>
      </c>
      <c r="I23" s="626">
        <v>108.5874806380881</v>
      </c>
      <c r="J23" s="561">
        <f t="shared" si="6"/>
        <v>11075.923025084985</v>
      </c>
      <c r="K23" s="561">
        <f t="shared" si="7"/>
        <v>13525.917198233785</v>
      </c>
      <c r="L23" s="794">
        <f t="shared" si="8"/>
        <v>5.5048081386042877E-3</v>
      </c>
      <c r="M23" s="1155"/>
      <c r="N23" s="1156"/>
    </row>
    <row r="24" spans="1:14" s="735" customFormat="1" ht="34.5" customHeight="1" outlineLevel="1">
      <c r="A24" s="442" t="s">
        <v>2099</v>
      </c>
      <c r="B24" s="492" t="s">
        <v>2446</v>
      </c>
      <c r="C24" s="511">
        <v>600003409</v>
      </c>
      <c r="D24" s="1367" t="s">
        <v>1207</v>
      </c>
      <c r="E24" s="1367"/>
      <c r="F24" s="313" t="s">
        <v>1181</v>
      </c>
      <c r="G24" s="1000" t="s">
        <v>1177</v>
      </c>
      <c r="H24" s="997">
        <v>21</v>
      </c>
      <c r="I24" s="626">
        <v>380.28695706499997</v>
      </c>
      <c r="J24" s="561">
        <f t="shared" si="6"/>
        <v>7986.0260983649996</v>
      </c>
      <c r="K24" s="561">
        <f t="shared" si="7"/>
        <v>9752.5350713233383</v>
      </c>
      <c r="L24" s="794">
        <f t="shared" si="8"/>
        <v>3.9691086116995277E-3</v>
      </c>
      <c r="M24" s="1155"/>
      <c r="N24" s="1156"/>
    </row>
    <row r="25" spans="1:14" s="735" customFormat="1" ht="34.5" customHeight="1" outlineLevel="1">
      <c r="A25" s="442" t="s">
        <v>2100</v>
      </c>
      <c r="B25" s="492" t="s">
        <v>2446</v>
      </c>
      <c r="C25" s="511">
        <v>600002177</v>
      </c>
      <c r="D25" s="1367" t="s">
        <v>1207</v>
      </c>
      <c r="E25" s="1367"/>
      <c r="F25" s="313" t="s">
        <v>1180</v>
      </c>
      <c r="G25" s="1000" t="s">
        <v>1177</v>
      </c>
      <c r="H25" s="997">
        <v>2</v>
      </c>
      <c r="I25" s="626">
        <v>432.28128212527997</v>
      </c>
      <c r="J25" s="561">
        <f t="shared" si="6"/>
        <v>864.56256425055994</v>
      </c>
      <c r="K25" s="561">
        <f t="shared" si="7"/>
        <v>1055.8038034627839</v>
      </c>
      <c r="L25" s="794">
        <f t="shared" si="8"/>
        <v>4.2969340155580915E-4</v>
      </c>
      <c r="M25" s="1155"/>
      <c r="N25" s="1156"/>
    </row>
    <row r="26" spans="1:14" s="735" customFormat="1" ht="34.5" customHeight="1" outlineLevel="1">
      <c r="A26" s="442" t="s">
        <v>2101</v>
      </c>
      <c r="B26" s="492" t="s">
        <v>2446</v>
      </c>
      <c r="C26" s="511">
        <v>600003408</v>
      </c>
      <c r="D26" s="1367" t="s">
        <v>1207</v>
      </c>
      <c r="E26" s="1367"/>
      <c r="F26" s="313" t="s">
        <v>1205</v>
      </c>
      <c r="G26" s="1000" t="s">
        <v>1177</v>
      </c>
      <c r="H26" s="997">
        <v>14</v>
      </c>
      <c r="I26" s="626">
        <v>642.78787176660001</v>
      </c>
      <c r="J26" s="561">
        <f t="shared" si="6"/>
        <v>8999.0302047324003</v>
      </c>
      <c r="K26" s="561">
        <f t="shared" si="7"/>
        <v>10989.615686019208</v>
      </c>
      <c r="L26" s="794">
        <f t="shared" si="8"/>
        <v>4.4725784567446122E-3</v>
      </c>
      <c r="M26" s="1155"/>
      <c r="N26" s="1156"/>
    </row>
    <row r="27" spans="1:14" s="735" customFormat="1" ht="34.5" customHeight="1" outlineLevel="1">
      <c r="A27" s="442" t="s">
        <v>2102</v>
      </c>
      <c r="B27" s="492" t="s">
        <v>2446</v>
      </c>
      <c r="C27" s="515">
        <v>600007006</v>
      </c>
      <c r="D27" s="1367" t="s">
        <v>1206</v>
      </c>
      <c r="E27" s="1367"/>
      <c r="F27" s="313" t="s">
        <v>1181</v>
      </c>
      <c r="G27" s="1000" t="s">
        <v>1177</v>
      </c>
      <c r="H27" s="997">
        <v>1</v>
      </c>
      <c r="I27" s="626">
        <v>267.44994792515729</v>
      </c>
      <c r="J27" s="561">
        <f t="shared" si="6"/>
        <v>267.44994792515729</v>
      </c>
      <c r="K27" s="561">
        <f t="shared" si="7"/>
        <v>326.60987640620209</v>
      </c>
      <c r="L27" s="794">
        <f t="shared" si="8"/>
        <v>1.3292442053572344E-4</v>
      </c>
      <c r="M27" s="1155"/>
      <c r="N27" s="1156"/>
    </row>
    <row r="28" spans="1:14" s="735" customFormat="1" ht="34.5" customHeight="1" outlineLevel="1">
      <c r="A28" s="442" t="s">
        <v>2103</v>
      </c>
      <c r="B28" s="492" t="s">
        <v>2446</v>
      </c>
      <c r="C28" s="515">
        <v>600007008</v>
      </c>
      <c r="D28" s="1367" t="s">
        <v>1206</v>
      </c>
      <c r="E28" s="1367"/>
      <c r="F28" s="313" t="s">
        <v>1205</v>
      </c>
      <c r="G28" s="1000" t="s">
        <v>1177</v>
      </c>
      <c r="H28" s="997">
        <v>3</v>
      </c>
      <c r="I28" s="626">
        <v>605.03328998184497</v>
      </c>
      <c r="J28" s="561">
        <f t="shared" si="6"/>
        <v>1815.0998699455349</v>
      </c>
      <c r="K28" s="561">
        <f t="shared" si="7"/>
        <v>2216.5999611774873</v>
      </c>
      <c r="L28" s="794">
        <f t="shared" si="8"/>
        <v>9.0211682708756435E-4</v>
      </c>
      <c r="M28" s="1155"/>
      <c r="N28" s="1156"/>
    </row>
    <row r="29" spans="1:14" s="735" customFormat="1" ht="34.5" customHeight="1" outlineLevel="1">
      <c r="A29" s="442" t="s">
        <v>2104</v>
      </c>
      <c r="B29" s="492" t="s">
        <v>2446</v>
      </c>
      <c r="C29" s="515">
        <v>600007288</v>
      </c>
      <c r="D29" s="1367" t="s">
        <v>1202</v>
      </c>
      <c r="E29" s="1367"/>
      <c r="F29" s="313" t="s">
        <v>1193</v>
      </c>
      <c r="G29" s="1000" t="s">
        <v>1177</v>
      </c>
      <c r="H29" s="997">
        <v>2</v>
      </c>
      <c r="I29" s="626">
        <v>222.67163703853257</v>
      </c>
      <c r="J29" s="561">
        <f t="shared" si="6"/>
        <v>445.34327407706513</v>
      </c>
      <c r="K29" s="561">
        <f t="shared" si="7"/>
        <v>543.85320630291199</v>
      </c>
      <c r="L29" s="794">
        <f t="shared" si="8"/>
        <v>2.2133859851317426E-4</v>
      </c>
      <c r="M29" s="1155"/>
      <c r="N29" s="1156"/>
    </row>
    <row r="30" spans="1:14" s="735" customFormat="1" ht="34.5" customHeight="1" outlineLevel="1">
      <c r="A30" s="442" t="s">
        <v>2105</v>
      </c>
      <c r="B30" s="492" t="s">
        <v>2446</v>
      </c>
      <c r="C30" s="515">
        <v>600007289</v>
      </c>
      <c r="D30" s="1367" t="s">
        <v>1202</v>
      </c>
      <c r="E30" s="1367"/>
      <c r="F30" s="313" t="s">
        <v>1204</v>
      </c>
      <c r="G30" s="1000" t="s">
        <v>1177</v>
      </c>
      <c r="H30" s="997">
        <v>34</v>
      </c>
      <c r="I30" s="626">
        <v>346.9499646802517</v>
      </c>
      <c r="J30" s="561">
        <f t="shared" si="6"/>
        <v>11796.298799128557</v>
      </c>
      <c r="K30" s="561">
        <f t="shared" si="7"/>
        <v>14405.640093495795</v>
      </c>
      <c r="L30" s="794">
        <f t="shared" si="8"/>
        <v>5.8628397369484796E-3</v>
      </c>
      <c r="M30" s="1155"/>
      <c r="N30" s="1156"/>
    </row>
    <row r="31" spans="1:14" s="735" customFormat="1" ht="34.5" customHeight="1" outlineLevel="1">
      <c r="A31" s="442" t="s">
        <v>2106</v>
      </c>
      <c r="B31" s="492" t="s">
        <v>2446</v>
      </c>
      <c r="C31" s="515">
        <v>600007290</v>
      </c>
      <c r="D31" s="1367" t="s">
        <v>1202</v>
      </c>
      <c r="E31" s="1367"/>
      <c r="F31" s="313" t="s">
        <v>1203</v>
      </c>
      <c r="G31" s="1000" t="s">
        <v>1177</v>
      </c>
      <c r="H31" s="997">
        <v>10</v>
      </c>
      <c r="I31" s="626">
        <v>361.55064914827688</v>
      </c>
      <c r="J31" s="561">
        <f t="shared" si="6"/>
        <v>3615.506491482769</v>
      </c>
      <c r="K31" s="561">
        <f t="shared" si="7"/>
        <v>4415.2565273987575</v>
      </c>
      <c r="L31" s="794">
        <f t="shared" si="8"/>
        <v>1.7969310110240917E-3</v>
      </c>
      <c r="M31" s="1155"/>
      <c r="N31" s="1156"/>
    </row>
    <row r="32" spans="1:14" s="735" customFormat="1" ht="34.5" customHeight="1" outlineLevel="1">
      <c r="A32" s="442" t="s">
        <v>2107</v>
      </c>
      <c r="B32" s="492" t="s">
        <v>2446</v>
      </c>
      <c r="C32" s="515">
        <v>600007291</v>
      </c>
      <c r="D32" s="1367" t="s">
        <v>1202</v>
      </c>
      <c r="E32" s="1367"/>
      <c r="F32" s="313" t="s">
        <v>1201</v>
      </c>
      <c r="G32" s="1000" t="s">
        <v>1177</v>
      </c>
      <c r="H32" s="997">
        <v>1</v>
      </c>
      <c r="I32" s="626">
        <v>368.85099138228941</v>
      </c>
      <c r="J32" s="561">
        <f t="shared" si="6"/>
        <v>368.85099138228941</v>
      </c>
      <c r="K32" s="561">
        <f t="shared" si="7"/>
        <v>450.44083067605186</v>
      </c>
      <c r="L32" s="794">
        <f t="shared" si="8"/>
        <v>1.8332142022790078E-4</v>
      </c>
      <c r="M32" s="1155"/>
      <c r="N32" s="1156"/>
    </row>
    <row r="33" spans="1:14" s="758" customFormat="1" ht="20.100000000000001" customHeight="1">
      <c r="A33" s="696" t="s">
        <v>2108</v>
      </c>
      <c r="B33" s="172"/>
      <c r="C33" s="172"/>
      <c r="D33" s="1214" t="s">
        <v>1200</v>
      </c>
      <c r="E33" s="1215"/>
      <c r="F33" s="697"/>
      <c r="G33" s="438"/>
      <c r="H33" s="820"/>
      <c r="I33" s="241"/>
      <c r="J33" s="579">
        <f>SUBTOTAL(9,J34:J44)</f>
        <v>5239.5783991141507</v>
      </c>
      <c r="K33" s="579">
        <f t="shared" ref="K33:L33" si="9">SUBTOTAL(9,K34:K44)</f>
        <v>6398.5731409982018</v>
      </c>
      <c r="L33" s="809">
        <f t="shared" si="9"/>
        <v>2.6041056577383978E-3</v>
      </c>
      <c r="M33" s="1244"/>
      <c r="N33" s="1246"/>
    </row>
    <row r="34" spans="1:14" s="735" customFormat="1" ht="36" customHeight="1" outlineLevel="1">
      <c r="A34" s="442" t="s">
        <v>2109</v>
      </c>
      <c r="B34" s="492" t="s">
        <v>2446</v>
      </c>
      <c r="C34" s="524">
        <v>600002696</v>
      </c>
      <c r="D34" s="1367" t="s">
        <v>1198</v>
      </c>
      <c r="E34" s="1367"/>
      <c r="F34" s="313" t="s">
        <v>1199</v>
      </c>
      <c r="G34" s="312" t="s">
        <v>1158</v>
      </c>
      <c r="H34" s="997">
        <v>2</v>
      </c>
      <c r="I34" s="626">
        <v>396.33500666833339</v>
      </c>
      <c r="J34" s="561">
        <f t="shared" ref="J34:J44" si="10">I34*H34</f>
        <v>792.67001333666678</v>
      </c>
      <c r="K34" s="561">
        <f t="shared" ref="K34:K44" si="11">J34*(1+$K$12)</f>
        <v>968.00862028673748</v>
      </c>
      <c r="L34" s="794">
        <f t="shared" ref="L34:L44" si="12">K34/$K$91</f>
        <v>3.9396232086126939E-4</v>
      </c>
      <c r="M34" s="1155"/>
      <c r="N34" s="1156"/>
    </row>
    <row r="35" spans="1:14" s="735" customFormat="1" ht="36" customHeight="1" outlineLevel="1">
      <c r="A35" s="442" t="s">
        <v>2110</v>
      </c>
      <c r="B35" s="492" t="s">
        <v>2446</v>
      </c>
      <c r="C35" s="515">
        <v>600008515</v>
      </c>
      <c r="D35" s="1367" t="s">
        <v>1198</v>
      </c>
      <c r="E35" s="1367"/>
      <c r="F35" s="313" t="s">
        <v>1197</v>
      </c>
      <c r="G35" s="312" t="s">
        <v>1158</v>
      </c>
      <c r="H35" s="997">
        <v>2</v>
      </c>
      <c r="I35" s="626">
        <v>45.107023051471224</v>
      </c>
      <c r="J35" s="561">
        <f t="shared" si="10"/>
        <v>90.214046102942447</v>
      </c>
      <c r="K35" s="561">
        <f t="shared" si="11"/>
        <v>110.16939310091333</v>
      </c>
      <c r="L35" s="794">
        <f t="shared" si="12"/>
        <v>4.4836986865940186E-5</v>
      </c>
      <c r="M35" s="1155"/>
      <c r="N35" s="1156"/>
    </row>
    <row r="36" spans="1:14" s="735" customFormat="1" ht="36" customHeight="1" outlineLevel="1">
      <c r="A36" s="442" t="s">
        <v>2111</v>
      </c>
      <c r="B36" s="492" t="s">
        <v>2446</v>
      </c>
      <c r="C36" s="511">
        <v>600002312</v>
      </c>
      <c r="D36" s="1367" t="s">
        <v>1196</v>
      </c>
      <c r="E36" s="1367"/>
      <c r="F36" s="313" t="s">
        <v>1185</v>
      </c>
      <c r="G36" s="312" t="s">
        <v>1158</v>
      </c>
      <c r="H36" s="997">
        <v>3</v>
      </c>
      <c r="I36" s="626">
        <v>290.19012384917335</v>
      </c>
      <c r="J36" s="561">
        <f t="shared" si="10"/>
        <v>870.57037154752004</v>
      </c>
      <c r="K36" s="561">
        <f t="shared" si="11"/>
        <v>1063.1405377338315</v>
      </c>
      <c r="L36" s="794">
        <f t="shared" si="12"/>
        <v>4.3267932213584295E-4</v>
      </c>
      <c r="M36" s="1155"/>
      <c r="N36" s="1156"/>
    </row>
    <row r="37" spans="1:14" s="735" customFormat="1" ht="36" customHeight="1" outlineLevel="1">
      <c r="A37" s="442" t="s">
        <v>2112</v>
      </c>
      <c r="B37" s="492" t="s">
        <v>2446</v>
      </c>
      <c r="C37" s="515">
        <v>600007095</v>
      </c>
      <c r="D37" s="1367" t="s">
        <v>1195</v>
      </c>
      <c r="E37" s="1367"/>
      <c r="F37" s="313" t="s">
        <v>1194</v>
      </c>
      <c r="G37" s="312" t="s">
        <v>1158</v>
      </c>
      <c r="H37" s="997">
        <v>1</v>
      </c>
      <c r="I37" s="626">
        <v>622.83784815413026</v>
      </c>
      <c r="J37" s="561">
        <f t="shared" si="10"/>
        <v>622.83784815413026</v>
      </c>
      <c r="K37" s="561">
        <f t="shared" si="11"/>
        <v>760.6095801658239</v>
      </c>
      <c r="L37" s="794">
        <f t="shared" si="12"/>
        <v>3.0955459403107669E-4</v>
      </c>
      <c r="M37" s="1155"/>
      <c r="N37" s="1156"/>
    </row>
    <row r="38" spans="1:14" s="735" customFormat="1" ht="36" customHeight="1" outlineLevel="1">
      <c r="A38" s="442" t="s">
        <v>2113</v>
      </c>
      <c r="B38" s="492" t="s">
        <v>2446</v>
      </c>
      <c r="C38" s="515">
        <v>600008149</v>
      </c>
      <c r="D38" s="1367" t="s">
        <v>1191</v>
      </c>
      <c r="E38" s="1367"/>
      <c r="F38" s="313" t="s">
        <v>1193</v>
      </c>
      <c r="G38" s="312" t="s">
        <v>1158</v>
      </c>
      <c r="H38" s="997">
        <v>1</v>
      </c>
      <c r="I38" s="626">
        <v>138.18213601688805</v>
      </c>
      <c r="J38" s="561">
        <f t="shared" si="10"/>
        <v>138.18213601688805</v>
      </c>
      <c r="K38" s="561">
        <f t="shared" si="11"/>
        <v>168.7480245038237</v>
      </c>
      <c r="L38" s="794">
        <f t="shared" si="12"/>
        <v>6.8677449746871411E-5</v>
      </c>
      <c r="M38" s="1155"/>
      <c r="N38" s="1156"/>
    </row>
    <row r="39" spans="1:14" s="735" customFormat="1" ht="36" customHeight="1" outlineLevel="1">
      <c r="A39" s="442" t="s">
        <v>2114</v>
      </c>
      <c r="B39" s="492" t="s">
        <v>2446</v>
      </c>
      <c r="C39" s="515">
        <v>600008515</v>
      </c>
      <c r="D39" s="1367" t="s">
        <v>1191</v>
      </c>
      <c r="E39" s="1367"/>
      <c r="F39" s="313" t="s">
        <v>1192</v>
      </c>
      <c r="G39" s="312" t="s">
        <v>1158</v>
      </c>
      <c r="H39" s="997">
        <v>1</v>
      </c>
      <c r="I39" s="626">
        <v>45.107023051471224</v>
      </c>
      <c r="J39" s="561">
        <f t="shared" si="10"/>
        <v>45.107023051471224</v>
      </c>
      <c r="K39" s="561">
        <f t="shared" si="11"/>
        <v>55.084696550456663</v>
      </c>
      <c r="L39" s="794">
        <f t="shared" si="12"/>
        <v>2.2418493432970093E-5</v>
      </c>
      <c r="M39" s="1155"/>
      <c r="N39" s="1156"/>
    </row>
    <row r="40" spans="1:14" s="735" customFormat="1" ht="36" customHeight="1" outlineLevel="1">
      <c r="A40" s="442" t="s">
        <v>2115</v>
      </c>
      <c r="B40" s="492" t="s">
        <v>2446</v>
      </c>
      <c r="C40" s="515">
        <v>600008149</v>
      </c>
      <c r="D40" s="1367" t="s">
        <v>1191</v>
      </c>
      <c r="E40" s="1367"/>
      <c r="F40" s="313" t="s">
        <v>1190</v>
      </c>
      <c r="G40" s="312" t="s">
        <v>1158</v>
      </c>
      <c r="H40" s="997">
        <v>2</v>
      </c>
      <c r="I40" s="626">
        <v>138.18213601688805</v>
      </c>
      <c r="J40" s="561">
        <f t="shared" si="10"/>
        <v>276.3642720337761</v>
      </c>
      <c r="K40" s="561">
        <f t="shared" si="11"/>
        <v>337.4960490076474</v>
      </c>
      <c r="L40" s="794">
        <f t="shared" si="12"/>
        <v>1.3735489949374282E-4</v>
      </c>
      <c r="M40" s="1155"/>
      <c r="N40" s="1156"/>
    </row>
    <row r="41" spans="1:14" s="735" customFormat="1" ht="36" customHeight="1" outlineLevel="1">
      <c r="A41" s="442" t="s">
        <v>2116</v>
      </c>
      <c r="B41" s="492" t="s">
        <v>2446</v>
      </c>
      <c r="C41" s="515">
        <v>600007135</v>
      </c>
      <c r="D41" s="1367" t="s">
        <v>1189</v>
      </c>
      <c r="E41" s="1367"/>
      <c r="F41" s="313" t="s">
        <v>1185</v>
      </c>
      <c r="G41" s="312" t="s">
        <v>1158</v>
      </c>
      <c r="H41" s="997">
        <v>2</v>
      </c>
      <c r="I41" s="626">
        <v>345.96473886483864</v>
      </c>
      <c r="J41" s="561">
        <f t="shared" si="10"/>
        <v>691.92947772967727</v>
      </c>
      <c r="K41" s="561">
        <f t="shared" si="11"/>
        <v>844.98427820348195</v>
      </c>
      <c r="L41" s="794">
        <f t="shared" si="12"/>
        <v>3.4389359800713454E-4</v>
      </c>
      <c r="M41" s="1155"/>
      <c r="N41" s="1156"/>
    </row>
    <row r="42" spans="1:14" s="735" customFormat="1" ht="36" customHeight="1" outlineLevel="1">
      <c r="A42" s="442" t="s">
        <v>2117</v>
      </c>
      <c r="B42" s="492" t="s">
        <v>2446</v>
      </c>
      <c r="C42" s="515">
        <v>600007291</v>
      </c>
      <c r="D42" s="1367" t="s">
        <v>1188</v>
      </c>
      <c r="E42" s="1367"/>
      <c r="F42" s="313" t="s">
        <v>1187</v>
      </c>
      <c r="G42" s="312" t="s">
        <v>1158</v>
      </c>
      <c r="H42" s="997">
        <v>2</v>
      </c>
      <c r="I42" s="626">
        <v>368.85099138228941</v>
      </c>
      <c r="J42" s="561">
        <f t="shared" si="10"/>
        <v>737.70198276457882</v>
      </c>
      <c r="K42" s="561">
        <f t="shared" si="11"/>
        <v>900.88166135210372</v>
      </c>
      <c r="L42" s="794">
        <f t="shared" si="12"/>
        <v>3.6664284045580156E-4</v>
      </c>
      <c r="M42" s="1155"/>
      <c r="N42" s="1156"/>
    </row>
    <row r="43" spans="1:14" s="735" customFormat="1" ht="36" customHeight="1" outlineLevel="1">
      <c r="A43" s="442" t="s">
        <v>2118</v>
      </c>
      <c r="B43" s="492" t="s">
        <v>2446</v>
      </c>
      <c r="C43" s="511">
        <v>600003416</v>
      </c>
      <c r="D43" s="1367" t="s">
        <v>1186</v>
      </c>
      <c r="E43" s="1367"/>
      <c r="F43" s="313" t="s">
        <v>1185</v>
      </c>
      <c r="G43" s="312" t="s">
        <v>1158</v>
      </c>
      <c r="H43" s="997">
        <v>1</v>
      </c>
      <c r="I43" s="626">
        <v>959.21066587650012</v>
      </c>
      <c r="J43" s="561">
        <f t="shared" si="10"/>
        <v>959.21066587650012</v>
      </c>
      <c r="K43" s="561">
        <f t="shared" si="11"/>
        <v>1171.3880651683819</v>
      </c>
      <c r="L43" s="794">
        <f t="shared" si="12"/>
        <v>4.7673414379949432E-4</v>
      </c>
      <c r="M43" s="1155"/>
      <c r="N43" s="1156"/>
    </row>
    <row r="44" spans="1:14" s="735" customFormat="1" ht="36" customHeight="1" outlineLevel="1">
      <c r="A44" s="442" t="s">
        <v>2119</v>
      </c>
      <c r="B44" s="492" t="s">
        <v>2446</v>
      </c>
      <c r="C44" s="515">
        <v>600005795</v>
      </c>
      <c r="D44" s="1367" t="s">
        <v>2553</v>
      </c>
      <c r="E44" s="1367"/>
      <c r="F44" s="313" t="s">
        <v>1184</v>
      </c>
      <c r="G44" s="312" t="s">
        <v>1158</v>
      </c>
      <c r="H44" s="997">
        <v>4</v>
      </c>
      <c r="I44" s="626">
        <v>3.6976406249999996</v>
      </c>
      <c r="J44" s="561">
        <f t="shared" si="10"/>
        <v>14.790562499999998</v>
      </c>
      <c r="K44" s="561">
        <f t="shared" si="11"/>
        <v>18.062234924999998</v>
      </c>
      <c r="L44" s="794">
        <f t="shared" si="12"/>
        <v>7.3510089082540041E-6</v>
      </c>
      <c r="M44" s="1155"/>
      <c r="N44" s="1156"/>
    </row>
    <row r="45" spans="1:14" s="758" customFormat="1" ht="20.100000000000001" customHeight="1">
      <c r="A45" s="591" t="s">
        <v>1405</v>
      </c>
      <c r="B45" s="592"/>
      <c r="C45" s="592"/>
      <c r="D45" s="1368" t="s">
        <v>1183</v>
      </c>
      <c r="E45" s="1369"/>
      <c r="F45" s="999"/>
      <c r="G45" s="593"/>
      <c r="H45" s="1001"/>
      <c r="I45" s="594"/>
      <c r="J45" s="595">
        <f>SUBTOTAL(9,J46:J62)</f>
        <v>340680.84135090414</v>
      </c>
      <c r="K45" s="595">
        <f t="shared" ref="K45:L45" si="13">SUBTOTAL(9,K46:K62)</f>
        <v>416039.44345772412</v>
      </c>
      <c r="L45" s="998">
        <f t="shared" si="13"/>
        <v>0.16932066644807903</v>
      </c>
      <c r="M45" s="1365"/>
      <c r="N45" s="1366"/>
    </row>
    <row r="46" spans="1:14" s="758" customFormat="1" ht="54" customHeight="1">
      <c r="A46" s="696" t="s">
        <v>2120</v>
      </c>
      <c r="B46" s="172"/>
      <c r="C46" s="172"/>
      <c r="D46" s="1214" t="s">
        <v>1179</v>
      </c>
      <c r="E46" s="1215"/>
      <c r="F46" s="697"/>
      <c r="G46" s="438"/>
      <c r="H46" s="820"/>
      <c r="I46" s="241"/>
      <c r="J46" s="579">
        <f>SUBTOTAL(9,J47:J62)</f>
        <v>340680.84135090414</v>
      </c>
      <c r="K46" s="579">
        <f t="shared" ref="K46:L46" si="14">SUBTOTAL(9,K47:K62)</f>
        <v>416039.44345772412</v>
      </c>
      <c r="L46" s="809">
        <f t="shared" si="14"/>
        <v>0.16932066644807903</v>
      </c>
      <c r="M46" s="1244"/>
      <c r="N46" s="1246"/>
    </row>
    <row r="47" spans="1:14" s="735" customFormat="1" ht="32.25" customHeight="1" outlineLevel="1">
      <c r="A47" s="304"/>
      <c r="B47" s="492" t="s">
        <v>2446</v>
      </c>
      <c r="C47" s="511">
        <v>600003422</v>
      </c>
      <c r="D47" s="1367" t="s">
        <v>1178</v>
      </c>
      <c r="E47" s="1367"/>
      <c r="F47" s="313" t="s">
        <v>1182</v>
      </c>
      <c r="G47" s="312" t="s">
        <v>1158</v>
      </c>
      <c r="H47" s="997">
        <v>2</v>
      </c>
      <c r="I47" s="626">
        <v>1497.0705690299999</v>
      </c>
      <c r="J47" s="561">
        <f>I47*H47</f>
        <v>2994.1411380599998</v>
      </c>
      <c r="K47" s="561">
        <f>J47*(1+$K$12)</f>
        <v>3656.4451577988721</v>
      </c>
      <c r="L47" s="794">
        <f>K47/$K$91</f>
        <v>1.4881082567650044E-3</v>
      </c>
      <c r="M47" s="1155"/>
      <c r="N47" s="1156"/>
    </row>
    <row r="48" spans="1:14" s="735" customFormat="1" ht="32.25" customHeight="1" outlineLevel="1">
      <c r="A48" s="442" t="s">
        <v>2122</v>
      </c>
      <c r="B48" s="492"/>
      <c r="C48" s="311"/>
      <c r="D48" s="1367" t="s">
        <v>1179</v>
      </c>
      <c r="E48" s="1376"/>
      <c r="F48" s="313"/>
      <c r="G48" s="312"/>
      <c r="H48" s="997"/>
      <c r="I48" s="560"/>
      <c r="J48" s="669"/>
      <c r="K48" s="669"/>
      <c r="L48" s="794"/>
      <c r="M48" s="1155"/>
      <c r="N48" s="1156"/>
    </row>
    <row r="49" spans="1:14" s="735" customFormat="1" ht="32.25" customHeight="1" outlineLevel="1">
      <c r="A49" s="304"/>
      <c r="B49" s="492" t="s">
        <v>2446</v>
      </c>
      <c r="C49" s="515">
        <v>600007171</v>
      </c>
      <c r="D49" s="1367" t="s">
        <v>1178</v>
      </c>
      <c r="E49" s="1367"/>
      <c r="F49" s="313" t="s">
        <v>1176</v>
      </c>
      <c r="G49" s="312" t="s">
        <v>1158</v>
      </c>
      <c r="H49" s="997">
        <v>35</v>
      </c>
      <c r="I49" s="626">
        <v>729.08188175328064</v>
      </c>
      <c r="J49" s="561">
        <f>I49*H49</f>
        <v>25517.865861364822</v>
      </c>
      <c r="K49" s="561">
        <f>J49*(1+$K$12)</f>
        <v>31162.417789898722</v>
      </c>
      <c r="L49" s="794">
        <f>K49/$K$91</f>
        <v>1.2682550732368939E-2</v>
      </c>
      <c r="M49" s="1155"/>
      <c r="N49" s="1156"/>
    </row>
    <row r="50" spans="1:14" s="735" customFormat="1" ht="32.25" customHeight="1" outlineLevel="1">
      <c r="A50" s="442" t="s">
        <v>2121</v>
      </c>
      <c r="B50" s="492"/>
      <c r="C50" s="311"/>
      <c r="D50" s="1367" t="s">
        <v>1179</v>
      </c>
      <c r="E50" s="1376"/>
      <c r="F50" s="313"/>
      <c r="G50" s="312"/>
      <c r="H50" s="997"/>
      <c r="I50" s="560"/>
      <c r="J50" s="669"/>
      <c r="K50" s="669"/>
      <c r="L50" s="794"/>
      <c r="M50" s="1155"/>
      <c r="N50" s="1156"/>
    </row>
    <row r="51" spans="1:14" s="735" customFormat="1" ht="32.25" customHeight="1" outlineLevel="1">
      <c r="A51" s="304"/>
      <c r="B51" s="492" t="s">
        <v>2446</v>
      </c>
      <c r="C51" s="515">
        <v>600007172</v>
      </c>
      <c r="D51" s="1367" t="s">
        <v>1178</v>
      </c>
      <c r="E51" s="1367"/>
      <c r="F51" s="313" t="s">
        <v>1181</v>
      </c>
      <c r="G51" s="312" t="s">
        <v>1158</v>
      </c>
      <c r="H51" s="997">
        <v>4</v>
      </c>
      <c r="I51" s="626">
        <v>955.0374033873702</v>
      </c>
      <c r="J51" s="561">
        <f>I51*H51</f>
        <v>3820.1496135494808</v>
      </c>
      <c r="K51" s="561">
        <f>J51*(1+$K$12)</f>
        <v>4665.1667080666266</v>
      </c>
      <c r="L51" s="794">
        <f>K51/$K$91</f>
        <v>1.8986400172451407E-3</v>
      </c>
      <c r="M51" s="1155"/>
      <c r="N51" s="1156"/>
    </row>
    <row r="52" spans="1:14" s="735" customFormat="1" ht="32.25" customHeight="1" outlineLevel="1">
      <c r="A52" s="442" t="s">
        <v>2123</v>
      </c>
      <c r="B52" s="492"/>
      <c r="C52" s="311"/>
      <c r="D52" s="1367" t="s">
        <v>1179</v>
      </c>
      <c r="E52" s="1376"/>
      <c r="F52" s="313"/>
      <c r="G52" s="312"/>
      <c r="H52" s="997"/>
      <c r="I52" s="560"/>
      <c r="J52" s="669"/>
      <c r="K52" s="669"/>
      <c r="L52" s="794"/>
      <c r="M52" s="1155"/>
      <c r="N52" s="1156"/>
    </row>
    <row r="53" spans="1:14" s="735" customFormat="1" ht="32.25" customHeight="1" outlineLevel="1">
      <c r="A53" s="304"/>
      <c r="B53" s="492" t="s">
        <v>2446</v>
      </c>
      <c r="C53" s="515">
        <v>600007173</v>
      </c>
      <c r="D53" s="1367" t="s">
        <v>1178</v>
      </c>
      <c r="E53" s="1367"/>
      <c r="F53" s="313" t="s">
        <v>1180</v>
      </c>
      <c r="G53" s="312" t="s">
        <v>1158</v>
      </c>
      <c r="H53" s="997">
        <v>2</v>
      </c>
      <c r="I53" s="626">
        <v>1252.1920610309946</v>
      </c>
      <c r="J53" s="561">
        <f>I53*H53</f>
        <v>2504.3841220619893</v>
      </c>
      <c r="K53" s="561">
        <f>J53*(1+$K$12)</f>
        <v>3058.3538898621014</v>
      </c>
      <c r="L53" s="794">
        <f>K53/$K$91</f>
        <v>1.2446957301973855E-3</v>
      </c>
      <c r="M53" s="1155"/>
      <c r="N53" s="1156"/>
    </row>
    <row r="54" spans="1:14" s="735" customFormat="1" ht="32.25" customHeight="1" outlineLevel="1">
      <c r="A54" s="442" t="s">
        <v>2124</v>
      </c>
      <c r="B54" s="492"/>
      <c r="C54" s="311"/>
      <c r="D54" s="1367" t="s">
        <v>1179</v>
      </c>
      <c r="E54" s="1376"/>
      <c r="F54" s="313"/>
      <c r="G54" s="312"/>
      <c r="H54" s="997"/>
      <c r="I54" s="560"/>
      <c r="J54" s="669"/>
      <c r="K54" s="669"/>
      <c r="L54" s="794"/>
      <c r="M54" s="1155"/>
      <c r="N54" s="1156"/>
    </row>
    <row r="55" spans="1:14" s="735" customFormat="1" ht="32.25" customHeight="1" outlineLevel="1">
      <c r="A55" s="304"/>
      <c r="B55" s="492" t="s">
        <v>2446</v>
      </c>
      <c r="C55" s="515">
        <v>600007174</v>
      </c>
      <c r="D55" s="1367" t="s">
        <v>1178</v>
      </c>
      <c r="E55" s="1367"/>
      <c r="F55" s="445" t="s">
        <v>2557</v>
      </c>
      <c r="G55" s="445" t="s">
        <v>1177</v>
      </c>
      <c r="H55" s="300">
        <v>8</v>
      </c>
      <c r="I55" s="626">
        <v>2046.9784675196752</v>
      </c>
      <c r="J55" s="561">
        <f t="shared" ref="J55:J62" si="15">I55*H55</f>
        <v>16375.827740157401</v>
      </c>
      <c r="K55" s="561">
        <f t="shared" ref="K55:K62" si="16">J55*(1+$K$12)</f>
        <v>19998.160836280218</v>
      </c>
      <c r="L55" s="794">
        <f t="shared" ref="L55:L62" si="17">K55/$K$91</f>
        <v>8.1388963805757962E-3</v>
      </c>
      <c r="M55" s="1155"/>
      <c r="N55" s="1156"/>
    </row>
    <row r="56" spans="1:14" s="735" customFormat="1" ht="32.25" customHeight="1" outlineLevel="1">
      <c r="A56" s="442" t="s">
        <v>2125</v>
      </c>
      <c r="B56" s="492" t="s">
        <v>2446</v>
      </c>
      <c r="C56" s="515">
        <v>600009841</v>
      </c>
      <c r="D56" s="1367" t="s">
        <v>2558</v>
      </c>
      <c r="E56" s="1376"/>
      <c r="F56" s="313" t="s">
        <v>1176</v>
      </c>
      <c r="G56" s="312" t="s">
        <v>1158</v>
      </c>
      <c r="H56" s="997">
        <v>34</v>
      </c>
      <c r="I56" s="626">
        <v>736.26</v>
      </c>
      <c r="J56" s="561">
        <f t="shared" si="15"/>
        <v>25032.84</v>
      </c>
      <c r="K56" s="561">
        <f t="shared" si="16"/>
        <v>30570.104208000001</v>
      </c>
      <c r="L56" s="794">
        <f t="shared" si="17"/>
        <v>1.2441489621432395E-2</v>
      </c>
      <c r="M56" s="1155"/>
      <c r="N56" s="1156"/>
    </row>
    <row r="57" spans="1:14" s="735" customFormat="1" ht="45.75" customHeight="1" outlineLevel="1">
      <c r="A57" s="442" t="s">
        <v>2126</v>
      </c>
      <c r="B57" s="492" t="s">
        <v>2446</v>
      </c>
      <c r="C57" s="511">
        <v>600002056</v>
      </c>
      <c r="D57" s="1367" t="s">
        <v>1175</v>
      </c>
      <c r="E57" s="1367"/>
      <c r="F57" s="1002" t="s">
        <v>1168</v>
      </c>
      <c r="G57" s="312" t="s">
        <v>1158</v>
      </c>
      <c r="H57" s="997">
        <v>34</v>
      </c>
      <c r="I57" s="626">
        <v>6092.1486575264007</v>
      </c>
      <c r="J57" s="561">
        <f t="shared" si="15"/>
        <v>207133.05435589762</v>
      </c>
      <c r="K57" s="561">
        <f t="shared" si="16"/>
        <v>252950.88597942219</v>
      </c>
      <c r="L57" s="794">
        <f t="shared" si="17"/>
        <v>0.10294651929323612</v>
      </c>
      <c r="M57" s="1155"/>
      <c r="N57" s="1156"/>
    </row>
    <row r="58" spans="1:14" s="735" customFormat="1" ht="44.25" customHeight="1" outlineLevel="1">
      <c r="A58" s="442" t="s">
        <v>2127</v>
      </c>
      <c r="B58" s="492" t="s">
        <v>2446</v>
      </c>
      <c r="C58" s="515">
        <v>600007271</v>
      </c>
      <c r="D58" s="1367" t="s">
        <v>1174</v>
      </c>
      <c r="E58" s="1367"/>
      <c r="F58" s="1002" t="s">
        <v>1168</v>
      </c>
      <c r="G58" s="313" t="s">
        <v>1158</v>
      </c>
      <c r="H58" s="997">
        <v>2</v>
      </c>
      <c r="I58" s="626">
        <v>2882.1892599064076</v>
      </c>
      <c r="J58" s="561">
        <f t="shared" si="15"/>
        <v>5764.3785198128153</v>
      </c>
      <c r="K58" s="561">
        <f t="shared" si="16"/>
        <v>7039.4590483954107</v>
      </c>
      <c r="L58" s="794">
        <f t="shared" si="17"/>
        <v>2.8649348427209611E-3</v>
      </c>
      <c r="M58" s="1155"/>
      <c r="N58" s="1156"/>
    </row>
    <row r="59" spans="1:14" s="735" customFormat="1" ht="43.5" customHeight="1" outlineLevel="1">
      <c r="A59" s="442" t="s">
        <v>2128</v>
      </c>
      <c r="B59" s="492" t="s">
        <v>2446</v>
      </c>
      <c r="C59" s="515">
        <v>600009842</v>
      </c>
      <c r="D59" s="1367" t="s">
        <v>1173</v>
      </c>
      <c r="E59" s="1367"/>
      <c r="F59" s="1002" t="s">
        <v>1168</v>
      </c>
      <c r="G59" s="313" t="s">
        <v>1158</v>
      </c>
      <c r="H59" s="997">
        <v>1</v>
      </c>
      <c r="I59" s="626">
        <v>5259</v>
      </c>
      <c r="J59" s="561">
        <f t="shared" si="15"/>
        <v>5259</v>
      </c>
      <c r="K59" s="561">
        <f t="shared" si="16"/>
        <v>6422.2908000000007</v>
      </c>
      <c r="L59" s="794">
        <f t="shared" si="17"/>
        <v>2.6137583238303357E-3</v>
      </c>
      <c r="M59" s="1155"/>
      <c r="N59" s="1156"/>
    </row>
    <row r="60" spans="1:14" s="735" customFormat="1" ht="32.25" customHeight="1" outlineLevel="1">
      <c r="A60" s="442" t="s">
        <v>2129</v>
      </c>
      <c r="B60" s="492" t="s">
        <v>2446</v>
      </c>
      <c r="C60" s="515">
        <v>600009843</v>
      </c>
      <c r="D60" s="1367" t="s">
        <v>1172</v>
      </c>
      <c r="E60" s="1367"/>
      <c r="F60" s="1002" t="s">
        <v>1168</v>
      </c>
      <c r="G60" s="313" t="s">
        <v>1158</v>
      </c>
      <c r="H60" s="997">
        <v>1</v>
      </c>
      <c r="I60" s="626">
        <v>4207.2000000000007</v>
      </c>
      <c r="J60" s="561">
        <f t="shared" si="15"/>
        <v>4207.2000000000007</v>
      </c>
      <c r="K60" s="561">
        <f t="shared" si="16"/>
        <v>5137.8326400000014</v>
      </c>
      <c r="L60" s="794">
        <f t="shared" si="17"/>
        <v>2.0910066590642687E-3</v>
      </c>
      <c r="M60" s="1155"/>
      <c r="N60" s="1156"/>
    </row>
    <row r="61" spans="1:14" s="735" customFormat="1" ht="32.25" customHeight="1" outlineLevel="1">
      <c r="A61" s="442" t="s">
        <v>2130</v>
      </c>
      <c r="B61" s="492" t="s">
        <v>2446</v>
      </c>
      <c r="C61" s="515">
        <v>600009844</v>
      </c>
      <c r="D61" s="1367" t="s">
        <v>1171</v>
      </c>
      <c r="E61" s="1367"/>
      <c r="F61" s="1002" t="s">
        <v>1168</v>
      </c>
      <c r="G61" s="313" t="s">
        <v>1158</v>
      </c>
      <c r="H61" s="997">
        <v>1</v>
      </c>
      <c r="I61" s="626">
        <v>10518</v>
      </c>
      <c r="J61" s="561">
        <f t="shared" si="15"/>
        <v>10518</v>
      </c>
      <c r="K61" s="561">
        <f t="shared" si="16"/>
        <v>12844.581600000001</v>
      </c>
      <c r="L61" s="794">
        <f t="shared" si="17"/>
        <v>5.2275166476606714E-3</v>
      </c>
      <c r="M61" s="1155"/>
      <c r="N61" s="1156"/>
    </row>
    <row r="62" spans="1:14" s="735" customFormat="1" ht="32.25" customHeight="1" outlineLevel="1">
      <c r="A62" s="442" t="s">
        <v>2131</v>
      </c>
      <c r="B62" s="492" t="s">
        <v>2446</v>
      </c>
      <c r="C62" s="515">
        <v>600009844</v>
      </c>
      <c r="D62" s="1367" t="s">
        <v>1170</v>
      </c>
      <c r="E62" s="1367"/>
      <c r="F62" s="1002" t="s">
        <v>1168</v>
      </c>
      <c r="G62" s="313" t="s">
        <v>1158</v>
      </c>
      <c r="H62" s="997">
        <v>3</v>
      </c>
      <c r="I62" s="626">
        <v>10518</v>
      </c>
      <c r="J62" s="561">
        <f t="shared" si="15"/>
        <v>31554</v>
      </c>
      <c r="K62" s="561">
        <f t="shared" si="16"/>
        <v>38533.7448</v>
      </c>
      <c r="L62" s="794">
        <f t="shared" si="17"/>
        <v>1.5682549942982012E-2</v>
      </c>
      <c r="M62" s="1155"/>
      <c r="N62" s="1156"/>
    </row>
    <row r="63" spans="1:14" s="758" customFormat="1" ht="15.75">
      <c r="A63" s="591" t="s">
        <v>1407</v>
      </c>
      <c r="B63" s="592"/>
      <c r="C63" s="592"/>
      <c r="D63" s="1368" t="s">
        <v>486</v>
      </c>
      <c r="E63" s="1369"/>
      <c r="F63" s="999"/>
      <c r="G63" s="593"/>
      <c r="H63" s="1001"/>
      <c r="I63" s="594"/>
      <c r="J63" s="595">
        <f>SUBTOTAL(9,J64:J65)</f>
        <v>1283196</v>
      </c>
      <c r="K63" s="595">
        <f t="shared" ref="K63:L63" si="18">SUBTOTAL(9,K64:K65)</f>
        <v>1567038.9552000002</v>
      </c>
      <c r="L63" s="998">
        <f t="shared" si="18"/>
        <v>0.63775703101460191</v>
      </c>
      <c r="M63" s="1365"/>
      <c r="N63" s="1366"/>
    </row>
    <row r="64" spans="1:14" s="735" customFormat="1" ht="35.25" customHeight="1" outlineLevel="1">
      <c r="A64" s="442" t="s">
        <v>2132</v>
      </c>
      <c r="B64" s="492" t="s">
        <v>2446</v>
      </c>
      <c r="C64" s="515">
        <v>600009846</v>
      </c>
      <c r="D64" s="1367" t="s">
        <v>1169</v>
      </c>
      <c r="E64" s="1367"/>
      <c r="F64" s="1002" t="s">
        <v>1168</v>
      </c>
      <c r="G64" s="313" t="s">
        <v>541</v>
      </c>
      <c r="H64" s="997">
        <v>1</v>
      </c>
      <c r="I64" s="626">
        <v>1020246.0000000001</v>
      </c>
      <c r="J64" s="561">
        <f t="shared" ref="J64:J65" si="19">I64*H64</f>
        <v>1020246.0000000001</v>
      </c>
      <c r="K64" s="561">
        <f t="shared" ref="K64:K65" si="20">J64*(1+$K$12)</f>
        <v>1245924.4152000002</v>
      </c>
      <c r="L64" s="794">
        <f t="shared" ref="L64:L65" si="21">K64/$K$91</f>
        <v>0.50706911482308514</v>
      </c>
      <c r="M64" s="1155"/>
      <c r="N64" s="1156"/>
    </row>
    <row r="65" spans="1:14" s="735" customFormat="1" ht="36.75" customHeight="1" outlineLevel="1">
      <c r="A65" s="442" t="s">
        <v>2133</v>
      </c>
      <c r="B65" s="492" t="s">
        <v>2446</v>
      </c>
      <c r="C65" s="515">
        <v>600009847</v>
      </c>
      <c r="D65" s="1367" t="s">
        <v>2556</v>
      </c>
      <c r="E65" s="1367"/>
      <c r="F65" s="1002" t="s">
        <v>1168</v>
      </c>
      <c r="G65" s="313" t="s">
        <v>1167</v>
      </c>
      <c r="H65" s="997">
        <v>1</v>
      </c>
      <c r="I65" s="626">
        <v>262950</v>
      </c>
      <c r="J65" s="561">
        <f t="shared" si="19"/>
        <v>262950</v>
      </c>
      <c r="K65" s="561">
        <f t="shared" si="20"/>
        <v>321114.54000000004</v>
      </c>
      <c r="L65" s="794">
        <f t="shared" si="21"/>
        <v>0.13068791619151679</v>
      </c>
      <c r="M65" s="1155"/>
      <c r="N65" s="1156"/>
    </row>
    <row r="66" spans="1:14" s="758" customFormat="1" ht="15.75">
      <c r="A66" s="591" t="s">
        <v>2134</v>
      </c>
      <c r="B66" s="592"/>
      <c r="C66" s="592"/>
      <c r="D66" s="1368" t="s">
        <v>1165</v>
      </c>
      <c r="E66" s="1369"/>
      <c r="F66" s="999"/>
      <c r="G66" s="593" t="s">
        <v>1158</v>
      </c>
      <c r="H66" s="1001">
        <v>80</v>
      </c>
      <c r="I66" s="594"/>
      <c r="J66" s="595">
        <f>SUBTOTAL(9,J67:J70)</f>
        <v>33087.941014625001</v>
      </c>
      <c r="K66" s="595">
        <f t="shared" ref="K66:L66" si="22">SUBTOTAL(9,K67:K70)</f>
        <v>40406.993567060053</v>
      </c>
      <c r="L66" s="998">
        <f t="shared" si="22"/>
        <v>1.6444928930477897E-2</v>
      </c>
      <c r="M66" s="1365"/>
      <c r="N66" s="1366"/>
    </row>
    <row r="67" spans="1:14" s="735" customFormat="1" ht="15.75" outlineLevel="1">
      <c r="A67" s="442" t="s">
        <v>2135</v>
      </c>
      <c r="B67" s="492" t="s">
        <v>2446</v>
      </c>
      <c r="C67" s="515">
        <v>600003725</v>
      </c>
      <c r="D67" s="1367" t="s">
        <v>1163</v>
      </c>
      <c r="E67" s="1367"/>
      <c r="F67" s="313"/>
      <c r="G67" s="313" t="s">
        <v>1158</v>
      </c>
      <c r="H67" s="300">
        <v>25</v>
      </c>
      <c r="I67" s="626">
        <v>975.38015707</v>
      </c>
      <c r="J67" s="561">
        <f t="shared" ref="J67:J70" si="23">I67*H67</f>
        <v>24384.50392675</v>
      </c>
      <c r="K67" s="561">
        <f t="shared" ref="K67:K70" si="24">J67*(1+$K$12)</f>
        <v>29778.3561953471</v>
      </c>
      <c r="L67" s="794">
        <f t="shared" ref="L67:L70" si="25">K67/$K$91</f>
        <v>1.2119262238261324E-2</v>
      </c>
      <c r="M67" s="1155"/>
      <c r="N67" s="1156"/>
    </row>
    <row r="68" spans="1:14" s="735" customFormat="1" ht="15.75" outlineLevel="1">
      <c r="A68" s="442" t="s">
        <v>2136</v>
      </c>
      <c r="B68" s="492" t="s">
        <v>2446</v>
      </c>
      <c r="C68" s="511">
        <v>600002826</v>
      </c>
      <c r="D68" s="1367" t="s">
        <v>1161</v>
      </c>
      <c r="E68" s="1367"/>
      <c r="F68" s="313"/>
      <c r="G68" s="313" t="s">
        <v>1158</v>
      </c>
      <c r="H68" s="300">
        <v>15</v>
      </c>
      <c r="I68" s="626">
        <v>389.25062000000003</v>
      </c>
      <c r="J68" s="561">
        <f t="shared" si="23"/>
        <v>5838.7593000000006</v>
      </c>
      <c r="K68" s="561">
        <f t="shared" si="24"/>
        <v>7130.2928571600014</v>
      </c>
      <c r="L68" s="794">
        <f t="shared" si="25"/>
        <v>2.9019025900773503E-3</v>
      </c>
      <c r="M68" s="1155"/>
      <c r="N68" s="1156"/>
    </row>
    <row r="69" spans="1:14" s="735" customFormat="1" ht="15.75" outlineLevel="1">
      <c r="A69" s="442" t="s">
        <v>2137</v>
      </c>
      <c r="B69" s="492" t="s">
        <v>2446</v>
      </c>
      <c r="C69" s="511">
        <v>600000171</v>
      </c>
      <c r="D69" s="1367" t="s">
        <v>1159</v>
      </c>
      <c r="E69" s="1367"/>
      <c r="F69" s="313"/>
      <c r="G69" s="313" t="s">
        <v>1158</v>
      </c>
      <c r="H69" s="300">
        <v>15</v>
      </c>
      <c r="I69" s="626">
        <v>147.09013433333331</v>
      </c>
      <c r="J69" s="561">
        <f t="shared" si="23"/>
        <v>2206.3520149999995</v>
      </c>
      <c r="K69" s="561">
        <f t="shared" si="24"/>
        <v>2694.3970807179994</v>
      </c>
      <c r="L69" s="794">
        <f t="shared" si="25"/>
        <v>1.0965717711553683E-3</v>
      </c>
      <c r="M69" s="1155"/>
      <c r="N69" s="1156"/>
    </row>
    <row r="70" spans="1:14" s="735" customFormat="1" ht="15.75" outlineLevel="1">
      <c r="A70" s="442" t="s">
        <v>2138</v>
      </c>
      <c r="B70" s="492" t="s">
        <v>2446</v>
      </c>
      <c r="C70" s="515">
        <v>600004839</v>
      </c>
      <c r="D70" s="1367" t="s">
        <v>1157</v>
      </c>
      <c r="E70" s="1367"/>
      <c r="F70" s="313"/>
      <c r="G70" s="313" t="s">
        <v>1158</v>
      </c>
      <c r="H70" s="300">
        <v>25</v>
      </c>
      <c r="I70" s="626">
        <v>26.333030915000005</v>
      </c>
      <c r="J70" s="561">
        <f t="shared" si="23"/>
        <v>658.3257728750001</v>
      </c>
      <c r="K70" s="561">
        <f t="shared" si="24"/>
        <v>803.94743383495017</v>
      </c>
      <c r="L70" s="794">
        <f t="shared" si="25"/>
        <v>3.2719233098385059E-4</v>
      </c>
      <c r="M70" s="1155"/>
      <c r="N70" s="1156"/>
    </row>
    <row r="71" spans="1:14" s="758" customFormat="1" ht="15.75">
      <c r="A71" s="591" t="s">
        <v>2139</v>
      </c>
      <c r="B71" s="592"/>
      <c r="C71" s="592"/>
      <c r="D71" s="1368" t="s">
        <v>73</v>
      </c>
      <c r="E71" s="1369"/>
      <c r="F71" s="999"/>
      <c r="G71" s="593"/>
      <c r="H71" s="1001"/>
      <c r="I71" s="594"/>
      <c r="J71" s="595">
        <f>SUBTOTAL(9,J72:J79)</f>
        <v>189546.43378109162</v>
      </c>
      <c r="K71" s="595">
        <f>SUBTOTAL(9,K72:K79)</f>
        <v>231474.10493346909</v>
      </c>
      <c r="L71" s="998">
        <f t="shared" ref="L71" si="26">SUBTOTAL(9,L72:L79)</f>
        <v>9.4205850741145403E-2</v>
      </c>
      <c r="M71" s="1365"/>
      <c r="N71" s="1366"/>
    </row>
    <row r="72" spans="1:14" s="735" customFormat="1" ht="38.25" customHeight="1" outlineLevel="1">
      <c r="A72" s="442" t="s">
        <v>2140</v>
      </c>
      <c r="B72" s="492" t="s">
        <v>70</v>
      </c>
      <c r="C72" s="685">
        <v>101405</v>
      </c>
      <c r="D72" s="1367" t="s">
        <v>1156</v>
      </c>
      <c r="E72" s="1367"/>
      <c r="F72" s="313"/>
      <c r="G72" s="313" t="s">
        <v>2524</v>
      </c>
      <c r="H72" s="997">
        <v>8</v>
      </c>
      <c r="I72" s="626">
        <v>16778.41</v>
      </c>
      <c r="J72" s="561">
        <f t="shared" ref="J72:J79" si="27">I72*H72</f>
        <v>134227.28</v>
      </c>
      <c r="K72" s="561">
        <f t="shared" ref="K72:K79" si="28">J72*(1+$K$12)</f>
        <v>163918.35433600002</v>
      </c>
      <c r="L72" s="794">
        <f t="shared" ref="L72:L79" si="29">K72/$K$91</f>
        <v>6.6711859742366444E-2</v>
      </c>
      <c r="M72" s="1155"/>
      <c r="N72" s="1156"/>
    </row>
    <row r="73" spans="1:14" s="735" customFormat="1" ht="39.75" customHeight="1" outlineLevel="1">
      <c r="A73" s="442" t="s">
        <v>2141</v>
      </c>
      <c r="B73" s="492" t="s">
        <v>2446</v>
      </c>
      <c r="C73" s="515">
        <v>600004364</v>
      </c>
      <c r="D73" s="1367" t="s">
        <v>1155</v>
      </c>
      <c r="E73" s="1367"/>
      <c r="F73" s="313"/>
      <c r="G73" s="313" t="s">
        <v>2525</v>
      </c>
      <c r="H73" s="997">
        <v>1</v>
      </c>
      <c r="I73" s="626">
        <v>1553.1658987449478</v>
      </c>
      <c r="J73" s="561">
        <f t="shared" si="27"/>
        <v>1553.1658987449478</v>
      </c>
      <c r="K73" s="561">
        <f t="shared" si="28"/>
        <v>1896.7261955473302</v>
      </c>
      <c r="L73" s="794">
        <f t="shared" si="29"/>
        <v>7.7193388403385256E-4</v>
      </c>
      <c r="M73" s="1155"/>
      <c r="N73" s="1156"/>
    </row>
    <row r="74" spans="1:14" s="735" customFormat="1" ht="15.75" outlineLevel="1">
      <c r="A74" s="442" t="s">
        <v>2142</v>
      </c>
      <c r="B74" s="492" t="s">
        <v>2446</v>
      </c>
      <c r="C74" s="524">
        <v>600002651</v>
      </c>
      <c r="D74" s="1367" t="s">
        <v>1154</v>
      </c>
      <c r="E74" s="1367"/>
      <c r="F74" s="313"/>
      <c r="G74" s="313" t="s">
        <v>2526</v>
      </c>
      <c r="H74" s="997">
        <v>2</v>
      </c>
      <c r="I74" s="626">
        <v>7172.6366811733333</v>
      </c>
      <c r="J74" s="561">
        <f t="shared" si="27"/>
        <v>14345.273362346667</v>
      </c>
      <c r="K74" s="561">
        <f t="shared" si="28"/>
        <v>17518.44783009775</v>
      </c>
      <c r="L74" s="794">
        <f t="shared" si="29"/>
        <v>7.1296972159070509E-3</v>
      </c>
      <c r="M74" s="1155"/>
      <c r="N74" s="1156"/>
    </row>
    <row r="75" spans="1:14" s="735" customFormat="1" ht="48.75" customHeight="1" outlineLevel="1">
      <c r="A75" s="442" t="s">
        <v>2143</v>
      </c>
      <c r="B75" s="492" t="s">
        <v>2446</v>
      </c>
      <c r="C75" s="511">
        <v>600003492</v>
      </c>
      <c r="D75" s="1367" t="s">
        <v>1153</v>
      </c>
      <c r="E75" s="1367"/>
      <c r="F75" s="313"/>
      <c r="G75" s="313" t="s">
        <v>2527</v>
      </c>
      <c r="H75" s="997">
        <v>1</v>
      </c>
      <c r="I75" s="626">
        <v>5178.7359999999999</v>
      </c>
      <c r="J75" s="561">
        <f t="shared" si="27"/>
        <v>5178.7359999999999</v>
      </c>
      <c r="K75" s="561">
        <f t="shared" si="28"/>
        <v>6324.2724032000006</v>
      </c>
      <c r="L75" s="794">
        <f t="shared" si="29"/>
        <v>2.5738665767103663E-3</v>
      </c>
      <c r="M75" s="1155"/>
      <c r="N75" s="1156"/>
    </row>
    <row r="76" spans="1:14" s="735" customFormat="1" ht="30" customHeight="1" outlineLevel="1">
      <c r="A76" s="442" t="s">
        <v>2144</v>
      </c>
      <c r="B76" s="492" t="s">
        <v>2446</v>
      </c>
      <c r="C76" s="524">
        <v>600002653</v>
      </c>
      <c r="D76" s="1367" t="s">
        <v>1152</v>
      </c>
      <c r="E76" s="1367"/>
      <c r="F76" s="313"/>
      <c r="G76" s="313" t="s">
        <v>2527</v>
      </c>
      <c r="H76" s="997">
        <v>1</v>
      </c>
      <c r="I76" s="626">
        <v>6255.4250000000011</v>
      </c>
      <c r="J76" s="561">
        <f t="shared" si="27"/>
        <v>6255.4250000000011</v>
      </c>
      <c r="K76" s="561">
        <f t="shared" si="28"/>
        <v>7639.1250100000016</v>
      </c>
      <c r="L76" s="794">
        <f t="shared" si="29"/>
        <v>3.1089882416517169E-3</v>
      </c>
      <c r="M76" s="1155"/>
      <c r="N76" s="1156"/>
    </row>
    <row r="77" spans="1:14" s="735" customFormat="1" ht="33" customHeight="1" outlineLevel="1">
      <c r="A77" s="442" t="s">
        <v>2145</v>
      </c>
      <c r="B77" s="492" t="s">
        <v>2446</v>
      </c>
      <c r="C77" s="511">
        <v>600001619</v>
      </c>
      <c r="D77" s="1367" t="s">
        <v>1151</v>
      </c>
      <c r="E77" s="1367"/>
      <c r="F77" s="313"/>
      <c r="G77" s="313" t="s">
        <v>2527</v>
      </c>
      <c r="H77" s="997">
        <v>1</v>
      </c>
      <c r="I77" s="626">
        <v>1316.28</v>
      </c>
      <c r="J77" s="561">
        <f t="shared" si="27"/>
        <v>1316.28</v>
      </c>
      <c r="K77" s="561">
        <f t="shared" si="28"/>
        <v>1607.4411360000001</v>
      </c>
      <c r="L77" s="794">
        <f t="shared" si="29"/>
        <v>6.5420000123433996E-4</v>
      </c>
      <c r="M77" s="1155"/>
      <c r="N77" s="1156"/>
    </row>
    <row r="78" spans="1:14" s="735" customFormat="1" ht="15.75" outlineLevel="1">
      <c r="A78" s="442" t="s">
        <v>2146</v>
      </c>
      <c r="B78" s="492" t="s">
        <v>2446</v>
      </c>
      <c r="C78" s="511">
        <v>600003402</v>
      </c>
      <c r="D78" s="1367" t="s">
        <v>1150</v>
      </c>
      <c r="E78" s="1367"/>
      <c r="F78" s="313"/>
      <c r="G78" s="313" t="s">
        <v>2527</v>
      </c>
      <c r="H78" s="997">
        <v>1</v>
      </c>
      <c r="I78" s="626">
        <v>20359.95</v>
      </c>
      <c r="J78" s="561">
        <f t="shared" si="27"/>
        <v>20359.95</v>
      </c>
      <c r="K78" s="561">
        <f t="shared" si="28"/>
        <v>24863.570940000001</v>
      </c>
      <c r="L78" s="794">
        <f t="shared" si="29"/>
        <v>1.0119031904405674E-2</v>
      </c>
      <c r="M78" s="1155"/>
      <c r="N78" s="1156"/>
    </row>
    <row r="79" spans="1:14" s="735" customFormat="1" ht="15.75" outlineLevel="1">
      <c r="A79" s="442" t="s">
        <v>2147</v>
      </c>
      <c r="B79" s="492" t="s">
        <v>2432</v>
      </c>
      <c r="C79" s="507">
        <v>700000906</v>
      </c>
      <c r="D79" s="1367" t="s">
        <v>2555</v>
      </c>
      <c r="E79" s="1367"/>
      <c r="F79" s="313"/>
      <c r="G79" s="316" t="s">
        <v>2528</v>
      </c>
      <c r="H79" s="997">
        <v>200</v>
      </c>
      <c r="I79" s="626">
        <v>31.5516176</v>
      </c>
      <c r="J79" s="561">
        <f t="shared" si="27"/>
        <v>6310.3235199999999</v>
      </c>
      <c r="K79" s="561">
        <f t="shared" si="28"/>
        <v>7706.1670826240006</v>
      </c>
      <c r="L79" s="794">
        <f t="shared" si="29"/>
        <v>3.1362731748359653E-3</v>
      </c>
      <c r="M79" s="1155"/>
      <c r="N79" s="1156"/>
    </row>
    <row r="80" spans="1:14" s="758" customFormat="1" ht="15.75">
      <c r="A80" s="591" t="s">
        <v>2148</v>
      </c>
      <c r="B80" s="592"/>
      <c r="C80" s="592"/>
      <c r="D80" s="1368" t="s">
        <v>728</v>
      </c>
      <c r="E80" s="1369"/>
      <c r="F80" s="999"/>
      <c r="G80" s="593"/>
      <c r="H80" s="1001"/>
      <c r="I80" s="594"/>
      <c r="J80" s="595">
        <f>SUBTOTAL(9,J81:J90)</f>
        <v>6310.3235199999999</v>
      </c>
      <c r="K80" s="595">
        <f t="shared" ref="K80:L80" si="30">SUBTOTAL(9,K81:K90)</f>
        <v>7706.1670826239988</v>
      </c>
      <c r="L80" s="998">
        <f t="shared" si="30"/>
        <v>3.1362731748359653E-3</v>
      </c>
      <c r="M80" s="1365"/>
      <c r="N80" s="1366"/>
    </row>
    <row r="81" spans="1:14" s="735" customFormat="1" ht="15.75" outlineLevel="1">
      <c r="A81" s="304" t="s">
        <v>2149</v>
      </c>
      <c r="B81" s="492" t="s">
        <v>2432</v>
      </c>
      <c r="C81" s="507">
        <v>700000906</v>
      </c>
      <c r="D81" s="1367" t="s">
        <v>1149</v>
      </c>
      <c r="E81" s="1367"/>
      <c r="F81" s="313"/>
      <c r="G81" s="316" t="s">
        <v>2528</v>
      </c>
      <c r="H81" s="997">
        <v>10</v>
      </c>
      <c r="I81" s="626">
        <v>31.5516176</v>
      </c>
      <c r="J81" s="561">
        <f t="shared" ref="J81:J90" si="31">I81*H81</f>
        <v>315.51617599999997</v>
      </c>
      <c r="K81" s="561">
        <f t="shared" ref="K81:K90" si="32">J81*(1+$K$12)</f>
        <v>385.30835413119996</v>
      </c>
      <c r="L81" s="794">
        <f t="shared" ref="L81:L90" si="33">K81/$K$91</f>
        <v>1.5681365874179826E-4</v>
      </c>
      <c r="M81" s="1155"/>
      <c r="N81" s="1156"/>
    </row>
    <row r="82" spans="1:14" s="735" customFormat="1" ht="15.75" outlineLevel="1">
      <c r="A82" s="304" t="s">
        <v>2150</v>
      </c>
      <c r="B82" s="492" t="s">
        <v>2432</v>
      </c>
      <c r="C82" s="507">
        <v>700000906</v>
      </c>
      <c r="D82" s="1367" t="s">
        <v>1148</v>
      </c>
      <c r="E82" s="1367"/>
      <c r="F82" s="313"/>
      <c r="G82" s="316" t="s">
        <v>2528</v>
      </c>
      <c r="H82" s="997">
        <v>10</v>
      </c>
      <c r="I82" s="626">
        <v>31.5516176</v>
      </c>
      <c r="J82" s="561">
        <f t="shared" si="31"/>
        <v>315.51617599999997</v>
      </c>
      <c r="K82" s="561">
        <f t="shared" si="32"/>
        <v>385.30835413119996</v>
      </c>
      <c r="L82" s="794">
        <f t="shared" si="33"/>
        <v>1.5681365874179826E-4</v>
      </c>
      <c r="M82" s="1155"/>
      <c r="N82" s="1156"/>
    </row>
    <row r="83" spans="1:14" s="735" customFormat="1" ht="52.5" customHeight="1" outlineLevel="1">
      <c r="A83" s="304" t="s">
        <v>2151</v>
      </c>
      <c r="B83" s="492" t="s">
        <v>2432</v>
      </c>
      <c r="C83" s="507">
        <v>700000906</v>
      </c>
      <c r="D83" s="1367" t="s">
        <v>1147</v>
      </c>
      <c r="E83" s="1367"/>
      <c r="F83" s="313"/>
      <c r="G83" s="316" t="s">
        <v>2528</v>
      </c>
      <c r="H83" s="997">
        <v>10</v>
      </c>
      <c r="I83" s="626">
        <v>31.5516176</v>
      </c>
      <c r="J83" s="561">
        <f t="shared" si="31"/>
        <v>315.51617599999997</v>
      </c>
      <c r="K83" s="561">
        <f t="shared" si="32"/>
        <v>385.30835413119996</v>
      </c>
      <c r="L83" s="794">
        <f t="shared" si="33"/>
        <v>1.5681365874179826E-4</v>
      </c>
      <c r="M83" s="1155"/>
      <c r="N83" s="1156"/>
    </row>
    <row r="84" spans="1:14" s="735" customFormat="1" ht="15.75" outlineLevel="1">
      <c r="A84" s="304" t="s">
        <v>2152</v>
      </c>
      <c r="B84" s="492" t="s">
        <v>2432</v>
      </c>
      <c r="C84" s="507">
        <v>700000906</v>
      </c>
      <c r="D84" s="1367" t="s">
        <v>1146</v>
      </c>
      <c r="E84" s="1367"/>
      <c r="F84" s="313"/>
      <c r="G84" s="316" t="s">
        <v>2528</v>
      </c>
      <c r="H84" s="997">
        <v>10</v>
      </c>
      <c r="I84" s="626">
        <v>31.5516176</v>
      </c>
      <c r="J84" s="561">
        <f t="shared" si="31"/>
        <v>315.51617599999997</v>
      </c>
      <c r="K84" s="561">
        <f t="shared" si="32"/>
        <v>385.30835413119996</v>
      </c>
      <c r="L84" s="794">
        <f t="shared" si="33"/>
        <v>1.5681365874179826E-4</v>
      </c>
      <c r="M84" s="1155"/>
      <c r="N84" s="1156"/>
    </row>
    <row r="85" spans="1:14" s="735" customFormat="1" ht="15.75" outlineLevel="1">
      <c r="A85" s="304" t="s">
        <v>2153</v>
      </c>
      <c r="B85" s="492" t="s">
        <v>2432</v>
      </c>
      <c r="C85" s="507">
        <v>700000906</v>
      </c>
      <c r="D85" s="1367" t="s">
        <v>1145</v>
      </c>
      <c r="E85" s="1367"/>
      <c r="F85" s="313"/>
      <c r="G85" s="316" t="s">
        <v>2528</v>
      </c>
      <c r="H85" s="997">
        <v>10</v>
      </c>
      <c r="I85" s="626">
        <v>31.5516176</v>
      </c>
      <c r="J85" s="561">
        <f t="shared" si="31"/>
        <v>315.51617599999997</v>
      </c>
      <c r="K85" s="561">
        <f t="shared" si="32"/>
        <v>385.30835413119996</v>
      </c>
      <c r="L85" s="794">
        <f t="shared" si="33"/>
        <v>1.5681365874179826E-4</v>
      </c>
      <c r="M85" s="1155"/>
      <c r="N85" s="1156"/>
    </row>
    <row r="86" spans="1:14" s="735" customFormat="1" ht="15.75" outlineLevel="1">
      <c r="A86" s="304" t="s">
        <v>2154</v>
      </c>
      <c r="B86" s="492" t="s">
        <v>2432</v>
      </c>
      <c r="C86" s="507">
        <v>700000906</v>
      </c>
      <c r="D86" s="1367" t="s">
        <v>1144</v>
      </c>
      <c r="E86" s="1367"/>
      <c r="F86" s="313"/>
      <c r="G86" s="316" t="s">
        <v>2528</v>
      </c>
      <c r="H86" s="997">
        <v>10</v>
      </c>
      <c r="I86" s="626">
        <v>31.5516176</v>
      </c>
      <c r="J86" s="561">
        <f t="shared" si="31"/>
        <v>315.51617599999997</v>
      </c>
      <c r="K86" s="561">
        <f t="shared" si="32"/>
        <v>385.30835413119996</v>
      </c>
      <c r="L86" s="794">
        <f t="shared" si="33"/>
        <v>1.5681365874179826E-4</v>
      </c>
      <c r="M86" s="1155"/>
      <c r="N86" s="1156"/>
    </row>
    <row r="87" spans="1:14" s="735" customFormat="1" ht="52.5" customHeight="1" outlineLevel="1">
      <c r="A87" s="304" t="s">
        <v>2155</v>
      </c>
      <c r="B87" s="492" t="s">
        <v>2432</v>
      </c>
      <c r="C87" s="507">
        <v>700000906</v>
      </c>
      <c r="D87" s="1367" t="s">
        <v>1143</v>
      </c>
      <c r="E87" s="1367"/>
      <c r="F87" s="313"/>
      <c r="G87" s="316" t="s">
        <v>2528</v>
      </c>
      <c r="H87" s="997">
        <v>10</v>
      </c>
      <c r="I87" s="626">
        <v>31.5516176</v>
      </c>
      <c r="J87" s="561">
        <f t="shared" si="31"/>
        <v>315.51617599999997</v>
      </c>
      <c r="K87" s="561">
        <f t="shared" si="32"/>
        <v>385.30835413119996</v>
      </c>
      <c r="L87" s="794">
        <f t="shared" si="33"/>
        <v>1.5681365874179826E-4</v>
      </c>
      <c r="M87" s="1155"/>
      <c r="N87" s="1156"/>
    </row>
    <row r="88" spans="1:14" s="735" customFormat="1" ht="15.75" outlineLevel="1">
      <c r="A88" s="304" t="s">
        <v>2156</v>
      </c>
      <c r="B88" s="492" t="s">
        <v>2432</v>
      </c>
      <c r="C88" s="507">
        <v>700000906</v>
      </c>
      <c r="D88" s="1367" t="s">
        <v>1142</v>
      </c>
      <c r="E88" s="1367"/>
      <c r="F88" s="313"/>
      <c r="G88" s="316" t="s">
        <v>2528</v>
      </c>
      <c r="H88" s="997">
        <v>10</v>
      </c>
      <c r="I88" s="626">
        <v>31.5516176</v>
      </c>
      <c r="J88" s="561">
        <f t="shared" si="31"/>
        <v>315.51617599999997</v>
      </c>
      <c r="K88" s="561">
        <f t="shared" si="32"/>
        <v>385.30835413119996</v>
      </c>
      <c r="L88" s="794">
        <f t="shared" si="33"/>
        <v>1.5681365874179826E-4</v>
      </c>
      <c r="M88" s="1155"/>
      <c r="N88" s="1156"/>
    </row>
    <row r="89" spans="1:14" s="735" customFormat="1" ht="75.75" customHeight="1" outlineLevel="1">
      <c r="A89" s="304" t="s">
        <v>2157</v>
      </c>
      <c r="B89" s="492" t="s">
        <v>2432</v>
      </c>
      <c r="C89" s="507">
        <v>700000906</v>
      </c>
      <c r="D89" s="1367" t="s">
        <v>1141</v>
      </c>
      <c r="E89" s="1367"/>
      <c r="F89" s="313"/>
      <c r="G89" s="316" t="s">
        <v>2528</v>
      </c>
      <c r="H89" s="997">
        <v>50</v>
      </c>
      <c r="I89" s="626">
        <v>31.5516176</v>
      </c>
      <c r="J89" s="561">
        <f t="shared" si="31"/>
        <v>1577.58088</v>
      </c>
      <c r="K89" s="561">
        <f t="shared" si="32"/>
        <v>1926.5417706560002</v>
      </c>
      <c r="L89" s="794">
        <f t="shared" si="33"/>
        <v>7.8406829370899133E-4</v>
      </c>
      <c r="M89" s="1155"/>
      <c r="N89" s="1156"/>
    </row>
    <row r="90" spans="1:14" s="735" customFormat="1" ht="15.75" outlineLevel="1">
      <c r="A90" s="304" t="s">
        <v>2158</v>
      </c>
      <c r="B90" s="492" t="s">
        <v>2432</v>
      </c>
      <c r="C90" s="507">
        <v>700000906</v>
      </c>
      <c r="D90" s="1367" t="s">
        <v>1140</v>
      </c>
      <c r="E90" s="1367"/>
      <c r="F90" s="313"/>
      <c r="G90" s="316" t="s">
        <v>2528</v>
      </c>
      <c r="H90" s="997">
        <v>70</v>
      </c>
      <c r="I90" s="626">
        <v>31.5516176</v>
      </c>
      <c r="J90" s="561">
        <f t="shared" si="31"/>
        <v>2208.6132320000002</v>
      </c>
      <c r="K90" s="561">
        <f t="shared" si="32"/>
        <v>2697.1584789184003</v>
      </c>
      <c r="L90" s="794">
        <f t="shared" si="33"/>
        <v>1.097695611192588E-3</v>
      </c>
      <c r="M90" s="1155"/>
      <c r="N90" s="1156"/>
    </row>
    <row r="91" spans="1:14" s="994" customFormat="1" ht="39.950000000000003" customHeight="1">
      <c r="A91" s="559"/>
      <c r="B91" s="559"/>
      <c r="C91" s="559"/>
      <c r="D91" s="1378"/>
      <c r="E91" s="1378"/>
      <c r="F91" s="1378"/>
      <c r="G91" s="1378"/>
      <c r="H91" s="1378"/>
      <c r="I91" s="1378"/>
      <c r="J91" s="670">
        <f>SUBTOTAL(9,J15:J90)</f>
        <v>2012045.2423057954</v>
      </c>
      <c r="K91" s="670">
        <f t="shared" ref="K91:L91" si="34">SUBTOTAL(9,K15:K90)</f>
        <v>2457109.649903839</v>
      </c>
      <c r="L91" s="751">
        <f t="shared" si="34"/>
        <v>0.99999999999999911</v>
      </c>
      <c r="M91" s="1377"/>
      <c r="N91" s="1377"/>
    </row>
    <row r="92" spans="1:14" s="735" customFormat="1" ht="18" customHeight="1">
      <c r="A92" s="224"/>
      <c r="B92" s="224"/>
      <c r="C92" s="224"/>
      <c r="D92" s="224"/>
      <c r="E92" s="224"/>
      <c r="F92" s="995"/>
      <c r="G92" s="224"/>
      <c r="H92" s="996"/>
      <c r="I92" s="224"/>
      <c r="J92" s="224"/>
      <c r="K92" s="224"/>
      <c r="L92" s="224"/>
      <c r="M92" s="224"/>
      <c r="N92" s="224"/>
    </row>
    <row r="93" spans="1:14" s="735" customFormat="1" ht="15.75">
      <c r="A93" s="224"/>
      <c r="B93" s="224"/>
      <c r="C93" s="224"/>
      <c r="D93" s="224"/>
      <c r="E93" s="224"/>
      <c r="F93" s="995"/>
      <c r="G93" s="224"/>
      <c r="H93" s="996"/>
      <c r="I93" s="224"/>
      <c r="J93" s="746">
        <v>2012045.242305795</v>
      </c>
      <c r="K93" s="746">
        <v>2457109.6499038371</v>
      </c>
      <c r="L93" s="768">
        <v>1</v>
      </c>
      <c r="M93" s="224"/>
      <c r="N93" s="224"/>
    </row>
    <row r="94" spans="1:14" ht="15.75">
      <c r="J94" s="747">
        <f>J15+J45+J63+J66+J71+J80</f>
        <v>2012045.242305795</v>
      </c>
      <c r="K94" s="747">
        <f t="shared" ref="K94:L94" si="35">K15+K45+K63+K66+K71+K80</f>
        <v>2457109.6499038371</v>
      </c>
      <c r="L94" s="768">
        <f t="shared" si="35"/>
        <v>0.99999999999999922</v>
      </c>
    </row>
    <row r="95" spans="1:14" ht="15.75"/>
    <row r="96" spans="1:14" ht="15.75"/>
    <row r="97" ht="15.75"/>
    <row r="98" ht="15.75"/>
  </sheetData>
  <sheetProtection selectLockedCells="1"/>
  <autoFilter ref="A14:E91" xr:uid="{00000000-0001-0000-0C00-000000000000}">
    <filterColumn colId="3" showButton="0"/>
  </autoFilter>
  <mergeCells count="182">
    <mergeCell ref="M64:N64"/>
    <mergeCell ref="M65:N65"/>
    <mergeCell ref="M66:N66"/>
    <mergeCell ref="M67:N67"/>
    <mergeCell ref="M90:N90"/>
    <mergeCell ref="M70:N70"/>
    <mergeCell ref="M72:N72"/>
    <mergeCell ref="M73:N73"/>
    <mergeCell ref="M74:N74"/>
    <mergeCell ref="M75:N75"/>
    <mergeCell ref="M76:N76"/>
    <mergeCell ref="M77:N77"/>
    <mergeCell ref="M78:N78"/>
    <mergeCell ref="M71:N71"/>
    <mergeCell ref="M80:N80"/>
    <mergeCell ref="M83:N83"/>
    <mergeCell ref="M55:N55"/>
    <mergeCell ref="M56:N56"/>
    <mergeCell ref="M57:N57"/>
    <mergeCell ref="M58:N58"/>
    <mergeCell ref="M59:N59"/>
    <mergeCell ref="M60:N60"/>
    <mergeCell ref="M61:N61"/>
    <mergeCell ref="M62:N62"/>
    <mergeCell ref="M63:N63"/>
    <mergeCell ref="M29:N29"/>
    <mergeCell ref="M30:N30"/>
    <mergeCell ref="M31:N31"/>
    <mergeCell ref="M32:N32"/>
    <mergeCell ref="M33:N33"/>
    <mergeCell ref="M47:N47"/>
    <mergeCell ref="M34:N34"/>
    <mergeCell ref="M35:N35"/>
    <mergeCell ref="M36:N36"/>
    <mergeCell ref="M37:N37"/>
    <mergeCell ref="M38:N38"/>
    <mergeCell ref="M39:N39"/>
    <mergeCell ref="M40:N40"/>
    <mergeCell ref="M41:N41"/>
    <mergeCell ref="D89:E89"/>
    <mergeCell ref="D77:E77"/>
    <mergeCell ref="D78:E78"/>
    <mergeCell ref="D79:E79"/>
    <mergeCell ref="M79:N79"/>
    <mergeCell ref="M81:N81"/>
    <mergeCell ref="M82:N82"/>
    <mergeCell ref="D71:E71"/>
    <mergeCell ref="D72:E72"/>
    <mergeCell ref="D73:E73"/>
    <mergeCell ref="D74:E74"/>
    <mergeCell ref="M84:N84"/>
    <mergeCell ref="M85:N85"/>
    <mergeCell ref="M86:N86"/>
    <mergeCell ref="M87:N87"/>
    <mergeCell ref="M88:N88"/>
    <mergeCell ref="M89:N89"/>
    <mergeCell ref="D87:E87"/>
    <mergeCell ref="D88:E88"/>
    <mergeCell ref="D80:E80"/>
    <mergeCell ref="D81:E81"/>
    <mergeCell ref="D82:E82"/>
    <mergeCell ref="D83:E83"/>
    <mergeCell ref="D84:E84"/>
    <mergeCell ref="D66:E66"/>
    <mergeCell ref="D67:E67"/>
    <mergeCell ref="D68:E68"/>
    <mergeCell ref="D69:E69"/>
    <mergeCell ref="D70:E70"/>
    <mergeCell ref="M42:N42"/>
    <mergeCell ref="M43:N43"/>
    <mergeCell ref="M44:N44"/>
    <mergeCell ref="M45:N45"/>
    <mergeCell ref="D64:E64"/>
    <mergeCell ref="D65:E65"/>
    <mergeCell ref="D61:E61"/>
    <mergeCell ref="D62:E62"/>
    <mergeCell ref="M46:N46"/>
    <mergeCell ref="D60:E60"/>
    <mergeCell ref="M48:N48"/>
    <mergeCell ref="M49:N49"/>
    <mergeCell ref="M50:N50"/>
    <mergeCell ref="M51:N51"/>
    <mergeCell ref="M52:N52"/>
    <mergeCell ref="M53:N53"/>
    <mergeCell ref="M68:N68"/>
    <mergeCell ref="M54:N54"/>
    <mergeCell ref="M69:N69"/>
    <mergeCell ref="M91:N91"/>
    <mergeCell ref="D40:E40"/>
    <mergeCell ref="D41:E41"/>
    <mergeCell ref="D42:E42"/>
    <mergeCell ref="D43:E43"/>
    <mergeCell ref="D44:E44"/>
    <mergeCell ref="D46:E46"/>
    <mergeCell ref="D47:E47"/>
    <mergeCell ref="D48:E48"/>
    <mergeCell ref="D54:E54"/>
    <mergeCell ref="D58:E58"/>
    <mergeCell ref="D59:E59"/>
    <mergeCell ref="D56:E56"/>
    <mergeCell ref="D57:E57"/>
    <mergeCell ref="D49:E49"/>
    <mergeCell ref="D50:E50"/>
    <mergeCell ref="D75:E75"/>
    <mergeCell ref="D76:E76"/>
    <mergeCell ref="D53:E53"/>
    <mergeCell ref="D63:E63"/>
    <mergeCell ref="D91:I91"/>
    <mergeCell ref="D90:E90"/>
    <mergeCell ref="D85:E85"/>
    <mergeCell ref="D86:E86"/>
    <mergeCell ref="D55:E55"/>
    <mergeCell ref="D39:E39"/>
    <mergeCell ref="D35:E35"/>
    <mergeCell ref="D21:E21"/>
    <mergeCell ref="D33:E33"/>
    <mergeCell ref="D45:E45"/>
    <mergeCell ref="D28:E28"/>
    <mergeCell ref="D29:E29"/>
    <mergeCell ref="D30:E30"/>
    <mergeCell ref="D31:E31"/>
    <mergeCell ref="D36:E36"/>
    <mergeCell ref="D37:E37"/>
    <mergeCell ref="D51:E51"/>
    <mergeCell ref="D52:E52"/>
    <mergeCell ref="A11:A12"/>
    <mergeCell ref="B11:B12"/>
    <mergeCell ref="C11:C12"/>
    <mergeCell ref="D11:E12"/>
    <mergeCell ref="F11:F12"/>
    <mergeCell ref="G11:G12"/>
    <mergeCell ref="D17:E17"/>
    <mergeCell ref="D26:E26"/>
    <mergeCell ref="D27:E27"/>
    <mergeCell ref="D18:E18"/>
    <mergeCell ref="D19:E19"/>
    <mergeCell ref="D20:E20"/>
    <mergeCell ref="D22:E22"/>
    <mergeCell ref="D23:E23"/>
    <mergeCell ref="D24:E24"/>
    <mergeCell ref="D25:E25"/>
    <mergeCell ref="K2:N2"/>
    <mergeCell ref="M11:N12"/>
    <mergeCell ref="M14:N14"/>
    <mergeCell ref="M3:N3"/>
    <mergeCell ref="D9:J9"/>
    <mergeCell ref="D1:J2"/>
    <mergeCell ref="D3:H3"/>
    <mergeCell ref="I3:J3"/>
    <mergeCell ref="D4:H4"/>
    <mergeCell ref="I4:J4"/>
    <mergeCell ref="D8:H8"/>
    <mergeCell ref="D14:E14"/>
    <mergeCell ref="D10:J10"/>
    <mergeCell ref="L11:L12"/>
    <mergeCell ref="H11:H12"/>
    <mergeCell ref="I11:I12"/>
    <mergeCell ref="F5:H5"/>
    <mergeCell ref="M15:N15"/>
    <mergeCell ref="M17:N17"/>
    <mergeCell ref="J11:J12"/>
    <mergeCell ref="I5:J5"/>
    <mergeCell ref="F6:H6"/>
    <mergeCell ref="I6:J6"/>
    <mergeCell ref="D7:H7"/>
    <mergeCell ref="D38:E38"/>
    <mergeCell ref="D16:E16"/>
    <mergeCell ref="D15:E15"/>
    <mergeCell ref="D32:E32"/>
    <mergeCell ref="D34:E34"/>
    <mergeCell ref="M16:N16"/>
    <mergeCell ref="M18:N18"/>
    <mergeCell ref="M19:N19"/>
    <mergeCell ref="M20:N20"/>
    <mergeCell ref="M21:N21"/>
    <mergeCell ref="M22:N22"/>
    <mergeCell ref="M23:N23"/>
    <mergeCell ref="M24:N24"/>
    <mergeCell ref="M25:N25"/>
    <mergeCell ref="M26:N26"/>
    <mergeCell ref="M27:N27"/>
    <mergeCell ref="M28:N28"/>
  </mergeCells>
  <conditionalFormatting sqref="B17:B20 B47:B62">
    <cfRule type="containsText" dxfId="55" priority="57" operator="containsText" text="PESQUISA DE MERCADO">
      <formula>NOT(ISERROR(SEARCH("PESQUISA DE MERCADO",B17)))</formula>
    </cfRule>
    <cfRule type="containsText" dxfId="54" priority="58" operator="containsText" text="CPU">
      <formula>NOT(ISERROR(SEARCH("CPU",B17)))</formula>
    </cfRule>
    <cfRule type="containsText" dxfId="53" priority="59" operator="containsText" text="LICITADO">
      <formula>NOT(ISERROR(SEARCH("LICITADO",B17)))</formula>
    </cfRule>
    <cfRule type="containsText" dxfId="52" priority="60" operator="containsText" text="OUTROS">
      <formula>NOT(ISERROR(SEARCH("OUTROS",B17)))</formula>
    </cfRule>
    <cfRule type="containsText" dxfId="51" priority="61" operator="containsText" text="SINAPI">
      <formula>NOT(ISERROR(SEARCH("SINAPI",B17)))</formula>
    </cfRule>
    <cfRule type="containsText" dxfId="50" priority="62" operator="containsText" text="SIURB-INFRA">
      <formula>NOT(ISERROR(SEARCH("SIURB-INFRA",B17)))</formula>
    </cfRule>
    <cfRule type="containsText" dxfId="49" priority="63" operator="containsText" text="SIURB-EDIF">
      <formula>NOT(ISERROR(SEARCH("SIURB-EDIF",B17)))</formula>
    </cfRule>
    <cfRule type="containsText" dxfId="48" priority="64" operator="containsText" text="CDHU">
      <formula>NOT(ISERROR(SEARCH("CDHU",B17)))</formula>
    </cfRule>
  </conditionalFormatting>
  <conditionalFormatting sqref="B22:B32">
    <cfRule type="containsText" dxfId="47" priority="49" operator="containsText" text="PESQUISA DE MERCADO">
      <formula>NOT(ISERROR(SEARCH("PESQUISA DE MERCADO",B22)))</formula>
    </cfRule>
    <cfRule type="containsText" dxfId="46" priority="50" operator="containsText" text="CPU">
      <formula>NOT(ISERROR(SEARCH("CPU",B22)))</formula>
    </cfRule>
    <cfRule type="containsText" dxfId="45" priority="51" operator="containsText" text="LICITADO">
      <formula>NOT(ISERROR(SEARCH("LICITADO",B22)))</formula>
    </cfRule>
    <cfRule type="containsText" dxfId="44" priority="52" operator="containsText" text="OUTROS">
      <formula>NOT(ISERROR(SEARCH("OUTROS",B22)))</formula>
    </cfRule>
    <cfRule type="containsText" dxfId="43" priority="53" operator="containsText" text="SINAPI">
      <formula>NOT(ISERROR(SEARCH("SINAPI",B22)))</formula>
    </cfRule>
    <cfRule type="containsText" dxfId="42" priority="54" operator="containsText" text="SIURB-INFRA">
      <formula>NOT(ISERROR(SEARCH("SIURB-INFRA",B22)))</formula>
    </cfRule>
    <cfRule type="containsText" dxfId="41" priority="55" operator="containsText" text="SIURB-EDIF">
      <formula>NOT(ISERROR(SEARCH("SIURB-EDIF",B22)))</formula>
    </cfRule>
    <cfRule type="containsText" dxfId="40" priority="56" operator="containsText" text="CDHU">
      <formula>NOT(ISERROR(SEARCH("CDHU",B22)))</formula>
    </cfRule>
  </conditionalFormatting>
  <conditionalFormatting sqref="B34:B44">
    <cfRule type="containsText" dxfId="39" priority="41" operator="containsText" text="PESQUISA DE MERCADO">
      <formula>NOT(ISERROR(SEARCH("PESQUISA DE MERCADO",B34)))</formula>
    </cfRule>
    <cfRule type="containsText" dxfId="38" priority="42" operator="containsText" text="CPU">
      <formula>NOT(ISERROR(SEARCH("CPU",B34)))</formula>
    </cfRule>
    <cfRule type="containsText" dxfId="37" priority="43" operator="containsText" text="LICITADO">
      <formula>NOT(ISERROR(SEARCH("LICITADO",B34)))</formula>
    </cfRule>
    <cfRule type="containsText" dxfId="36" priority="44" operator="containsText" text="OUTROS">
      <formula>NOT(ISERROR(SEARCH("OUTROS",B34)))</formula>
    </cfRule>
    <cfRule type="containsText" dxfId="35" priority="45" operator="containsText" text="SINAPI">
      <formula>NOT(ISERROR(SEARCH("SINAPI",B34)))</formula>
    </cfRule>
    <cfRule type="containsText" dxfId="34" priority="46" operator="containsText" text="SIURB-INFRA">
      <formula>NOT(ISERROR(SEARCH("SIURB-INFRA",B34)))</formula>
    </cfRule>
    <cfRule type="containsText" dxfId="33" priority="47" operator="containsText" text="SIURB-EDIF">
      <formula>NOT(ISERROR(SEARCH("SIURB-EDIF",B34)))</formula>
    </cfRule>
    <cfRule type="containsText" dxfId="32" priority="48" operator="containsText" text="CDHU">
      <formula>NOT(ISERROR(SEARCH("CDHU",B34)))</formula>
    </cfRule>
  </conditionalFormatting>
  <conditionalFormatting sqref="B64:B65">
    <cfRule type="containsText" dxfId="31" priority="25" operator="containsText" text="PESQUISA DE MERCADO">
      <formula>NOT(ISERROR(SEARCH("PESQUISA DE MERCADO",B64)))</formula>
    </cfRule>
    <cfRule type="containsText" dxfId="30" priority="26" operator="containsText" text="CPU">
      <formula>NOT(ISERROR(SEARCH("CPU",B64)))</formula>
    </cfRule>
    <cfRule type="containsText" dxfId="29" priority="27" operator="containsText" text="LICITADO">
      <formula>NOT(ISERROR(SEARCH("LICITADO",B64)))</formula>
    </cfRule>
    <cfRule type="containsText" dxfId="28" priority="28" operator="containsText" text="OUTROS">
      <formula>NOT(ISERROR(SEARCH("OUTROS",B64)))</formula>
    </cfRule>
    <cfRule type="containsText" dxfId="27" priority="29" operator="containsText" text="SINAPI">
      <formula>NOT(ISERROR(SEARCH("SINAPI",B64)))</formula>
    </cfRule>
    <cfRule type="containsText" dxfId="26" priority="30" operator="containsText" text="SIURB-INFRA">
      <formula>NOT(ISERROR(SEARCH("SIURB-INFRA",B64)))</formula>
    </cfRule>
    <cfRule type="containsText" dxfId="25" priority="31" operator="containsText" text="SIURB-EDIF">
      <formula>NOT(ISERROR(SEARCH("SIURB-EDIF",B64)))</formula>
    </cfRule>
    <cfRule type="containsText" dxfId="24" priority="32" operator="containsText" text="CDHU">
      <formula>NOT(ISERROR(SEARCH("CDHU",B64)))</formula>
    </cfRule>
  </conditionalFormatting>
  <conditionalFormatting sqref="B67:B70">
    <cfRule type="containsText" dxfId="23" priority="17" operator="containsText" text="PESQUISA DE MERCADO">
      <formula>NOT(ISERROR(SEARCH("PESQUISA DE MERCADO",B67)))</formula>
    </cfRule>
    <cfRule type="containsText" dxfId="22" priority="18" operator="containsText" text="CPU">
      <formula>NOT(ISERROR(SEARCH("CPU",B67)))</formula>
    </cfRule>
    <cfRule type="containsText" dxfId="21" priority="19" operator="containsText" text="LICITADO">
      <formula>NOT(ISERROR(SEARCH("LICITADO",B67)))</formula>
    </cfRule>
    <cfRule type="containsText" dxfId="20" priority="20" operator="containsText" text="OUTROS">
      <formula>NOT(ISERROR(SEARCH("OUTROS",B67)))</formula>
    </cfRule>
    <cfRule type="containsText" dxfId="19" priority="21" operator="containsText" text="SINAPI">
      <formula>NOT(ISERROR(SEARCH("SINAPI",B67)))</formula>
    </cfRule>
    <cfRule type="containsText" dxfId="18" priority="22" operator="containsText" text="SIURB-INFRA">
      <formula>NOT(ISERROR(SEARCH("SIURB-INFRA",B67)))</formula>
    </cfRule>
    <cfRule type="containsText" dxfId="17" priority="23" operator="containsText" text="SIURB-EDIF">
      <formula>NOT(ISERROR(SEARCH("SIURB-EDIF",B67)))</formula>
    </cfRule>
    <cfRule type="containsText" dxfId="16" priority="24" operator="containsText" text="CDHU">
      <formula>NOT(ISERROR(SEARCH("CDHU",B67)))</formula>
    </cfRule>
  </conditionalFormatting>
  <conditionalFormatting sqref="B72:B79 B81:B90">
    <cfRule type="containsText" dxfId="15" priority="9" operator="containsText" text="PESQUISA DE MERCADO">
      <formula>NOT(ISERROR(SEARCH("PESQUISA DE MERCADO",B72)))</formula>
    </cfRule>
    <cfRule type="containsText" dxfId="14" priority="10" operator="containsText" text="CPU">
      <formula>NOT(ISERROR(SEARCH("CPU",B72)))</formula>
    </cfRule>
    <cfRule type="containsText" dxfId="13" priority="11" operator="containsText" text="LICITADO">
      <formula>NOT(ISERROR(SEARCH("LICITADO",B72)))</formula>
    </cfRule>
    <cfRule type="containsText" dxfId="12" priority="12" operator="containsText" text="OUTROS">
      <formula>NOT(ISERROR(SEARCH("OUTROS",B72)))</formula>
    </cfRule>
    <cfRule type="containsText" dxfId="11" priority="13" operator="containsText" text="SINAPI">
      <formula>NOT(ISERROR(SEARCH("SINAPI",B72)))</formula>
    </cfRule>
    <cfRule type="containsText" dxfId="10" priority="14" operator="containsText" text="SIURB-INFRA">
      <formula>NOT(ISERROR(SEARCH("SIURB-INFRA",B72)))</formula>
    </cfRule>
    <cfRule type="containsText" dxfId="9" priority="15" operator="containsText" text="SIURB-EDIF">
      <formula>NOT(ISERROR(SEARCH("SIURB-EDIF",B72)))</formula>
    </cfRule>
    <cfRule type="containsText" dxfId="8" priority="16" operator="containsText" text="CDHU">
      <formula>NOT(ISERROR(SEARCH("CDHU",B72)))</formula>
    </cfRule>
  </conditionalFormatting>
  <dataValidations disablePrompts="1" count="2">
    <dataValidation type="list" allowBlank="1" showInputMessage="1" showErrorMessage="1" sqref="B15:B16 B21 B33 B45:B46 B63 B66 B80 B71" xr:uid="{00000000-0002-0000-0C00-000000000000}">
      <formula1>"CPOS,SIURB-EDIF,SIURB-INFRA,SINAPI,OUTROS,LICITADO,PESQUISA DE MARCADO,CPU"</formula1>
    </dataValidation>
    <dataValidation type="list" allowBlank="1" showInputMessage="1" showErrorMessage="1" sqref="B17:B20 B22:B32 B81:B90 B64:B65 B67:B70 B72:B79 B34:B44 B47:B62" xr:uid="{999C980D-8362-4C0D-8D5C-18DBCE98830B}">
      <formula1>"CDHU,SIURB-EDIF,SIURB-INFRA,SINAPI,OUTROS,LICITADO,PESQUISA DE MERCADO,CPU"</formula1>
    </dataValidation>
  </dataValidations>
  <printOptions horizontalCentered="1"/>
  <pageMargins left="0.25" right="0.25" top="0.75" bottom="0.75" header="0.3" footer="0.3"/>
  <pageSetup paperSize="9" scale="43" fitToHeight="0" orientation="landscape" horizontalDpi="4294967293" verticalDpi="4294967293" r:id="rId1"/>
  <headerFooter alignWithMargins="0">
    <oddFooter>&amp;R&amp;P de &amp;N</oddFooter>
  </headerFooter>
  <rowBreaks count="1" manualBreakCount="1">
    <brk id="42"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pageSetUpPr fitToPage="1"/>
  </sheetPr>
  <dimension ref="A1:V112"/>
  <sheetViews>
    <sheetView showGridLines="0" view="pageBreakPreview" zoomScale="55" zoomScaleNormal="55" zoomScaleSheetLayoutView="55" workbookViewId="0">
      <selection activeCell="Y18" sqref="Y18"/>
    </sheetView>
  </sheetViews>
  <sheetFormatPr defaultColWidth="6.7109375" defaultRowHeight="50.1" customHeight="1"/>
  <cols>
    <col min="1" max="1" width="15.7109375" style="79" customWidth="1"/>
    <col min="2" max="2" width="32.140625" style="170" bestFit="1" customWidth="1"/>
    <col min="3" max="3" width="15.7109375" style="79" customWidth="1"/>
    <col min="4" max="4" width="110.7109375" style="79" customWidth="1"/>
    <col min="5" max="5" width="23.140625" style="79" hidden="1" customWidth="1"/>
    <col min="6" max="6" width="18.7109375" style="79" hidden="1" customWidth="1"/>
    <col min="7" max="7" width="18.7109375" style="79" customWidth="1"/>
    <col min="8" max="8" width="18.7109375" style="84" customWidth="1"/>
    <col min="9" max="9" width="25.7109375" style="176" customWidth="1"/>
    <col min="10" max="11" width="30.7109375" style="79" customWidth="1"/>
    <col min="12" max="12" width="25.7109375" style="79" customWidth="1"/>
    <col min="13" max="13" width="13.7109375" style="79" customWidth="1"/>
    <col min="14" max="14" width="29" style="79" customWidth="1"/>
    <col min="15" max="15" width="9.7109375" style="79" customWidth="1"/>
    <col min="16" max="16384" width="6.7109375" style="79"/>
  </cols>
  <sheetData>
    <row r="1" spans="1:22" ht="24.95" customHeight="1">
      <c r="A1" s="100"/>
      <c r="B1" s="166"/>
      <c r="C1" s="101"/>
      <c r="D1" s="1123" t="str">
        <f>Capa!H1</f>
        <v>DIVISÃO DE CUSTOS E ORÇAMENTOS</v>
      </c>
      <c r="E1" s="1124"/>
      <c r="F1" s="1124"/>
      <c r="G1" s="1124"/>
      <c r="H1" s="1124"/>
      <c r="I1" s="1124"/>
      <c r="J1" s="1124"/>
      <c r="K1" s="102"/>
      <c r="L1" s="103"/>
      <c r="M1" s="103"/>
      <c r="N1" s="104"/>
    </row>
    <row r="2" spans="1:22" ht="24.95" customHeight="1">
      <c r="A2" s="105"/>
      <c r="B2" s="167"/>
      <c r="C2" s="106"/>
      <c r="D2" s="1125"/>
      <c r="E2" s="1126"/>
      <c r="F2" s="1126"/>
      <c r="G2" s="1126"/>
      <c r="H2" s="1126"/>
      <c r="I2" s="1126"/>
      <c r="J2" s="1126"/>
      <c r="K2" s="1116" t="s">
        <v>0</v>
      </c>
      <c r="L2" s="1117"/>
      <c r="M2" s="1117"/>
      <c r="N2" s="1118"/>
    </row>
    <row r="3" spans="1:22" ht="24.95" customHeight="1">
      <c r="A3" s="105"/>
      <c r="B3" s="167"/>
      <c r="C3" s="106"/>
      <c r="D3" s="1112" t="s">
        <v>1</v>
      </c>
      <c r="E3" s="1113"/>
      <c r="F3" s="1113"/>
      <c r="G3" s="1113"/>
      <c r="H3" s="1113"/>
      <c r="I3" s="1119" t="s">
        <v>17</v>
      </c>
      <c r="J3" s="1120"/>
      <c r="K3" s="110" t="s">
        <v>81</v>
      </c>
      <c r="L3" s="151"/>
      <c r="M3" s="1114" t="s">
        <v>82</v>
      </c>
      <c r="N3" s="1115"/>
    </row>
    <row r="4" spans="1:22" ht="24.95" customHeight="1">
      <c r="A4" s="105"/>
      <c r="B4" s="167"/>
      <c r="C4" s="106"/>
      <c r="D4" s="1109" t="str">
        <f>Capa!H4</f>
        <v>PLANILHA ORÇAMENTÁRIA</v>
      </c>
      <c r="E4" s="1110"/>
      <c r="F4" s="1110"/>
      <c r="G4" s="1110"/>
      <c r="H4" s="1127"/>
      <c r="I4" s="1121" t="str">
        <f>Capa!T4</f>
        <v>DI-1310-PE-GR-EC-0001</v>
      </c>
      <c r="J4" s="1122"/>
      <c r="K4" s="111" t="str">
        <f>IF(Capa!AC3="","",Capa!AC3)</f>
        <v/>
      </c>
      <c r="L4" s="152" t="s">
        <v>3</v>
      </c>
      <c r="M4" s="111"/>
      <c r="N4" s="153" t="s">
        <v>87</v>
      </c>
    </row>
    <row r="5" spans="1:22" ht="24.95" customHeight="1">
      <c r="A5" s="105"/>
      <c r="B5" s="167"/>
      <c r="C5" s="106"/>
      <c r="D5" s="350" t="str">
        <f>Capa!H5</f>
        <v>ELABORADO:</v>
      </c>
      <c r="E5" s="556"/>
      <c r="F5" s="1112" t="str">
        <f>Capa!M5</f>
        <v>VERIFICADO:</v>
      </c>
      <c r="G5" s="1128"/>
      <c r="H5" s="556" t="str">
        <f>Capa!R5</f>
        <v>APROVADO:</v>
      </c>
      <c r="I5" s="1119" t="s">
        <v>78</v>
      </c>
      <c r="J5" s="1120"/>
      <c r="K5" s="111" t="str">
        <f>IF(Capa!AC4="","",Capa!AC4)</f>
        <v>X</v>
      </c>
      <c r="L5" s="152" t="s">
        <v>4</v>
      </c>
      <c r="M5" s="111"/>
      <c r="N5" s="153" t="s">
        <v>83</v>
      </c>
    </row>
    <row r="6" spans="1:22" ht="24.95" customHeight="1">
      <c r="A6" s="105"/>
      <c r="B6" s="167"/>
      <c r="C6" s="106"/>
      <c r="D6" s="349" t="s">
        <v>282</v>
      </c>
      <c r="E6" s="555"/>
      <c r="F6" s="1109" t="s">
        <v>282</v>
      </c>
      <c r="G6" s="1111"/>
      <c r="H6" s="555" t="s">
        <v>282</v>
      </c>
      <c r="I6" s="1121" t="s">
        <v>2579</v>
      </c>
      <c r="J6" s="1122"/>
      <c r="K6" s="111" t="str">
        <f>IF(Capa!AC5="","",Capa!AC5)</f>
        <v/>
      </c>
      <c r="L6" s="152" t="s">
        <v>5</v>
      </c>
      <c r="M6" s="111"/>
      <c r="N6" s="153" t="s">
        <v>79</v>
      </c>
    </row>
    <row r="7" spans="1:22" ht="24.95" customHeight="1">
      <c r="A7" s="105"/>
      <c r="B7" s="167"/>
      <c r="C7" s="106"/>
      <c r="D7" s="162" t="s">
        <v>7</v>
      </c>
      <c r="E7" s="163"/>
      <c r="F7" s="163"/>
      <c r="G7" s="163"/>
      <c r="H7" s="165"/>
      <c r="I7" s="174" t="s">
        <v>8</v>
      </c>
      <c r="J7" s="350" t="s">
        <v>9</v>
      </c>
      <c r="K7" s="111" t="str">
        <f>IF(Capa!AC6="","",Capa!AC6)</f>
        <v/>
      </c>
      <c r="L7" s="152" t="s">
        <v>6</v>
      </c>
      <c r="M7" s="111" t="s">
        <v>90</v>
      </c>
      <c r="N7" s="153" t="s">
        <v>80</v>
      </c>
    </row>
    <row r="8" spans="1:22" ht="24.95" customHeight="1">
      <c r="A8" s="105"/>
      <c r="B8" s="167"/>
      <c r="C8" s="106"/>
      <c r="D8" s="1109" t="s">
        <v>283</v>
      </c>
      <c r="E8" s="1110"/>
      <c r="F8" s="1110"/>
      <c r="G8" s="1110"/>
      <c r="H8" s="1110"/>
      <c r="I8" s="177">
        <f>Capa!W8</f>
        <v>44750</v>
      </c>
      <c r="J8" s="171" t="s">
        <v>2604</v>
      </c>
      <c r="K8" s="111" t="str">
        <f>IF(Capa!AC7="","",Capa!AC7)</f>
        <v/>
      </c>
      <c r="L8" s="152" t="s">
        <v>10</v>
      </c>
      <c r="M8" s="112"/>
      <c r="N8" s="153"/>
    </row>
    <row r="9" spans="1:22" ht="24.95" customHeight="1">
      <c r="A9" s="105"/>
      <c r="B9" s="167"/>
      <c r="C9" s="106"/>
      <c r="D9" s="162" t="s">
        <v>11</v>
      </c>
      <c r="E9" s="163"/>
      <c r="F9" s="163"/>
      <c r="G9" s="163"/>
      <c r="H9" s="163"/>
      <c r="I9" s="175"/>
      <c r="J9" s="164"/>
      <c r="K9" s="107" t="str">
        <f>IF(Capa!AC8="","",Capa!AC8)</f>
        <v/>
      </c>
      <c r="L9" s="154"/>
      <c r="M9" s="155"/>
      <c r="N9" s="156"/>
    </row>
    <row r="10" spans="1:22" ht="24.95" customHeight="1">
      <c r="A10" s="157"/>
      <c r="B10" s="168"/>
      <c r="C10" s="158"/>
      <c r="D10" s="1109" t="s">
        <v>284</v>
      </c>
      <c r="E10" s="1110"/>
      <c r="F10" s="1110"/>
      <c r="G10" s="1110"/>
      <c r="H10" s="1110"/>
      <c r="I10" s="1110"/>
      <c r="J10" s="1111"/>
      <c r="K10" s="159"/>
      <c r="L10" s="160"/>
      <c r="M10" s="160"/>
      <c r="N10" s="161"/>
    </row>
    <row r="11" spans="1:22" s="80" customFormat="1" ht="15.75">
      <c r="A11" s="1078" t="s">
        <v>64</v>
      </c>
      <c r="B11" s="1148" t="s">
        <v>74</v>
      </c>
      <c r="C11" s="1148" t="s">
        <v>66</v>
      </c>
      <c r="D11" s="1145" t="s">
        <v>13</v>
      </c>
      <c r="E11" s="557"/>
      <c r="F11" s="1148" t="s">
        <v>20</v>
      </c>
      <c r="G11" s="1078" t="s">
        <v>266</v>
      </c>
      <c r="H11" s="1132" t="s">
        <v>18</v>
      </c>
      <c r="I11" s="1133" t="s">
        <v>89</v>
      </c>
      <c r="J11" s="1133" t="s">
        <v>75</v>
      </c>
      <c r="K11" s="554" t="s">
        <v>537</v>
      </c>
      <c r="L11" s="1077" t="s">
        <v>76</v>
      </c>
      <c r="M11" s="1078" t="s">
        <v>77</v>
      </c>
      <c r="N11" s="1079"/>
    </row>
    <row r="12" spans="1:22" s="80" customFormat="1" ht="15.75">
      <c r="A12" s="1080"/>
      <c r="B12" s="1149"/>
      <c r="C12" s="1149"/>
      <c r="D12" s="1146"/>
      <c r="E12" s="558"/>
      <c r="F12" s="1149"/>
      <c r="G12" s="1080"/>
      <c r="H12" s="1132"/>
      <c r="I12" s="1133"/>
      <c r="J12" s="1133"/>
      <c r="K12" s="510">
        <v>0.22120000000000001</v>
      </c>
      <c r="L12" s="1077"/>
      <c r="M12" s="1080"/>
      <c r="N12" s="1081"/>
    </row>
    <row r="13" spans="1:22" s="574" customFormat="1" ht="44.25" customHeight="1">
      <c r="A13" s="568">
        <v>13</v>
      </c>
      <c r="B13" s="569"/>
      <c r="C13" s="570"/>
      <c r="D13" s="571" t="s">
        <v>535</v>
      </c>
      <c r="E13" s="571"/>
      <c r="F13" s="571"/>
      <c r="G13" s="569"/>
      <c r="H13" s="568"/>
      <c r="I13" s="568"/>
      <c r="J13" s="572"/>
      <c r="K13" s="572"/>
      <c r="L13" s="1003"/>
      <c r="M13" s="1381"/>
      <c r="N13" s="1382"/>
      <c r="O13" s="573"/>
      <c r="P13" s="573"/>
      <c r="Q13" s="573"/>
      <c r="R13" s="573"/>
      <c r="S13" s="573"/>
      <c r="T13" s="573"/>
      <c r="U13" s="573"/>
      <c r="V13" s="573"/>
    </row>
    <row r="14" spans="1:22" s="187" customFormat="1" ht="31.5">
      <c r="A14" s="445" t="s">
        <v>1410</v>
      </c>
      <c r="B14" s="492" t="s">
        <v>2446</v>
      </c>
      <c r="C14" s="515">
        <v>600008030</v>
      </c>
      <c r="D14" s="361" t="s">
        <v>1503</v>
      </c>
      <c r="E14" s="361"/>
      <c r="F14" s="361"/>
      <c r="G14" s="362" t="s">
        <v>1496</v>
      </c>
      <c r="H14" s="362">
        <v>23</v>
      </c>
      <c r="I14" s="626">
        <v>6104.6051280000001</v>
      </c>
      <c r="J14" s="561">
        <f>I14*H14</f>
        <v>140405.91794400002</v>
      </c>
      <c r="K14" s="561">
        <f>J14*(1+$K$12)</f>
        <v>171463.70699321284</v>
      </c>
      <c r="L14" s="794">
        <f>K14/$K$65</f>
        <v>5.3515057986494502E-2</v>
      </c>
      <c r="M14" s="1379"/>
      <c r="N14" s="1380"/>
    </row>
    <row r="15" spans="1:22" ht="47.25">
      <c r="A15" s="445" t="s">
        <v>1412</v>
      </c>
      <c r="B15" s="492" t="s">
        <v>2446</v>
      </c>
      <c r="C15" s="515">
        <v>600008031</v>
      </c>
      <c r="D15" s="361" t="s">
        <v>1502</v>
      </c>
      <c r="E15" s="361"/>
      <c r="F15" s="361"/>
      <c r="G15" s="362" t="s">
        <v>1496</v>
      </c>
      <c r="H15" s="362">
        <v>30</v>
      </c>
      <c r="I15" s="626">
        <v>996.69093900000007</v>
      </c>
      <c r="J15" s="561">
        <f t="shared" ref="J15:J63" si="0">I15*H15</f>
        <v>29900.728170000002</v>
      </c>
      <c r="K15" s="561">
        <f t="shared" ref="K15:K64" si="1">J15*(1+$K$12)</f>
        <v>36514.769241204005</v>
      </c>
      <c r="L15" s="794">
        <f t="shared" ref="L15:L64" si="2">K15/$K$65</f>
        <v>1.1396522491980466E-2</v>
      </c>
      <c r="M15" s="1379"/>
      <c r="N15" s="1380"/>
    </row>
    <row r="16" spans="1:22" ht="47.25">
      <c r="A16" s="445" t="s">
        <v>1414</v>
      </c>
      <c r="B16" s="492" t="s">
        <v>2446</v>
      </c>
      <c r="C16" s="515">
        <v>600008032</v>
      </c>
      <c r="D16" s="361" t="s">
        <v>1501</v>
      </c>
      <c r="E16" s="361"/>
      <c r="F16" s="361"/>
      <c r="G16" s="362" t="s">
        <v>1496</v>
      </c>
      <c r="H16" s="362">
        <v>14</v>
      </c>
      <c r="I16" s="626">
        <v>5378.3635230000009</v>
      </c>
      <c r="J16" s="561">
        <f t="shared" si="0"/>
        <v>75297.089322000014</v>
      </c>
      <c r="K16" s="561">
        <f t="shared" si="1"/>
        <v>91952.805480026422</v>
      </c>
      <c r="L16" s="794">
        <f t="shared" si="2"/>
        <v>2.8699132916094303E-2</v>
      </c>
      <c r="M16" s="1379"/>
      <c r="N16" s="1380"/>
    </row>
    <row r="17" spans="1:14" ht="47.25">
      <c r="A17" s="445" t="s">
        <v>1416</v>
      </c>
      <c r="B17" s="492" t="s">
        <v>2446</v>
      </c>
      <c r="C17" s="515">
        <v>600008033</v>
      </c>
      <c r="D17" s="361" t="s">
        <v>1500</v>
      </c>
      <c r="E17" s="361"/>
      <c r="F17" s="361"/>
      <c r="G17" s="362" t="s">
        <v>1496</v>
      </c>
      <c r="H17" s="362">
        <v>7</v>
      </c>
      <c r="I17" s="626">
        <v>7968.8101889999998</v>
      </c>
      <c r="J17" s="561">
        <f t="shared" si="0"/>
        <v>55781.671323000002</v>
      </c>
      <c r="K17" s="561">
        <f t="shared" si="1"/>
        <v>68120.577019647608</v>
      </c>
      <c r="L17" s="794">
        <f t="shared" si="2"/>
        <v>2.1260922752732787E-2</v>
      </c>
      <c r="M17" s="1379"/>
      <c r="N17" s="1380"/>
    </row>
    <row r="18" spans="1:14" ht="126">
      <c r="A18" s="445" t="s">
        <v>1418</v>
      </c>
      <c r="B18" s="492" t="s">
        <v>2446</v>
      </c>
      <c r="C18" s="515">
        <v>600008034</v>
      </c>
      <c r="D18" s="361" t="s">
        <v>1499</v>
      </c>
      <c r="E18" s="361"/>
      <c r="F18" s="361"/>
      <c r="G18" s="362" t="s">
        <v>1496</v>
      </c>
      <c r="H18" s="362">
        <v>2</v>
      </c>
      <c r="I18" s="626">
        <v>4314.1207290000002</v>
      </c>
      <c r="J18" s="561">
        <f t="shared" si="0"/>
        <v>8628.2414580000004</v>
      </c>
      <c r="K18" s="561">
        <f t="shared" si="1"/>
        <v>10536.808468509602</v>
      </c>
      <c r="L18" s="794">
        <f t="shared" si="2"/>
        <v>3.2886138184752885E-3</v>
      </c>
      <c r="M18" s="1379"/>
      <c r="N18" s="1380"/>
    </row>
    <row r="19" spans="1:14" ht="94.5">
      <c r="A19" s="445" t="s">
        <v>1420</v>
      </c>
      <c r="B19" s="492" t="s">
        <v>2446</v>
      </c>
      <c r="C19" s="515">
        <v>600008035</v>
      </c>
      <c r="D19" s="361" t="s">
        <v>1498</v>
      </c>
      <c r="E19" s="361"/>
      <c r="F19" s="361"/>
      <c r="G19" s="362" t="s">
        <v>1496</v>
      </c>
      <c r="H19" s="362">
        <v>95</v>
      </c>
      <c r="I19" s="626">
        <v>3356.0992170000004</v>
      </c>
      <c r="J19" s="561">
        <f t="shared" si="0"/>
        <v>318829.42561500001</v>
      </c>
      <c r="K19" s="561">
        <f t="shared" si="1"/>
        <v>389354.49456103804</v>
      </c>
      <c r="L19" s="794">
        <f t="shared" si="2"/>
        <v>0.12152034222939662</v>
      </c>
      <c r="M19" s="1379"/>
      <c r="N19" s="1380"/>
    </row>
    <row r="20" spans="1:14" ht="141.75">
      <c r="A20" s="445" t="s">
        <v>2159</v>
      </c>
      <c r="B20" s="492" t="s">
        <v>2446</v>
      </c>
      <c r="C20" s="515">
        <v>600008036</v>
      </c>
      <c r="D20" s="361" t="s">
        <v>1497</v>
      </c>
      <c r="E20" s="361"/>
      <c r="F20" s="361"/>
      <c r="G20" s="362" t="s">
        <v>1496</v>
      </c>
      <c r="H20" s="362">
        <v>6</v>
      </c>
      <c r="I20" s="626">
        <v>10536.827220000001</v>
      </c>
      <c r="J20" s="561">
        <f t="shared" si="0"/>
        <v>63220.96332000001</v>
      </c>
      <c r="K20" s="561">
        <f t="shared" si="1"/>
        <v>77205.440406384019</v>
      </c>
      <c r="L20" s="794">
        <f t="shared" si="2"/>
        <v>2.4096374052988558E-2</v>
      </c>
      <c r="M20" s="1379"/>
      <c r="N20" s="1380"/>
    </row>
    <row r="21" spans="1:14" ht="47.25">
      <c r="A21" s="445" t="s">
        <v>2160</v>
      </c>
      <c r="B21" s="492" t="s">
        <v>2446</v>
      </c>
      <c r="C21" s="515">
        <v>600008037</v>
      </c>
      <c r="D21" s="361" t="s">
        <v>1504</v>
      </c>
      <c r="E21" s="361"/>
      <c r="F21" s="361"/>
      <c r="G21" s="362" t="s">
        <v>1496</v>
      </c>
      <c r="H21" s="362">
        <v>7</v>
      </c>
      <c r="I21" s="626">
        <v>2992.760166</v>
      </c>
      <c r="J21" s="561">
        <f t="shared" si="0"/>
        <v>20949.321162</v>
      </c>
      <c r="K21" s="561">
        <f t="shared" si="1"/>
        <v>25583.311003034403</v>
      </c>
      <c r="L21" s="794">
        <f t="shared" si="2"/>
        <v>7.9847356377761199E-3</v>
      </c>
      <c r="M21" s="1379"/>
      <c r="N21" s="1380"/>
    </row>
    <row r="22" spans="1:14" ht="94.5">
      <c r="A22" s="445" t="s">
        <v>2161</v>
      </c>
      <c r="B22" s="492" t="s">
        <v>2446</v>
      </c>
      <c r="C22" s="515">
        <v>600008038</v>
      </c>
      <c r="D22" s="361" t="s">
        <v>1505</v>
      </c>
      <c r="E22" s="361"/>
      <c r="F22" s="361"/>
      <c r="G22" s="362" t="s">
        <v>1496</v>
      </c>
      <c r="H22" s="362">
        <v>1</v>
      </c>
      <c r="I22" s="626">
        <v>2059.2718890000001</v>
      </c>
      <c r="J22" s="561">
        <f t="shared" si="0"/>
        <v>2059.2718890000001</v>
      </c>
      <c r="K22" s="561">
        <f t="shared" si="1"/>
        <v>2514.7828308468002</v>
      </c>
      <c r="L22" s="794">
        <f t="shared" si="2"/>
        <v>7.8488183520687813E-4</v>
      </c>
      <c r="M22" s="1379"/>
      <c r="N22" s="1380"/>
    </row>
    <row r="23" spans="1:14" ht="78.75">
      <c r="A23" s="445" t="s">
        <v>2162</v>
      </c>
      <c r="B23" s="492" t="s">
        <v>2446</v>
      </c>
      <c r="C23" s="515">
        <v>600008039</v>
      </c>
      <c r="D23" s="361" t="s">
        <v>1506</v>
      </c>
      <c r="E23" s="361"/>
      <c r="F23" s="361"/>
      <c r="G23" s="362" t="s">
        <v>1496</v>
      </c>
      <c r="H23" s="362">
        <v>3</v>
      </c>
      <c r="I23" s="626">
        <v>983.34885600000007</v>
      </c>
      <c r="J23" s="561">
        <f t="shared" si="0"/>
        <v>2950.0465680000002</v>
      </c>
      <c r="K23" s="561">
        <f t="shared" si="1"/>
        <v>3602.5968688416006</v>
      </c>
      <c r="L23" s="794">
        <f t="shared" si="2"/>
        <v>1.1243964318679595E-3</v>
      </c>
      <c r="M23" s="1379"/>
      <c r="N23" s="1380"/>
    </row>
    <row r="24" spans="1:14" ht="31.5">
      <c r="A24" s="445" t="s">
        <v>2163</v>
      </c>
      <c r="B24" s="492" t="s">
        <v>2446</v>
      </c>
      <c r="C24" s="515">
        <v>600008040</v>
      </c>
      <c r="D24" s="361" t="s">
        <v>1507</v>
      </c>
      <c r="E24" s="361"/>
      <c r="F24" s="361"/>
      <c r="G24" s="362" t="s">
        <v>1496</v>
      </c>
      <c r="H24" s="362">
        <v>2</v>
      </c>
      <c r="I24" s="626">
        <v>3049.0104300000003</v>
      </c>
      <c r="J24" s="561">
        <f t="shared" si="0"/>
        <v>6098.0208600000005</v>
      </c>
      <c r="K24" s="561">
        <f t="shared" si="1"/>
        <v>7446.903074232001</v>
      </c>
      <c r="L24" s="794">
        <f t="shared" si="2"/>
        <v>2.3242320886781285E-3</v>
      </c>
      <c r="M24" s="1379"/>
      <c r="N24" s="1380"/>
    </row>
    <row r="25" spans="1:14" ht="63">
      <c r="A25" s="445" t="s">
        <v>2164</v>
      </c>
      <c r="B25" s="492" t="s">
        <v>2446</v>
      </c>
      <c r="C25" s="515">
        <v>600008041</v>
      </c>
      <c r="D25" s="361" t="s">
        <v>1508</v>
      </c>
      <c r="E25" s="361"/>
      <c r="F25" s="361"/>
      <c r="G25" s="362" t="s">
        <v>1496</v>
      </c>
      <c r="H25" s="362">
        <v>2</v>
      </c>
      <c r="I25" s="626">
        <v>3194.3166000000001</v>
      </c>
      <c r="J25" s="561">
        <f t="shared" si="0"/>
        <v>6388.6332000000002</v>
      </c>
      <c r="K25" s="561">
        <f t="shared" si="1"/>
        <v>7801.7988638400011</v>
      </c>
      <c r="L25" s="794">
        <f t="shared" si="2"/>
        <v>2.4349976208894826E-3</v>
      </c>
      <c r="M25" s="1379"/>
      <c r="N25" s="1380"/>
    </row>
    <row r="26" spans="1:14" ht="141.75">
      <c r="A26" s="445" t="s">
        <v>2165</v>
      </c>
      <c r="B26" s="492" t="s">
        <v>2446</v>
      </c>
      <c r="C26" s="515">
        <v>600008042</v>
      </c>
      <c r="D26" s="361" t="s">
        <v>1509</v>
      </c>
      <c r="E26" s="361"/>
      <c r="F26" s="361"/>
      <c r="G26" s="362" t="s">
        <v>1496</v>
      </c>
      <c r="H26" s="362">
        <v>1</v>
      </c>
      <c r="I26" s="626">
        <v>2843.0154000000002</v>
      </c>
      <c r="J26" s="561">
        <f t="shared" si="0"/>
        <v>2843.0154000000002</v>
      </c>
      <c r="K26" s="561">
        <f t="shared" si="1"/>
        <v>3471.8904064800004</v>
      </c>
      <c r="L26" s="794">
        <f t="shared" si="2"/>
        <v>1.0836020035008679E-3</v>
      </c>
      <c r="M26" s="1379"/>
      <c r="N26" s="1380"/>
    </row>
    <row r="27" spans="1:14" ht="126">
      <c r="A27" s="445" t="s">
        <v>2166</v>
      </c>
      <c r="B27" s="492" t="s">
        <v>2446</v>
      </c>
      <c r="C27" s="515">
        <v>600008043</v>
      </c>
      <c r="D27" s="361" t="s">
        <v>1510</v>
      </c>
      <c r="E27" s="361"/>
      <c r="F27" s="361"/>
      <c r="G27" s="362" t="s">
        <v>1496</v>
      </c>
      <c r="H27" s="362">
        <v>1</v>
      </c>
      <c r="I27" s="626">
        <v>2426.9706510000005</v>
      </c>
      <c r="J27" s="561">
        <f t="shared" si="0"/>
        <v>2426.9706510000005</v>
      </c>
      <c r="K27" s="561">
        <f t="shared" si="1"/>
        <v>2963.8165590012009</v>
      </c>
      <c r="L27" s="794">
        <f t="shared" si="2"/>
        <v>9.2502849610361104E-4</v>
      </c>
      <c r="M27" s="1379"/>
      <c r="N27" s="1380"/>
    </row>
    <row r="28" spans="1:14" ht="126">
      <c r="A28" s="445" t="s">
        <v>2167</v>
      </c>
      <c r="B28" s="492" t="s">
        <v>2446</v>
      </c>
      <c r="C28" s="515">
        <v>600008044</v>
      </c>
      <c r="D28" s="361" t="s">
        <v>1511</v>
      </c>
      <c r="E28" s="361"/>
      <c r="F28" s="361"/>
      <c r="G28" s="362" t="s">
        <v>1496</v>
      </c>
      <c r="H28" s="362">
        <v>2</v>
      </c>
      <c r="I28" s="626">
        <v>2176.3319700000002</v>
      </c>
      <c r="J28" s="561">
        <f t="shared" si="0"/>
        <v>4352.6639400000004</v>
      </c>
      <c r="K28" s="561">
        <f t="shared" si="1"/>
        <v>5315.4732035280003</v>
      </c>
      <c r="L28" s="794">
        <f t="shared" si="2"/>
        <v>1.6589974735803335E-3</v>
      </c>
      <c r="M28" s="1379"/>
      <c r="N28" s="1380"/>
    </row>
    <row r="29" spans="1:14" ht="94.5">
      <c r="A29" s="445" t="s">
        <v>2168</v>
      </c>
      <c r="B29" s="492" t="s">
        <v>2446</v>
      </c>
      <c r="C29" s="515">
        <v>600008045</v>
      </c>
      <c r="D29" s="361" t="s">
        <v>1512</v>
      </c>
      <c r="E29" s="361"/>
      <c r="F29" s="361"/>
      <c r="G29" s="362" t="s">
        <v>1496</v>
      </c>
      <c r="H29" s="362">
        <v>1</v>
      </c>
      <c r="I29" s="626">
        <v>1421.791686</v>
      </c>
      <c r="J29" s="561">
        <f t="shared" si="0"/>
        <v>1421.791686</v>
      </c>
      <c r="K29" s="561">
        <f t="shared" si="1"/>
        <v>1736.2920069432</v>
      </c>
      <c r="L29" s="794">
        <f t="shared" si="2"/>
        <v>5.4190924168419092E-4</v>
      </c>
      <c r="M29" s="1379"/>
      <c r="N29" s="1380"/>
    </row>
    <row r="30" spans="1:14" ht="31.5">
      <c r="A30" s="445" t="s">
        <v>2169</v>
      </c>
      <c r="B30" s="492" t="s">
        <v>2446</v>
      </c>
      <c r="C30" s="515">
        <v>600008046</v>
      </c>
      <c r="D30" s="361" t="s">
        <v>1513</v>
      </c>
      <c r="E30" s="361"/>
      <c r="F30" s="361"/>
      <c r="G30" s="362" t="s">
        <v>1496</v>
      </c>
      <c r="H30" s="362">
        <v>2</v>
      </c>
      <c r="I30" s="626">
        <v>439.562997</v>
      </c>
      <c r="J30" s="561">
        <f t="shared" si="0"/>
        <v>879.12599399999999</v>
      </c>
      <c r="K30" s="561">
        <f t="shared" si="1"/>
        <v>1073.5886638728</v>
      </c>
      <c r="L30" s="794">
        <f t="shared" si="2"/>
        <v>3.3507475493382551E-4</v>
      </c>
      <c r="M30" s="1379"/>
      <c r="N30" s="1380"/>
    </row>
    <row r="31" spans="1:14" ht="157.5">
      <c r="A31" s="445" t="s">
        <v>2170</v>
      </c>
      <c r="B31" s="492" t="s">
        <v>2446</v>
      </c>
      <c r="C31" s="515">
        <v>600008047</v>
      </c>
      <c r="D31" s="361" t="s">
        <v>1514</v>
      </c>
      <c r="E31" s="361"/>
      <c r="F31" s="361"/>
      <c r="G31" s="362" t="s">
        <v>1496</v>
      </c>
      <c r="H31" s="362">
        <v>1</v>
      </c>
      <c r="I31" s="626">
        <v>3077.9770020000001</v>
      </c>
      <c r="J31" s="561">
        <f t="shared" si="0"/>
        <v>3077.9770020000001</v>
      </c>
      <c r="K31" s="561">
        <f t="shared" si="1"/>
        <v>3758.8255148424005</v>
      </c>
      <c r="L31" s="794">
        <f t="shared" si="2"/>
        <v>1.1731565175822807E-3</v>
      </c>
      <c r="M31" s="1379"/>
      <c r="N31" s="1380"/>
    </row>
    <row r="32" spans="1:14" ht="63">
      <c r="A32" s="445" t="s">
        <v>2171</v>
      </c>
      <c r="B32" s="492" t="s">
        <v>2446</v>
      </c>
      <c r="C32" s="515">
        <v>600008048</v>
      </c>
      <c r="D32" s="361" t="s">
        <v>1515</v>
      </c>
      <c r="E32" s="361"/>
      <c r="F32" s="361"/>
      <c r="G32" s="362" t="s">
        <v>1496</v>
      </c>
      <c r="H32" s="362">
        <v>1</v>
      </c>
      <c r="I32" s="626">
        <v>3380.9690280000004</v>
      </c>
      <c r="J32" s="561">
        <f t="shared" si="0"/>
        <v>3380.9690280000004</v>
      </c>
      <c r="K32" s="561">
        <f t="shared" si="1"/>
        <v>4128.839376993601</v>
      </c>
      <c r="L32" s="794">
        <f t="shared" si="2"/>
        <v>1.2886405091281539E-3</v>
      </c>
      <c r="M32" s="1379"/>
      <c r="N32" s="1380"/>
    </row>
    <row r="33" spans="1:14" ht="63">
      <c r="A33" s="445" t="s">
        <v>2172</v>
      </c>
      <c r="B33" s="492" t="s">
        <v>2446</v>
      </c>
      <c r="C33" s="515">
        <v>600008049</v>
      </c>
      <c r="D33" s="361" t="s">
        <v>1516</v>
      </c>
      <c r="E33" s="361"/>
      <c r="F33" s="361"/>
      <c r="G33" s="362" t="s">
        <v>1496</v>
      </c>
      <c r="H33" s="362">
        <v>1</v>
      </c>
      <c r="I33" s="626">
        <v>432.09521700000005</v>
      </c>
      <c r="J33" s="561">
        <f t="shared" si="0"/>
        <v>432.09521700000005</v>
      </c>
      <c r="K33" s="561">
        <f t="shared" si="1"/>
        <v>527.67467900040003</v>
      </c>
      <c r="L33" s="794">
        <f t="shared" si="2"/>
        <v>1.6469106809774658E-4</v>
      </c>
      <c r="M33" s="1379"/>
      <c r="N33" s="1380"/>
    </row>
    <row r="34" spans="1:14" ht="94.5">
      <c r="A34" s="445" t="s">
        <v>2173</v>
      </c>
      <c r="B34" s="492" t="s">
        <v>2446</v>
      </c>
      <c r="C34" s="515">
        <v>600008050</v>
      </c>
      <c r="D34" s="361" t="s">
        <v>1517</v>
      </c>
      <c r="E34" s="361"/>
      <c r="F34" s="361"/>
      <c r="G34" s="362" t="s">
        <v>1496</v>
      </c>
      <c r="H34" s="362">
        <v>1</v>
      </c>
      <c r="I34" s="626">
        <v>841.56095700000003</v>
      </c>
      <c r="J34" s="561">
        <f t="shared" si="0"/>
        <v>841.56095700000003</v>
      </c>
      <c r="K34" s="561">
        <f t="shared" si="1"/>
        <v>1027.7142406884002</v>
      </c>
      <c r="L34" s="794">
        <f t="shared" si="2"/>
        <v>3.2075701702963261E-4</v>
      </c>
      <c r="M34" s="1379"/>
      <c r="N34" s="1380"/>
    </row>
    <row r="35" spans="1:14" ht="31.5">
      <c r="A35" s="445" t="s">
        <v>2174</v>
      </c>
      <c r="B35" s="492" t="s">
        <v>2446</v>
      </c>
      <c r="C35" s="515">
        <v>600008051</v>
      </c>
      <c r="D35" s="361" t="s">
        <v>1518</v>
      </c>
      <c r="E35" s="361"/>
      <c r="F35" s="361"/>
      <c r="G35" s="362" t="s">
        <v>1496</v>
      </c>
      <c r="H35" s="362">
        <v>2</v>
      </c>
      <c r="I35" s="626">
        <v>179.31086400000001</v>
      </c>
      <c r="J35" s="561">
        <f t="shared" si="0"/>
        <v>358.62172800000002</v>
      </c>
      <c r="K35" s="561">
        <f t="shared" si="1"/>
        <v>437.94885423360006</v>
      </c>
      <c r="L35" s="794">
        <f t="shared" si="2"/>
        <v>1.3668699190294337E-4</v>
      </c>
      <c r="M35" s="1379"/>
      <c r="N35" s="1380"/>
    </row>
    <row r="36" spans="1:14" ht="31.5">
      <c r="A36" s="445" t="s">
        <v>2175</v>
      </c>
      <c r="B36" s="492" t="s">
        <v>2446</v>
      </c>
      <c r="C36" s="515">
        <v>600008052</v>
      </c>
      <c r="D36" s="361" t="s">
        <v>1521</v>
      </c>
      <c r="E36" s="361"/>
      <c r="F36" s="361"/>
      <c r="G36" s="362" t="s">
        <v>1496</v>
      </c>
      <c r="H36" s="362">
        <v>2</v>
      </c>
      <c r="I36" s="626">
        <v>338.33250600000002</v>
      </c>
      <c r="J36" s="561">
        <f t="shared" si="0"/>
        <v>676.66501200000005</v>
      </c>
      <c r="K36" s="561">
        <f t="shared" si="1"/>
        <v>826.34331265440005</v>
      </c>
      <c r="L36" s="794">
        <f t="shared" si="2"/>
        <v>2.579076999379387E-4</v>
      </c>
      <c r="M36" s="1379"/>
      <c r="N36" s="1380"/>
    </row>
    <row r="37" spans="1:14" ht="31.5">
      <c r="A37" s="445" t="s">
        <v>2176</v>
      </c>
      <c r="B37" s="492" t="s">
        <v>2446</v>
      </c>
      <c r="C37" s="515">
        <v>600008053</v>
      </c>
      <c r="D37" s="361" t="s">
        <v>1522</v>
      </c>
      <c r="E37" s="361"/>
      <c r="F37" s="361"/>
      <c r="G37" s="362" t="s">
        <v>1496</v>
      </c>
      <c r="H37" s="362">
        <v>2</v>
      </c>
      <c r="I37" s="626">
        <v>449.15015399999999</v>
      </c>
      <c r="J37" s="561">
        <f t="shared" si="0"/>
        <v>898.30030799999997</v>
      </c>
      <c r="K37" s="561">
        <f t="shared" si="1"/>
        <v>1097.0043361296</v>
      </c>
      <c r="L37" s="794">
        <f t="shared" si="2"/>
        <v>3.4238295490564231E-4</v>
      </c>
      <c r="M37" s="1379"/>
      <c r="N37" s="1380"/>
    </row>
    <row r="38" spans="1:14" ht="31.5">
      <c r="A38" s="445" t="s">
        <v>2177</v>
      </c>
      <c r="B38" s="492" t="s">
        <v>2446</v>
      </c>
      <c r="C38" s="515">
        <v>600008054</v>
      </c>
      <c r="D38" s="361" t="s">
        <v>1523</v>
      </c>
      <c r="E38" s="361"/>
      <c r="F38" s="361"/>
      <c r="G38" s="362" t="s">
        <v>1496</v>
      </c>
      <c r="H38" s="362">
        <v>2</v>
      </c>
      <c r="I38" s="626">
        <v>107.76216900000001</v>
      </c>
      <c r="J38" s="561">
        <f t="shared" si="0"/>
        <v>215.52433800000003</v>
      </c>
      <c r="K38" s="561">
        <f t="shared" si="1"/>
        <v>263.19832156560005</v>
      </c>
      <c r="L38" s="794">
        <f t="shared" si="2"/>
        <v>8.2146091948709899E-5</v>
      </c>
      <c r="M38" s="1379"/>
      <c r="N38" s="1380"/>
    </row>
    <row r="39" spans="1:14" ht="31.5">
      <c r="A39" s="445" t="s">
        <v>2178</v>
      </c>
      <c r="B39" s="492" t="s">
        <v>2446</v>
      </c>
      <c r="C39" s="515">
        <v>600008055</v>
      </c>
      <c r="D39" s="361" t="s">
        <v>1524</v>
      </c>
      <c r="E39" s="361"/>
      <c r="F39" s="361"/>
      <c r="G39" s="362" t="s">
        <v>1496</v>
      </c>
      <c r="H39" s="362">
        <v>2</v>
      </c>
      <c r="I39" s="626">
        <v>152.947497</v>
      </c>
      <c r="J39" s="561">
        <f t="shared" si="0"/>
        <v>305.894994</v>
      </c>
      <c r="K39" s="561">
        <f t="shared" si="1"/>
        <v>373.55896667280001</v>
      </c>
      <c r="L39" s="794">
        <f t="shared" si="2"/>
        <v>1.16590444202056E-4</v>
      </c>
      <c r="M39" s="1379"/>
      <c r="N39" s="1380"/>
    </row>
    <row r="40" spans="1:14" ht="31.5">
      <c r="A40" s="445" t="s">
        <v>2179</v>
      </c>
      <c r="B40" s="492" t="s">
        <v>2446</v>
      </c>
      <c r="C40" s="515">
        <v>600008056</v>
      </c>
      <c r="D40" s="361" t="s">
        <v>1525</v>
      </c>
      <c r="E40" s="361"/>
      <c r="F40" s="361"/>
      <c r="G40" s="362" t="s">
        <v>1496</v>
      </c>
      <c r="H40" s="362">
        <v>2</v>
      </c>
      <c r="I40" s="626">
        <v>282.62917800000008</v>
      </c>
      <c r="J40" s="561">
        <f t="shared" si="0"/>
        <v>565.25835600000016</v>
      </c>
      <c r="K40" s="561">
        <f t="shared" si="1"/>
        <v>690.29350434720027</v>
      </c>
      <c r="L40" s="794">
        <f t="shared" si="2"/>
        <v>2.1544557481370202E-4</v>
      </c>
      <c r="M40" s="1379"/>
      <c r="N40" s="1380"/>
    </row>
    <row r="41" spans="1:14" ht="31.5">
      <c r="A41" s="445" t="s">
        <v>2180</v>
      </c>
      <c r="B41" s="492" t="s">
        <v>2446</v>
      </c>
      <c r="C41" s="515">
        <v>600008057</v>
      </c>
      <c r="D41" s="361" t="s">
        <v>1526</v>
      </c>
      <c r="E41" s="361"/>
      <c r="F41" s="361"/>
      <c r="G41" s="362" t="s">
        <v>1496</v>
      </c>
      <c r="H41" s="362">
        <v>6</v>
      </c>
      <c r="I41" s="626">
        <v>111.07533900000001</v>
      </c>
      <c r="J41" s="561">
        <f t="shared" si="0"/>
        <v>666.45203400000014</v>
      </c>
      <c r="K41" s="561">
        <f t="shared" si="1"/>
        <v>813.87122392080016</v>
      </c>
      <c r="L41" s="794">
        <f t="shared" si="2"/>
        <v>2.5401507120912135E-4</v>
      </c>
      <c r="M41" s="1379"/>
      <c r="N41" s="1380"/>
    </row>
    <row r="42" spans="1:14" ht="31.5">
      <c r="A42" s="445" t="s">
        <v>2181</v>
      </c>
      <c r="B42" s="492" t="s">
        <v>2446</v>
      </c>
      <c r="C42" s="515">
        <v>600008058</v>
      </c>
      <c r="D42" s="361" t="s">
        <v>1527</v>
      </c>
      <c r="E42" s="361"/>
      <c r="F42" s="361"/>
      <c r="G42" s="362" t="s">
        <v>1496</v>
      </c>
      <c r="H42" s="362">
        <v>1</v>
      </c>
      <c r="I42" s="626">
        <v>210.20223000000001</v>
      </c>
      <c r="J42" s="561">
        <f t="shared" si="0"/>
        <v>210.20223000000001</v>
      </c>
      <c r="K42" s="561">
        <f t="shared" si="1"/>
        <v>256.69896327600003</v>
      </c>
      <c r="L42" s="794">
        <f t="shared" si="2"/>
        <v>8.0117595412374561E-5</v>
      </c>
      <c r="M42" s="1379"/>
      <c r="N42" s="1380"/>
    </row>
    <row r="43" spans="1:14" ht="126">
      <c r="A43" s="445" t="s">
        <v>2182</v>
      </c>
      <c r="B43" s="492" t="s">
        <v>2446</v>
      </c>
      <c r="C43" s="515">
        <v>600008059</v>
      </c>
      <c r="D43" s="361" t="s">
        <v>1528</v>
      </c>
      <c r="E43" s="361"/>
      <c r="F43" s="361"/>
      <c r="G43" s="362" t="s">
        <v>1496</v>
      </c>
      <c r="H43" s="362">
        <v>1</v>
      </c>
      <c r="I43" s="626">
        <v>470.52273000000008</v>
      </c>
      <c r="J43" s="561">
        <f t="shared" si="0"/>
        <v>470.52273000000008</v>
      </c>
      <c r="K43" s="561">
        <f t="shared" si="1"/>
        <v>574.60235787600016</v>
      </c>
      <c r="L43" s="794">
        <f t="shared" si="2"/>
        <v>1.7933753468964606E-4</v>
      </c>
      <c r="M43" s="1379"/>
      <c r="N43" s="1380"/>
    </row>
    <row r="44" spans="1:14" ht="31.5">
      <c r="A44" s="445" t="s">
        <v>2183</v>
      </c>
      <c r="B44" s="492" t="s">
        <v>2446</v>
      </c>
      <c r="C44" s="515">
        <v>600008060</v>
      </c>
      <c r="D44" s="361" t="s">
        <v>1529</v>
      </c>
      <c r="E44" s="361"/>
      <c r="F44" s="361"/>
      <c r="G44" s="362" t="s">
        <v>1496</v>
      </c>
      <c r="H44" s="362">
        <v>4</v>
      </c>
      <c r="I44" s="626">
        <v>230.91217200000003</v>
      </c>
      <c r="J44" s="561">
        <f t="shared" si="0"/>
        <v>923.64868800000011</v>
      </c>
      <c r="K44" s="561">
        <f t="shared" si="1"/>
        <v>1127.9597777856002</v>
      </c>
      <c r="L44" s="794">
        <f t="shared" si="2"/>
        <v>3.5204437121506556E-4</v>
      </c>
      <c r="M44" s="1379"/>
      <c r="N44" s="1380"/>
    </row>
    <row r="45" spans="1:14" ht="31.5">
      <c r="A45" s="445" t="s">
        <v>2184</v>
      </c>
      <c r="B45" s="492" t="s">
        <v>2446</v>
      </c>
      <c r="C45" s="515">
        <v>600008061</v>
      </c>
      <c r="D45" s="361" t="s">
        <v>1530</v>
      </c>
      <c r="E45" s="361"/>
      <c r="F45" s="361"/>
      <c r="G45" s="362" t="s">
        <v>1496</v>
      </c>
      <c r="H45" s="362">
        <v>6</v>
      </c>
      <c r="I45" s="626">
        <v>106.110843</v>
      </c>
      <c r="J45" s="561">
        <f t="shared" si="0"/>
        <v>636.66505800000004</v>
      </c>
      <c r="K45" s="561">
        <f t="shared" si="1"/>
        <v>777.49536882960012</v>
      </c>
      <c r="L45" s="794">
        <f t="shared" si="2"/>
        <v>2.4266190482394019E-4</v>
      </c>
      <c r="M45" s="1379"/>
      <c r="N45" s="1380"/>
    </row>
    <row r="46" spans="1:14" ht="47.25">
      <c r="A46" s="445" t="s">
        <v>2185</v>
      </c>
      <c r="B46" s="492" t="s">
        <v>2446</v>
      </c>
      <c r="C46" s="515">
        <v>600008062</v>
      </c>
      <c r="D46" s="361" t="s">
        <v>1531</v>
      </c>
      <c r="E46" s="361"/>
      <c r="F46" s="361"/>
      <c r="G46" s="362" t="s">
        <v>1496</v>
      </c>
      <c r="H46" s="362">
        <v>1</v>
      </c>
      <c r="I46" s="626">
        <v>1823.2953000000002</v>
      </c>
      <c r="J46" s="561">
        <f t="shared" si="0"/>
        <v>1823.2953000000002</v>
      </c>
      <c r="K46" s="561">
        <f t="shared" si="1"/>
        <v>2226.6082203600004</v>
      </c>
      <c r="L46" s="794">
        <f t="shared" si="2"/>
        <v>6.9494046358444493E-4</v>
      </c>
      <c r="M46" s="1379"/>
      <c r="N46" s="1380"/>
    </row>
    <row r="47" spans="1:14" ht="78" customHeight="1">
      <c r="A47" s="445" t="s">
        <v>2186</v>
      </c>
      <c r="B47" s="492" t="s">
        <v>2446</v>
      </c>
      <c r="C47" s="511">
        <v>600001261</v>
      </c>
      <c r="D47" s="361" t="s">
        <v>1532</v>
      </c>
      <c r="E47" s="361"/>
      <c r="F47" s="361"/>
      <c r="G47" s="362" t="s">
        <v>1496</v>
      </c>
      <c r="H47" s="362">
        <v>43</v>
      </c>
      <c r="I47" s="626">
        <v>1722.1023416666667</v>
      </c>
      <c r="J47" s="561">
        <f t="shared" si="0"/>
        <v>74050.400691666669</v>
      </c>
      <c r="K47" s="561">
        <f t="shared" si="1"/>
        <v>90430.349324663344</v>
      </c>
      <c r="L47" s="794">
        <f t="shared" si="2"/>
        <v>2.8223963383924001E-2</v>
      </c>
      <c r="M47" s="1379"/>
      <c r="N47" s="1380"/>
    </row>
    <row r="48" spans="1:14" ht="70.5" customHeight="1">
      <c r="A48" s="445" t="s">
        <v>2187</v>
      </c>
      <c r="B48" s="492" t="s">
        <v>2446</v>
      </c>
      <c r="C48" s="511">
        <v>600001262</v>
      </c>
      <c r="D48" s="361" t="s">
        <v>1490</v>
      </c>
      <c r="E48" s="361"/>
      <c r="F48" s="361"/>
      <c r="G48" s="362" t="s">
        <v>1496</v>
      </c>
      <c r="H48" s="362">
        <v>101</v>
      </c>
      <c r="I48" s="626">
        <v>993.67867133333357</v>
      </c>
      <c r="J48" s="561">
        <f t="shared" si="0"/>
        <v>100361.54580466669</v>
      </c>
      <c r="K48" s="561">
        <f t="shared" si="1"/>
        <v>122561.51973665897</v>
      </c>
      <c r="L48" s="794">
        <f t="shared" si="2"/>
        <v>3.825233310673623E-2</v>
      </c>
      <c r="M48" s="1379"/>
      <c r="N48" s="1380"/>
    </row>
    <row r="49" spans="1:14" ht="132" customHeight="1">
      <c r="A49" s="445" t="s">
        <v>2188</v>
      </c>
      <c r="B49" s="492" t="s">
        <v>2446</v>
      </c>
      <c r="C49" s="511">
        <v>600001949</v>
      </c>
      <c r="D49" s="361" t="s">
        <v>1533</v>
      </c>
      <c r="E49" s="361"/>
      <c r="F49" s="361"/>
      <c r="G49" s="362" t="s">
        <v>1496</v>
      </c>
      <c r="H49" s="362">
        <v>110</v>
      </c>
      <c r="I49" s="626">
        <v>3186.6115026666666</v>
      </c>
      <c r="J49" s="561">
        <f t="shared" si="0"/>
        <v>350527.26529333333</v>
      </c>
      <c r="K49" s="561">
        <f t="shared" si="1"/>
        <v>428063.8963762187</v>
      </c>
      <c r="L49" s="794">
        <f t="shared" si="2"/>
        <v>0.13360182535540829</v>
      </c>
      <c r="M49" s="1379"/>
      <c r="N49" s="1380"/>
    </row>
    <row r="50" spans="1:14" ht="165.75" customHeight="1">
      <c r="A50" s="445" t="s">
        <v>2189</v>
      </c>
      <c r="B50" s="492" t="s">
        <v>2446</v>
      </c>
      <c r="C50" s="515">
        <v>600007834</v>
      </c>
      <c r="D50" s="361" t="s">
        <v>1491</v>
      </c>
      <c r="E50" s="361"/>
      <c r="F50" s="361"/>
      <c r="G50" s="362" t="s">
        <v>1496</v>
      </c>
      <c r="H50" s="362">
        <v>277</v>
      </c>
      <c r="I50" s="626">
        <v>2947.5087599999997</v>
      </c>
      <c r="J50" s="561">
        <f t="shared" si="0"/>
        <v>816459.92651999986</v>
      </c>
      <c r="K50" s="561">
        <f t="shared" si="1"/>
        <v>997060.86226622388</v>
      </c>
      <c r="L50" s="794">
        <f t="shared" si="2"/>
        <v>0.31118987683121352</v>
      </c>
      <c r="M50" s="1379"/>
      <c r="N50" s="1380"/>
    </row>
    <row r="51" spans="1:14" ht="90.75" customHeight="1">
      <c r="A51" s="445" t="s">
        <v>2190</v>
      </c>
      <c r="B51" s="492" t="s">
        <v>2446</v>
      </c>
      <c r="C51" s="515">
        <v>600006844</v>
      </c>
      <c r="D51" s="361" t="s">
        <v>1492</v>
      </c>
      <c r="E51" s="361"/>
      <c r="F51" s="361"/>
      <c r="G51" s="362" t="s">
        <v>1496</v>
      </c>
      <c r="H51" s="362">
        <v>2</v>
      </c>
      <c r="I51" s="626">
        <v>3211.8382799999995</v>
      </c>
      <c r="J51" s="561">
        <f t="shared" si="0"/>
        <v>6423.676559999999</v>
      </c>
      <c r="K51" s="561">
        <f t="shared" si="1"/>
        <v>7844.5938150719994</v>
      </c>
      <c r="L51" s="794">
        <f t="shared" si="2"/>
        <v>2.4483542334162388E-3</v>
      </c>
      <c r="M51" s="1379"/>
      <c r="N51" s="1380"/>
    </row>
    <row r="52" spans="1:14" ht="31.5">
      <c r="A52" s="445" t="s">
        <v>2191</v>
      </c>
      <c r="B52" s="492" t="s">
        <v>2446</v>
      </c>
      <c r="C52" s="515">
        <v>600007738</v>
      </c>
      <c r="D52" s="361" t="s">
        <v>1534</v>
      </c>
      <c r="E52" s="361"/>
      <c r="F52" s="361"/>
      <c r="G52" s="362" t="s">
        <v>1496</v>
      </c>
      <c r="H52" s="362">
        <v>26</v>
      </c>
      <c r="I52" s="626">
        <v>2010.5630999999996</v>
      </c>
      <c r="J52" s="561">
        <f t="shared" si="0"/>
        <v>52274.640599999992</v>
      </c>
      <c r="K52" s="561">
        <f t="shared" si="1"/>
        <v>63837.791100719995</v>
      </c>
      <c r="L52" s="794">
        <f t="shared" si="2"/>
        <v>1.9924234419007297E-2</v>
      </c>
      <c r="M52" s="1379"/>
      <c r="N52" s="1380"/>
    </row>
    <row r="53" spans="1:14" ht="63">
      <c r="A53" s="445" t="s">
        <v>2192</v>
      </c>
      <c r="B53" s="492" t="s">
        <v>2446</v>
      </c>
      <c r="C53" s="511">
        <v>600001259</v>
      </c>
      <c r="D53" s="361" t="s">
        <v>1535</v>
      </c>
      <c r="E53" s="361"/>
      <c r="F53" s="361"/>
      <c r="G53" s="362" t="s">
        <v>1496</v>
      </c>
      <c r="H53" s="362">
        <v>83</v>
      </c>
      <c r="I53" s="626">
        <v>274.06390733333336</v>
      </c>
      <c r="J53" s="561">
        <f t="shared" si="0"/>
        <v>22747.304308666669</v>
      </c>
      <c r="K53" s="561">
        <f t="shared" si="1"/>
        <v>27779.008021743739</v>
      </c>
      <c r="L53" s="794">
        <f t="shared" si="2"/>
        <v>8.6700284926754627E-3</v>
      </c>
      <c r="M53" s="1379"/>
      <c r="N53" s="1380"/>
    </row>
    <row r="54" spans="1:14" ht="75" customHeight="1">
      <c r="A54" s="445" t="s">
        <v>2193</v>
      </c>
      <c r="B54" s="492" t="s">
        <v>2446</v>
      </c>
      <c r="C54" s="515">
        <v>600008064</v>
      </c>
      <c r="D54" s="361" t="s">
        <v>1493</v>
      </c>
      <c r="E54" s="361"/>
      <c r="F54" s="361"/>
      <c r="G54" s="362" t="s">
        <v>1496</v>
      </c>
      <c r="H54" s="362">
        <v>12</v>
      </c>
      <c r="I54" s="626">
        <v>1504.7752000000003</v>
      </c>
      <c r="J54" s="561">
        <f t="shared" si="0"/>
        <v>18057.302400000004</v>
      </c>
      <c r="K54" s="561">
        <f t="shared" si="1"/>
        <v>22051.577690880007</v>
      </c>
      <c r="L54" s="794">
        <f t="shared" si="2"/>
        <v>6.8824562323725131E-3</v>
      </c>
      <c r="M54" s="1379"/>
      <c r="N54" s="1380"/>
    </row>
    <row r="55" spans="1:14" ht="79.5" customHeight="1">
      <c r="A55" s="445" t="s">
        <v>2194</v>
      </c>
      <c r="B55" s="492" t="s">
        <v>2432</v>
      </c>
      <c r="C55" s="507">
        <v>700000907</v>
      </c>
      <c r="D55" s="361" t="s">
        <v>1536</v>
      </c>
      <c r="E55" s="361"/>
      <c r="F55" s="361"/>
      <c r="G55" s="362" t="s">
        <v>1496</v>
      </c>
      <c r="H55" s="362">
        <v>1</v>
      </c>
      <c r="I55" s="626">
        <v>3293.6781919999999</v>
      </c>
      <c r="J55" s="561">
        <f t="shared" si="0"/>
        <v>3293.6781919999999</v>
      </c>
      <c r="K55" s="561">
        <f t="shared" si="1"/>
        <v>4022.2398080704002</v>
      </c>
      <c r="L55" s="794">
        <f t="shared" si="2"/>
        <v>1.2553700158424452E-3</v>
      </c>
      <c r="M55" s="1379"/>
      <c r="N55" s="1380"/>
    </row>
    <row r="56" spans="1:14" ht="68.25" customHeight="1">
      <c r="A56" s="445" t="s">
        <v>2195</v>
      </c>
      <c r="B56" s="492" t="s">
        <v>2432</v>
      </c>
      <c r="C56" s="507">
        <v>700000908</v>
      </c>
      <c r="D56" s="361" t="s">
        <v>1538</v>
      </c>
      <c r="E56" s="361"/>
      <c r="F56" s="361"/>
      <c r="G56" s="362" t="s">
        <v>1496</v>
      </c>
      <c r="H56" s="362">
        <v>1</v>
      </c>
      <c r="I56" s="626">
        <v>3293.6781919999999</v>
      </c>
      <c r="J56" s="561">
        <f t="shared" si="0"/>
        <v>3293.6781919999999</v>
      </c>
      <c r="K56" s="561">
        <f t="shared" si="1"/>
        <v>4022.2398080704002</v>
      </c>
      <c r="L56" s="794">
        <f t="shared" si="2"/>
        <v>1.2553700158424452E-3</v>
      </c>
      <c r="M56" s="1379"/>
      <c r="N56" s="1380"/>
    </row>
    <row r="57" spans="1:14" ht="106.5" customHeight="1">
      <c r="A57" s="445" t="s">
        <v>2196</v>
      </c>
      <c r="B57" s="492" t="s">
        <v>2446</v>
      </c>
      <c r="C57" s="511">
        <v>600001260</v>
      </c>
      <c r="D57" s="361" t="s">
        <v>1537</v>
      </c>
      <c r="E57" s="361"/>
      <c r="F57" s="361"/>
      <c r="G57" s="362" t="s">
        <v>1496</v>
      </c>
      <c r="H57" s="362">
        <v>72</v>
      </c>
      <c r="I57" s="626">
        <v>349.44091600000002</v>
      </c>
      <c r="J57" s="561">
        <f t="shared" si="0"/>
        <v>25159.745952000001</v>
      </c>
      <c r="K57" s="561">
        <f t="shared" si="1"/>
        <v>30725.081756582404</v>
      </c>
      <c r="L57" s="794">
        <f t="shared" si="2"/>
        <v>9.5895193255583662E-3</v>
      </c>
      <c r="M57" s="1379"/>
      <c r="N57" s="1380"/>
    </row>
    <row r="58" spans="1:14" ht="31.5">
      <c r="A58" s="445" t="s">
        <v>2197</v>
      </c>
      <c r="B58" s="492" t="s">
        <v>2446</v>
      </c>
      <c r="C58" s="515">
        <v>600008023</v>
      </c>
      <c r="D58" s="361" t="s">
        <v>1539</v>
      </c>
      <c r="E58" s="361"/>
      <c r="F58" s="361"/>
      <c r="G58" s="362" t="s">
        <v>1496</v>
      </c>
      <c r="H58" s="362">
        <v>8</v>
      </c>
      <c r="I58" s="626">
        <v>3304.867792</v>
      </c>
      <c r="J58" s="561">
        <f t="shared" si="0"/>
        <v>26438.942336</v>
      </c>
      <c r="K58" s="561">
        <f t="shared" si="1"/>
        <v>32287.236380723203</v>
      </c>
      <c r="L58" s="794">
        <f t="shared" si="2"/>
        <v>1.0077079035777828E-2</v>
      </c>
      <c r="M58" s="1379"/>
      <c r="N58" s="1380"/>
    </row>
    <row r="59" spans="1:14" ht="47.25">
      <c r="A59" s="445" t="s">
        <v>2198</v>
      </c>
      <c r="B59" s="492" t="s">
        <v>2446</v>
      </c>
      <c r="C59" s="515">
        <v>600008024</v>
      </c>
      <c r="D59" s="361" t="s">
        <v>1540</v>
      </c>
      <c r="E59" s="361"/>
      <c r="F59" s="361"/>
      <c r="G59" s="362" t="s">
        <v>1496</v>
      </c>
      <c r="H59" s="362">
        <v>4</v>
      </c>
      <c r="I59" s="626">
        <v>1987.902</v>
      </c>
      <c r="J59" s="561">
        <f t="shared" si="0"/>
        <v>7951.6080000000002</v>
      </c>
      <c r="K59" s="561">
        <f t="shared" si="1"/>
        <v>9710.5036896000001</v>
      </c>
      <c r="L59" s="794">
        <f t="shared" si="2"/>
        <v>3.0307181451966559E-3</v>
      </c>
      <c r="M59" s="1379"/>
      <c r="N59" s="1380"/>
    </row>
    <row r="60" spans="1:14" ht="63">
      <c r="A60" s="445" t="s">
        <v>2199</v>
      </c>
      <c r="B60" s="492" t="s">
        <v>2446</v>
      </c>
      <c r="C60" s="515">
        <v>600007821</v>
      </c>
      <c r="D60" s="361" t="s">
        <v>1541</v>
      </c>
      <c r="E60" s="361"/>
      <c r="F60" s="361"/>
      <c r="G60" s="362" t="s">
        <v>1496</v>
      </c>
      <c r="H60" s="362">
        <v>30</v>
      </c>
      <c r="I60" s="626">
        <v>1052.4783499999999</v>
      </c>
      <c r="J60" s="561">
        <f t="shared" si="0"/>
        <v>31574.350499999997</v>
      </c>
      <c r="K60" s="561">
        <f t="shared" si="1"/>
        <v>38558.5968306</v>
      </c>
      <c r="L60" s="794">
        <f t="shared" si="2"/>
        <v>1.2034415804092593E-2</v>
      </c>
      <c r="M60" s="1379"/>
      <c r="N60" s="1380"/>
    </row>
    <row r="61" spans="1:14" ht="84.75" customHeight="1">
      <c r="A61" s="445" t="s">
        <v>2200</v>
      </c>
      <c r="B61" s="492" t="s">
        <v>2446</v>
      </c>
      <c r="C61" s="515">
        <v>600008065</v>
      </c>
      <c r="D61" s="361" t="s">
        <v>1494</v>
      </c>
      <c r="E61" s="361"/>
      <c r="F61" s="361"/>
      <c r="G61" s="362" t="s">
        <v>1496</v>
      </c>
      <c r="H61" s="362">
        <v>1</v>
      </c>
      <c r="I61" s="626">
        <v>602.33079999999995</v>
      </c>
      <c r="J61" s="561">
        <f t="shared" si="0"/>
        <v>602.33079999999995</v>
      </c>
      <c r="K61" s="561">
        <f t="shared" si="1"/>
        <v>735.56637295999997</v>
      </c>
      <c r="L61" s="794">
        <f t="shared" si="2"/>
        <v>2.2957556320316817E-4</v>
      </c>
      <c r="M61" s="1379"/>
      <c r="N61" s="1380"/>
    </row>
    <row r="62" spans="1:14" ht="90" customHeight="1">
      <c r="A62" s="445" t="s">
        <v>2201</v>
      </c>
      <c r="B62" s="492" t="s">
        <v>2446</v>
      </c>
      <c r="C62" s="515">
        <v>600008066</v>
      </c>
      <c r="D62" s="361" t="s">
        <v>1495</v>
      </c>
      <c r="E62" s="361"/>
      <c r="F62" s="361"/>
      <c r="G62" s="362" t="s">
        <v>1496</v>
      </c>
      <c r="H62" s="362">
        <v>3</v>
      </c>
      <c r="I62" s="626">
        <v>1448.6020680000004</v>
      </c>
      <c r="J62" s="561">
        <f t="shared" si="0"/>
        <v>4345.8062040000013</v>
      </c>
      <c r="K62" s="561">
        <f t="shared" si="1"/>
        <v>5307.0985363248019</v>
      </c>
      <c r="L62" s="794">
        <f t="shared" si="2"/>
        <v>1.6563836796244236E-3</v>
      </c>
      <c r="M62" s="1379"/>
      <c r="N62" s="1380"/>
    </row>
    <row r="63" spans="1:14" ht="58.5" customHeight="1">
      <c r="A63" s="445" t="s">
        <v>2202</v>
      </c>
      <c r="B63" s="492" t="s">
        <v>2446</v>
      </c>
      <c r="C63" s="515">
        <v>600009167</v>
      </c>
      <c r="D63" s="361" t="s">
        <v>2204</v>
      </c>
      <c r="E63" s="361"/>
      <c r="F63" s="361"/>
      <c r="G63" s="362" t="s">
        <v>1496</v>
      </c>
      <c r="H63" s="362" t="s">
        <v>2203</v>
      </c>
      <c r="I63" s="626">
        <v>300431.44813666667</v>
      </c>
      <c r="J63" s="561">
        <f t="shared" si="0"/>
        <v>300431.44813666667</v>
      </c>
      <c r="K63" s="561">
        <f t="shared" si="1"/>
        <v>366886.88446449739</v>
      </c>
      <c r="L63" s="794">
        <f t="shared" si="2"/>
        <v>0.11450803928658251</v>
      </c>
      <c r="M63" s="1379"/>
      <c r="N63" s="1380"/>
    </row>
    <row r="64" spans="1:14" ht="63">
      <c r="A64" s="445" t="s">
        <v>2205</v>
      </c>
      <c r="B64" s="492" t="s">
        <v>2446</v>
      </c>
      <c r="C64" s="515">
        <v>600008063</v>
      </c>
      <c r="D64" s="361" t="s">
        <v>2207</v>
      </c>
      <c r="E64" s="361"/>
      <c r="F64" s="361"/>
      <c r="G64" s="362" t="s">
        <v>1496</v>
      </c>
      <c r="H64" s="362" t="s">
        <v>2206</v>
      </c>
      <c r="I64" s="626">
        <v>1813.4188980000004</v>
      </c>
      <c r="J64" s="561">
        <f>I64*H64</f>
        <v>21761.026776000006</v>
      </c>
      <c r="K64" s="561">
        <f t="shared" si="1"/>
        <v>26574.565898851208</v>
      </c>
      <c r="L64" s="794">
        <f t="shared" si="2"/>
        <v>8.2941134306587418E-3</v>
      </c>
      <c r="M64" s="1379"/>
      <c r="N64" s="1380"/>
    </row>
    <row r="65" spans="1:14" s="545" customFormat="1" ht="60.75" customHeight="1">
      <c r="A65" s="575"/>
      <c r="B65" s="576"/>
      <c r="C65" s="575"/>
      <c r="D65" s="1277" t="s">
        <v>88</v>
      </c>
      <c r="E65" s="1277"/>
      <c r="F65" s="1277"/>
      <c r="G65" s="1277"/>
      <c r="H65" s="1277"/>
      <c r="I65" s="1277"/>
      <c r="J65" s="577">
        <f>SUBTOTAL(9,J13:J64)</f>
        <v>2623671.228749</v>
      </c>
      <c r="K65" s="677">
        <f t="shared" ref="K65:L65" si="3">SUBTOTAL(9,K13:K64)</f>
        <v>3204027.3045482789</v>
      </c>
      <c r="L65" s="799">
        <f t="shared" si="3"/>
        <v>0.99999999999999989</v>
      </c>
      <c r="M65" s="1278"/>
      <c r="N65" s="1278"/>
    </row>
    <row r="66" spans="1:14" ht="15.75">
      <c r="K66" s="181"/>
    </row>
    <row r="67" spans="1:14" ht="15.75"/>
    <row r="112" ht="49.5" customHeight="1"/>
  </sheetData>
  <sheetProtection selectLockedCells="1"/>
  <autoFilter ref="A11:N65" xr:uid="{00000000-0009-0000-0000-00000D000000}">
    <filterColumn colId="12" showButton="0"/>
  </autoFilter>
  <mergeCells count="78">
    <mergeCell ref="M55:N55"/>
    <mergeCell ref="M56:N56"/>
    <mergeCell ref="M57:N57"/>
    <mergeCell ref="M58:N58"/>
    <mergeCell ref="M64:N64"/>
    <mergeCell ref="M59:N59"/>
    <mergeCell ref="M60:N60"/>
    <mergeCell ref="M61:N61"/>
    <mergeCell ref="M62:N62"/>
    <mergeCell ref="M63:N63"/>
    <mergeCell ref="M50:N50"/>
    <mergeCell ref="M51:N51"/>
    <mergeCell ref="M52:N52"/>
    <mergeCell ref="M53:N53"/>
    <mergeCell ref="M54:N54"/>
    <mergeCell ref="M45:N45"/>
    <mergeCell ref="M46:N46"/>
    <mergeCell ref="M47:N47"/>
    <mergeCell ref="M48:N48"/>
    <mergeCell ref="M49:N49"/>
    <mergeCell ref="M40:N40"/>
    <mergeCell ref="M41:N41"/>
    <mergeCell ref="M42:N42"/>
    <mergeCell ref="M43:N43"/>
    <mergeCell ref="M44:N44"/>
    <mergeCell ref="M35:N35"/>
    <mergeCell ref="M36:N36"/>
    <mergeCell ref="M37:N37"/>
    <mergeCell ref="M38:N38"/>
    <mergeCell ref="M39:N39"/>
    <mergeCell ref="M30:N30"/>
    <mergeCell ref="M31:N31"/>
    <mergeCell ref="M32:N32"/>
    <mergeCell ref="M33:N33"/>
    <mergeCell ref="M34:N34"/>
    <mergeCell ref="D4:H4"/>
    <mergeCell ref="I4:J4"/>
    <mergeCell ref="M13:N13"/>
    <mergeCell ref="M14:N14"/>
    <mergeCell ref="M15:N15"/>
    <mergeCell ref="F5:G5"/>
    <mergeCell ref="I5:J5"/>
    <mergeCell ref="F6:G6"/>
    <mergeCell ref="I6:J6"/>
    <mergeCell ref="D8:H8"/>
    <mergeCell ref="D10:J10"/>
    <mergeCell ref="G11:G12"/>
    <mergeCell ref="H11:H12"/>
    <mergeCell ref="I11:I12"/>
    <mergeCell ref="J11:J12"/>
    <mergeCell ref="L11:L12"/>
    <mergeCell ref="D1:J2"/>
    <mergeCell ref="K2:N2"/>
    <mergeCell ref="D3:H3"/>
    <mergeCell ref="I3:J3"/>
    <mergeCell ref="M3:N3"/>
    <mergeCell ref="M28:N28"/>
    <mergeCell ref="A11:A12"/>
    <mergeCell ref="B11:B12"/>
    <mergeCell ref="C11:C12"/>
    <mergeCell ref="D11:D12"/>
    <mergeCell ref="F11:F12"/>
    <mergeCell ref="M29:N29"/>
    <mergeCell ref="M11:N12"/>
    <mergeCell ref="D65:I65"/>
    <mergeCell ref="M65:N65"/>
    <mergeCell ref="M16:N16"/>
    <mergeCell ref="M17:N17"/>
    <mergeCell ref="M18:N18"/>
    <mergeCell ref="M19:N19"/>
    <mergeCell ref="M20:N20"/>
    <mergeCell ref="M21:N21"/>
    <mergeCell ref="M22:N22"/>
    <mergeCell ref="M23:N23"/>
    <mergeCell ref="M24:N24"/>
    <mergeCell ref="M25:N25"/>
    <mergeCell ref="M26:N26"/>
    <mergeCell ref="M27:N27"/>
  </mergeCells>
  <conditionalFormatting sqref="B14:B64">
    <cfRule type="containsText" dxfId="7" priority="1" operator="containsText" text="PESQUISA DE MERCADO">
      <formula>NOT(ISERROR(SEARCH("PESQUISA DE MERCADO",B14)))</formula>
    </cfRule>
    <cfRule type="containsText" dxfId="6" priority="2" operator="containsText" text="CPU">
      <formula>NOT(ISERROR(SEARCH("CPU",B14)))</formula>
    </cfRule>
    <cfRule type="containsText" dxfId="5" priority="3" operator="containsText" text="LICITADO">
      <formula>NOT(ISERROR(SEARCH("LICITADO",B14)))</formula>
    </cfRule>
    <cfRule type="containsText" dxfId="4" priority="4" operator="containsText" text="OUTROS">
      <formula>NOT(ISERROR(SEARCH("OUTROS",B14)))</formula>
    </cfRule>
    <cfRule type="containsText" dxfId="3" priority="5" operator="containsText" text="SINAPI">
      <formula>NOT(ISERROR(SEARCH("SINAPI",B14)))</formula>
    </cfRule>
    <cfRule type="containsText" dxfId="2" priority="6" operator="containsText" text="SIURB-INFRA">
      <formula>NOT(ISERROR(SEARCH("SIURB-INFRA",B14)))</formula>
    </cfRule>
    <cfRule type="containsText" dxfId="1" priority="7" operator="containsText" text="SIURB-EDIF">
      <formula>NOT(ISERROR(SEARCH("SIURB-EDIF",B14)))</formula>
    </cfRule>
    <cfRule type="containsText" dxfId="0" priority="8" operator="containsText" text="CDHU">
      <formula>NOT(ISERROR(SEARCH("CDHU",B14)))</formula>
    </cfRule>
  </conditionalFormatting>
  <dataValidations disablePrompts="1" count="3">
    <dataValidation type="textLength" allowBlank="1" showInputMessage="1" showErrorMessage="1" sqref="H14" xr:uid="{00000000-0002-0000-0D00-000000000000}">
      <formula1>0</formula1>
      <formula2>80</formula2>
    </dataValidation>
    <dataValidation allowBlank="1" showErrorMessage="1" errorTitle="EXCESSO DE CARACTERES" error="Esta célula está configurada para aceitar o máximo de 70 caracteres. Por gentileza, revise o texte e remova o excesso de caracteres." sqref="CFW14:CGR14 CPS14:CQN14 CZO14:DAJ14 DJK14:DKF14 DTG14:DUB14 EDC14:EDX14 EMY14:ENT14 EWU14:EXP14 FGQ14:FHL14 FQM14:FRH14 GAI14:GBD14 GKE14:GKZ14 GUA14:GUV14 HDW14:HER14 HNS14:HON14 HXO14:HYJ14 IHK14:IIF14 IRG14:ISB14 JBC14:JBX14 JKY14:JLT14 JUU14:JVP14 KEQ14:KFL14 KOM14:KPH14 KYI14:KZD14 LIE14:LIZ14 LSA14:LSV14 MBW14:MCR14 MLS14:MMN14 MVO14:MWJ14 NFK14:NGF14 NPG14:NQB14 NZC14:NZX14 OIY14:OJT14 OSU14:OTP14 PCQ14:PDL14 PMM14:PNH14 PWI14:PXD14 QGE14:QGZ14 QQA14:QQV14 QZW14:RAR14 RJS14:RKN14 RTO14:RUJ14 SDK14:SEF14 SNG14:SOB14 SXC14:SXX14 TGY14:THT14 TQU14:TRP14 UAQ14:UBL14 UKM14:ULH14 UUI14:UVD14 VEE14:VEZ14 VOA14:VOV14 VXW14:VYR14 WRO14:WSJ14 FC14:FX14 WHS14:WIN14 YU14:ZP14 ASM14:ATH14 OY14:PT14 AIQ14:AJL14 BCI14:BDD14 BME14:BMZ14 BWA14:BWV14 D14:G14" xr:uid="{00000000-0002-0000-0D00-000001000000}"/>
    <dataValidation type="list" allowBlank="1" showInputMessage="1" showErrorMessage="1" sqref="B14:B64" xr:uid="{0F4F8917-8D5E-469D-A13D-F569801B8E14}">
      <formula1>"CDHU,SIURB-EDIF,SIURB-INFRA,SINAPI,OUTROS,LICITADO,PESQUISA DE MERCADO,CPU"</formula1>
    </dataValidation>
  </dataValidations>
  <printOptions horizontalCentered="1"/>
  <pageMargins left="0.25" right="0.25" top="0.75" bottom="0.75" header="0.3" footer="0.3"/>
  <pageSetup paperSize="9" scale="38" fitToHeight="0" orientation="landscape" horizontalDpi="4294967293" verticalDpi="4294967293" r:id="rId1"/>
  <headerFooter alignWithMargins="0">
    <oddFooter>&amp;R&amp;P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45"/>
  <sheetViews>
    <sheetView topLeftCell="A16" zoomScale="80" zoomScaleNormal="80" workbookViewId="0">
      <selection activeCell="F42" sqref="F42"/>
    </sheetView>
  </sheetViews>
  <sheetFormatPr defaultColWidth="9.140625" defaultRowHeight="18" customHeight="1"/>
  <cols>
    <col min="1" max="3" width="9.140625" style="125"/>
    <col min="4" max="4" width="38.85546875" style="140" customWidth="1"/>
    <col min="5" max="14" width="9.140625" style="125"/>
    <col min="15" max="15" width="9.140625" style="144"/>
    <col min="16" max="16" width="9.140625" style="125"/>
    <col min="17" max="17" width="49.42578125" style="140" customWidth="1"/>
    <col min="18" max="18" width="10.85546875" style="141" customWidth="1"/>
    <col min="19" max="19" width="12" style="125" customWidth="1"/>
    <col min="20" max="16384" width="9.140625" style="125"/>
  </cols>
  <sheetData>
    <row r="1" spans="1:15" ht="18" customHeight="1">
      <c r="D1" s="126" t="s">
        <v>93</v>
      </c>
      <c r="E1" s="127"/>
      <c r="F1" s="127"/>
      <c r="G1" s="127"/>
      <c r="H1" s="127"/>
      <c r="I1" s="127"/>
      <c r="J1" s="127"/>
      <c r="K1" s="127"/>
      <c r="L1" s="127"/>
      <c r="M1" s="127"/>
      <c r="N1" s="127"/>
      <c r="O1" s="128"/>
    </row>
    <row r="2" spans="1:15" ht="18" customHeight="1">
      <c r="D2" s="129"/>
      <c r="E2" s="130"/>
      <c r="F2" s="130"/>
      <c r="G2" s="130"/>
      <c r="H2" s="130"/>
      <c r="I2" s="130"/>
      <c r="J2" s="130"/>
      <c r="K2" s="130"/>
      <c r="L2" s="130"/>
      <c r="M2" s="130"/>
      <c r="N2" s="130"/>
      <c r="O2" s="131"/>
    </row>
    <row r="3" spans="1:15" ht="18" customHeight="1">
      <c r="D3" s="132" t="s">
        <v>94</v>
      </c>
      <c r="E3" s="133" t="s">
        <v>95</v>
      </c>
      <c r="F3" s="133" t="s">
        <v>96</v>
      </c>
      <c r="G3" s="133" t="s">
        <v>97</v>
      </c>
      <c r="H3" s="133" t="s">
        <v>98</v>
      </c>
      <c r="I3" s="133" t="s">
        <v>99</v>
      </c>
      <c r="J3" s="133" t="s">
        <v>100</v>
      </c>
      <c r="K3" s="133" t="s">
        <v>101</v>
      </c>
      <c r="L3" s="133" t="s">
        <v>102</v>
      </c>
      <c r="M3" s="133" t="s">
        <v>103</v>
      </c>
      <c r="N3" s="133" t="s">
        <v>104</v>
      </c>
      <c r="O3" s="131"/>
    </row>
    <row r="4" spans="1:15" ht="18" customHeight="1">
      <c r="D4" s="129"/>
      <c r="E4" s="130"/>
      <c r="F4" s="130"/>
      <c r="G4" s="130"/>
      <c r="H4" s="130"/>
      <c r="I4" s="130"/>
      <c r="J4" s="130"/>
      <c r="K4" s="130"/>
      <c r="L4" s="130"/>
      <c r="M4" s="130"/>
      <c r="N4" s="130"/>
      <c r="O4" s="131"/>
    </row>
    <row r="5" spans="1:15" ht="18" customHeight="1">
      <c r="A5" s="131" t="s">
        <v>105</v>
      </c>
      <c r="B5" s="131" t="s">
        <v>106</v>
      </c>
      <c r="D5" s="132" t="s">
        <v>107</v>
      </c>
      <c r="E5" s="134">
        <v>23</v>
      </c>
      <c r="F5" s="134">
        <v>68</v>
      </c>
      <c r="G5" s="134">
        <v>76</v>
      </c>
      <c r="H5" s="134">
        <v>40</v>
      </c>
      <c r="I5" s="134">
        <v>14</v>
      </c>
      <c r="J5" s="134"/>
      <c r="K5" s="134"/>
      <c r="L5" s="134"/>
      <c r="M5" s="134"/>
      <c r="N5" s="135"/>
      <c r="O5" s="131" t="s">
        <v>108</v>
      </c>
    </row>
    <row r="6" spans="1:15" ht="18" customHeight="1">
      <c r="A6" s="130">
        <v>5</v>
      </c>
      <c r="B6" s="130">
        <v>0.16</v>
      </c>
      <c r="D6" s="129"/>
      <c r="E6" s="136"/>
      <c r="F6" s="136"/>
      <c r="G6" s="136"/>
      <c r="H6" s="136"/>
      <c r="I6" s="136"/>
      <c r="J6" s="136"/>
      <c r="K6" s="136"/>
      <c r="L6" s="136"/>
      <c r="M6" s="136"/>
      <c r="N6" s="136"/>
      <c r="O6" s="131"/>
    </row>
    <row r="7" spans="1:15" ht="18" customHeight="1">
      <c r="A7" s="130">
        <v>6.35</v>
      </c>
      <c r="B7" s="130">
        <v>0.25</v>
      </c>
      <c r="D7" s="132" t="s">
        <v>109</v>
      </c>
      <c r="E7" s="136"/>
      <c r="F7" s="136"/>
      <c r="G7" s="136"/>
      <c r="H7" s="136"/>
      <c r="I7" s="136"/>
      <c r="J7" s="136"/>
      <c r="K7" s="136"/>
      <c r="L7" s="136"/>
      <c r="M7" s="136"/>
      <c r="N7" s="136"/>
      <c r="O7" s="131"/>
    </row>
    <row r="8" spans="1:15" ht="18" customHeight="1">
      <c r="A8" s="130">
        <v>8</v>
      </c>
      <c r="B8" s="130">
        <v>0.4</v>
      </c>
      <c r="D8" s="132" t="s">
        <v>110</v>
      </c>
      <c r="E8" s="137">
        <v>0.25</v>
      </c>
      <c r="F8" s="137">
        <v>0.3</v>
      </c>
      <c r="G8" s="137">
        <v>0.35</v>
      </c>
      <c r="H8" s="137">
        <v>0.5</v>
      </c>
      <c r="I8" s="137">
        <v>0.8</v>
      </c>
      <c r="J8" s="137"/>
      <c r="K8" s="137"/>
      <c r="L8" s="137"/>
      <c r="M8" s="137"/>
      <c r="N8" s="137"/>
      <c r="O8" s="131" t="s">
        <v>111</v>
      </c>
    </row>
    <row r="9" spans="1:15" ht="18" customHeight="1">
      <c r="A9" s="130">
        <v>10</v>
      </c>
      <c r="B9" s="130">
        <v>0.56000000000000005</v>
      </c>
      <c r="D9" s="132" t="s">
        <v>112</v>
      </c>
      <c r="E9" s="137">
        <v>15</v>
      </c>
      <c r="F9" s="137">
        <v>19</v>
      </c>
      <c r="G9" s="137">
        <v>19</v>
      </c>
      <c r="H9" s="137">
        <v>19</v>
      </c>
      <c r="I9" s="137">
        <v>19</v>
      </c>
      <c r="J9" s="137"/>
      <c r="K9" s="137"/>
      <c r="L9" s="137"/>
      <c r="M9" s="137"/>
      <c r="N9" s="137"/>
      <c r="O9" s="131" t="s">
        <v>111</v>
      </c>
    </row>
    <row r="10" spans="1:15" ht="18" customHeight="1">
      <c r="A10" s="130">
        <v>12.5</v>
      </c>
      <c r="B10" s="130">
        <v>1</v>
      </c>
      <c r="D10" s="129"/>
      <c r="E10" s="136"/>
      <c r="F10" s="136"/>
      <c r="G10" s="136"/>
      <c r="H10" s="136"/>
      <c r="I10" s="136"/>
      <c r="J10" s="136"/>
      <c r="K10" s="136"/>
      <c r="L10" s="136"/>
      <c r="M10" s="136"/>
      <c r="N10" s="136"/>
      <c r="O10" s="131"/>
    </row>
    <row r="11" spans="1:15" ht="18" customHeight="1">
      <c r="A11" s="130">
        <v>16</v>
      </c>
      <c r="B11" s="130">
        <v>1.6</v>
      </c>
      <c r="D11" s="132" t="s">
        <v>113</v>
      </c>
      <c r="E11" s="136"/>
      <c r="F11" s="136"/>
      <c r="G11" s="136"/>
      <c r="H11" s="136"/>
      <c r="I11" s="136"/>
      <c r="J11" s="136"/>
      <c r="K11" s="136"/>
      <c r="L11" s="136"/>
      <c r="M11" s="136"/>
      <c r="N11" s="136"/>
      <c r="O11" s="131"/>
    </row>
    <row r="12" spans="1:15" ht="18" customHeight="1">
      <c r="A12" s="130">
        <v>20</v>
      </c>
      <c r="B12" s="130">
        <v>2.2999999999999998</v>
      </c>
      <c r="D12" s="132" t="s">
        <v>114</v>
      </c>
      <c r="E12" s="137">
        <v>6</v>
      </c>
      <c r="F12" s="137">
        <v>6</v>
      </c>
      <c r="G12" s="137">
        <v>6</v>
      </c>
      <c r="H12" s="137">
        <v>6</v>
      </c>
      <c r="I12" s="137">
        <v>9</v>
      </c>
      <c r="J12" s="137">
        <v>6</v>
      </c>
      <c r="K12" s="137">
        <v>6</v>
      </c>
      <c r="L12" s="137">
        <v>6</v>
      </c>
      <c r="M12" s="137">
        <v>6</v>
      </c>
      <c r="N12" s="137">
        <v>6</v>
      </c>
      <c r="O12" s="131" t="s">
        <v>111</v>
      </c>
    </row>
    <row r="13" spans="1:15" ht="18" customHeight="1">
      <c r="A13" s="130">
        <v>22</v>
      </c>
      <c r="B13" s="130">
        <v>3.1</v>
      </c>
      <c r="D13" s="132" t="s">
        <v>115</v>
      </c>
      <c r="E13" s="137">
        <v>4</v>
      </c>
      <c r="F13" s="137">
        <v>4</v>
      </c>
      <c r="G13" s="137">
        <v>5</v>
      </c>
      <c r="H13" s="137">
        <v>8</v>
      </c>
      <c r="I13" s="137">
        <v>13</v>
      </c>
      <c r="J13" s="137">
        <v>4</v>
      </c>
      <c r="K13" s="137">
        <v>4</v>
      </c>
      <c r="L13" s="137">
        <v>4</v>
      </c>
      <c r="M13" s="137">
        <v>4</v>
      </c>
      <c r="N13" s="137">
        <v>4</v>
      </c>
      <c r="O13" s="131" t="s">
        <v>108</v>
      </c>
    </row>
    <row r="14" spans="1:15" ht="18" customHeight="1">
      <c r="A14" s="130">
        <v>25</v>
      </c>
      <c r="B14" s="130">
        <v>4</v>
      </c>
      <c r="D14" s="132" t="s">
        <v>116</v>
      </c>
      <c r="E14" s="137">
        <v>12.5</v>
      </c>
      <c r="F14" s="137">
        <v>12.5</v>
      </c>
      <c r="G14" s="137">
        <v>12.5</v>
      </c>
      <c r="H14" s="137">
        <v>16</v>
      </c>
      <c r="I14" s="137">
        <v>16</v>
      </c>
      <c r="J14" s="137">
        <v>16</v>
      </c>
      <c r="K14" s="137">
        <v>16</v>
      </c>
      <c r="L14" s="137">
        <v>16</v>
      </c>
      <c r="M14" s="137">
        <v>16</v>
      </c>
      <c r="N14" s="137">
        <v>16</v>
      </c>
      <c r="O14" s="131" t="s">
        <v>117</v>
      </c>
    </row>
    <row r="15" spans="1:15" ht="18" customHeight="1">
      <c r="A15" s="130">
        <v>28</v>
      </c>
      <c r="B15" s="130">
        <v>5.0999999999999996</v>
      </c>
      <c r="D15" s="129" t="s">
        <v>118</v>
      </c>
      <c r="E15" s="136">
        <f>LOOKUP(E14,$A$6:$A$15,$B$6:$B$15)</f>
        <v>1</v>
      </c>
      <c r="F15" s="136">
        <f t="shared" ref="F15:N15" si="0">LOOKUP(F14,$A$6:$A$15,$B$6:$B$15)</f>
        <v>1</v>
      </c>
      <c r="G15" s="136">
        <f t="shared" si="0"/>
        <v>1</v>
      </c>
      <c r="H15" s="136">
        <f t="shared" si="0"/>
        <v>1.6</v>
      </c>
      <c r="I15" s="136">
        <f t="shared" si="0"/>
        <v>1.6</v>
      </c>
      <c r="J15" s="136">
        <f t="shared" si="0"/>
        <v>1.6</v>
      </c>
      <c r="K15" s="136">
        <f t="shared" si="0"/>
        <v>1.6</v>
      </c>
      <c r="L15" s="136">
        <f t="shared" si="0"/>
        <v>1.6</v>
      </c>
      <c r="M15" s="136">
        <f t="shared" si="0"/>
        <v>1.6</v>
      </c>
      <c r="N15" s="136">
        <f t="shared" si="0"/>
        <v>1.6</v>
      </c>
      <c r="O15" s="131" t="s">
        <v>106</v>
      </c>
    </row>
    <row r="16" spans="1:15" ht="18" customHeight="1">
      <c r="D16" s="129" t="s">
        <v>119</v>
      </c>
      <c r="E16" s="136">
        <f>E12*E13*E15</f>
        <v>24</v>
      </c>
      <c r="F16" s="136">
        <f t="shared" ref="F16:N16" si="1">F12*F13*F15</f>
        <v>24</v>
      </c>
      <c r="G16" s="136">
        <f t="shared" si="1"/>
        <v>30</v>
      </c>
      <c r="H16" s="136">
        <f t="shared" si="1"/>
        <v>76.800000000000011</v>
      </c>
      <c r="I16" s="136">
        <f t="shared" si="1"/>
        <v>187.20000000000002</v>
      </c>
      <c r="J16" s="136">
        <f t="shared" si="1"/>
        <v>38.400000000000006</v>
      </c>
      <c r="K16" s="136">
        <f t="shared" si="1"/>
        <v>38.400000000000006</v>
      </c>
      <c r="L16" s="136">
        <f t="shared" si="1"/>
        <v>38.400000000000006</v>
      </c>
      <c r="M16" s="136">
        <f t="shared" si="1"/>
        <v>38.400000000000006</v>
      </c>
      <c r="N16" s="136">
        <f t="shared" si="1"/>
        <v>38.400000000000006</v>
      </c>
      <c r="O16" s="131" t="s">
        <v>120</v>
      </c>
    </row>
    <row r="17" spans="4:15" ht="18" customHeight="1">
      <c r="D17" s="129"/>
      <c r="E17" s="136"/>
      <c r="F17" s="136"/>
      <c r="G17" s="136"/>
      <c r="H17" s="136"/>
      <c r="I17" s="136"/>
      <c r="J17" s="136"/>
      <c r="K17" s="136"/>
      <c r="L17" s="136"/>
      <c r="M17" s="136"/>
      <c r="N17" s="136"/>
      <c r="O17" s="131"/>
    </row>
    <row r="18" spans="4:15" ht="18" customHeight="1">
      <c r="D18" s="132" t="s">
        <v>121</v>
      </c>
      <c r="E18" s="137">
        <f>E8-0.1</f>
        <v>0.15</v>
      </c>
      <c r="F18" s="137">
        <f t="shared" ref="F18:N18" si="2">F8-0.1</f>
        <v>0.19999999999999998</v>
      </c>
      <c r="G18" s="137">
        <f t="shared" si="2"/>
        <v>0.24999999999999997</v>
      </c>
      <c r="H18" s="137">
        <f t="shared" si="2"/>
        <v>0.4</v>
      </c>
      <c r="I18" s="137">
        <f t="shared" si="2"/>
        <v>0.70000000000000007</v>
      </c>
      <c r="J18" s="137">
        <f t="shared" si="2"/>
        <v>-0.1</v>
      </c>
      <c r="K18" s="137">
        <f t="shared" si="2"/>
        <v>-0.1</v>
      </c>
      <c r="L18" s="137">
        <f t="shared" si="2"/>
        <v>-0.1</v>
      </c>
      <c r="M18" s="137">
        <f t="shared" si="2"/>
        <v>-0.1</v>
      </c>
      <c r="N18" s="137">
        <f t="shared" si="2"/>
        <v>-0.1</v>
      </c>
      <c r="O18" s="131" t="s">
        <v>111</v>
      </c>
    </row>
    <row r="19" spans="4:15" ht="18" customHeight="1">
      <c r="D19" s="132" t="s">
        <v>116</v>
      </c>
      <c r="E19" s="137">
        <v>6.3</v>
      </c>
      <c r="F19" s="137">
        <v>7.3</v>
      </c>
      <c r="G19" s="137">
        <v>8.3000000000000007</v>
      </c>
      <c r="H19" s="137">
        <v>9.3000000000000007</v>
      </c>
      <c r="I19" s="137">
        <v>10.3</v>
      </c>
      <c r="J19" s="137">
        <v>11.3</v>
      </c>
      <c r="K19" s="137">
        <v>12.3</v>
      </c>
      <c r="L19" s="137">
        <v>13.3</v>
      </c>
      <c r="M19" s="137">
        <v>14.3</v>
      </c>
      <c r="N19" s="137">
        <v>15.3</v>
      </c>
      <c r="O19" s="131" t="s">
        <v>117</v>
      </c>
    </row>
    <row r="20" spans="4:15" ht="18" customHeight="1">
      <c r="D20" s="129" t="s">
        <v>122</v>
      </c>
      <c r="E20" s="136">
        <f>ROUNDUP(PI()*E18+0.2,1)</f>
        <v>0.7</v>
      </c>
      <c r="F20" s="136">
        <f t="shared" ref="F20:N20" si="3">ROUNDUP(PI()*F18+0.2,2)</f>
        <v>0.83</v>
      </c>
      <c r="G20" s="136">
        <f t="shared" si="3"/>
        <v>0.99</v>
      </c>
      <c r="H20" s="136">
        <f t="shared" si="3"/>
        <v>1.46</v>
      </c>
      <c r="I20" s="136">
        <f t="shared" si="3"/>
        <v>2.4</v>
      </c>
      <c r="J20" s="136">
        <f t="shared" si="3"/>
        <v>-0.12</v>
      </c>
      <c r="K20" s="136">
        <f t="shared" si="3"/>
        <v>-0.12</v>
      </c>
      <c r="L20" s="136">
        <f t="shared" si="3"/>
        <v>-0.12</v>
      </c>
      <c r="M20" s="136">
        <f t="shared" si="3"/>
        <v>-0.12</v>
      </c>
      <c r="N20" s="136">
        <f t="shared" si="3"/>
        <v>-0.12</v>
      </c>
      <c r="O20" s="131"/>
    </row>
    <row r="21" spans="4:15" ht="18" customHeight="1">
      <c r="D21" s="129" t="s">
        <v>123</v>
      </c>
      <c r="E21" s="136">
        <f t="shared" ref="E21:N21" si="4">ROUNDUP((E12-0.5)/0.2,0)</f>
        <v>28</v>
      </c>
      <c r="F21" s="136">
        <f t="shared" si="4"/>
        <v>28</v>
      </c>
      <c r="G21" s="136">
        <f t="shared" si="4"/>
        <v>28</v>
      </c>
      <c r="H21" s="136">
        <f t="shared" si="4"/>
        <v>28</v>
      </c>
      <c r="I21" s="136">
        <f t="shared" si="4"/>
        <v>43</v>
      </c>
      <c r="J21" s="136">
        <f t="shared" si="4"/>
        <v>28</v>
      </c>
      <c r="K21" s="136">
        <f t="shared" si="4"/>
        <v>28</v>
      </c>
      <c r="L21" s="136">
        <f t="shared" si="4"/>
        <v>28</v>
      </c>
      <c r="M21" s="136">
        <f t="shared" si="4"/>
        <v>28</v>
      </c>
      <c r="N21" s="136">
        <f t="shared" si="4"/>
        <v>28</v>
      </c>
      <c r="O21" s="131" t="s">
        <v>108</v>
      </c>
    </row>
    <row r="22" spans="4:15" ht="18" customHeight="1">
      <c r="D22" s="129" t="s">
        <v>118</v>
      </c>
      <c r="E22" s="136">
        <f t="shared" ref="E22:N22" si="5">LOOKUP(E19,$A$6:$A$15,$B$6:$B$15)</f>
        <v>0.16</v>
      </c>
      <c r="F22" s="136">
        <f t="shared" si="5"/>
        <v>0.25</v>
      </c>
      <c r="G22" s="136">
        <f t="shared" si="5"/>
        <v>0.4</v>
      </c>
      <c r="H22" s="136">
        <f t="shared" si="5"/>
        <v>0.4</v>
      </c>
      <c r="I22" s="136">
        <f t="shared" si="5"/>
        <v>0.56000000000000005</v>
      </c>
      <c r="J22" s="136">
        <f t="shared" si="5"/>
        <v>0.56000000000000005</v>
      </c>
      <c r="K22" s="136">
        <f t="shared" si="5"/>
        <v>0.56000000000000005</v>
      </c>
      <c r="L22" s="136">
        <f t="shared" si="5"/>
        <v>1</v>
      </c>
      <c r="M22" s="136">
        <f t="shared" si="5"/>
        <v>1</v>
      </c>
      <c r="N22" s="136">
        <f t="shared" si="5"/>
        <v>1</v>
      </c>
      <c r="O22" s="131" t="s">
        <v>106</v>
      </c>
    </row>
    <row r="23" spans="4:15" ht="18" customHeight="1">
      <c r="D23" s="129" t="s">
        <v>124</v>
      </c>
      <c r="E23" s="136">
        <f t="shared" ref="E23:N23" si="6">E20*E21*E22</f>
        <v>3.1359999999999997</v>
      </c>
      <c r="F23" s="136">
        <f t="shared" si="6"/>
        <v>5.81</v>
      </c>
      <c r="G23" s="136">
        <f t="shared" si="6"/>
        <v>11.088000000000001</v>
      </c>
      <c r="H23" s="136">
        <f t="shared" si="6"/>
        <v>16.352</v>
      </c>
      <c r="I23" s="136">
        <f t="shared" si="6"/>
        <v>57.792000000000009</v>
      </c>
      <c r="J23" s="136">
        <f t="shared" si="6"/>
        <v>-1.8816000000000002</v>
      </c>
      <c r="K23" s="136">
        <f t="shared" si="6"/>
        <v>-1.8816000000000002</v>
      </c>
      <c r="L23" s="136">
        <f t="shared" si="6"/>
        <v>-3.36</v>
      </c>
      <c r="M23" s="136">
        <f t="shared" si="6"/>
        <v>-3.36</v>
      </c>
      <c r="N23" s="136">
        <f t="shared" si="6"/>
        <v>-3.36</v>
      </c>
      <c r="O23" s="131" t="s">
        <v>120</v>
      </c>
    </row>
    <row r="24" spans="4:15" ht="18" customHeight="1">
      <c r="D24" s="129"/>
      <c r="E24" s="136"/>
      <c r="F24" s="136"/>
      <c r="G24" s="136"/>
      <c r="H24" s="136"/>
      <c r="I24" s="136"/>
      <c r="J24" s="136"/>
      <c r="K24" s="136"/>
      <c r="L24" s="136"/>
      <c r="M24" s="136"/>
      <c r="N24" s="136"/>
      <c r="O24" s="131"/>
    </row>
    <row r="25" spans="4:15" ht="18" customHeight="1">
      <c r="D25" s="138" t="s">
        <v>125</v>
      </c>
      <c r="E25" s="139">
        <f>E33/E34</f>
        <v>36.854003504995603</v>
      </c>
      <c r="F25" s="139">
        <f t="shared" ref="F25:N25" si="7">F33/F34</f>
        <v>22.196064812020584</v>
      </c>
      <c r="G25" s="139">
        <f t="shared" si="7"/>
        <v>22.476849157498762</v>
      </c>
      <c r="H25" s="139">
        <f t="shared" si="7"/>
        <v>24.969433699193665</v>
      </c>
      <c r="I25" s="139">
        <f t="shared" si="7"/>
        <v>25.652426196032646</v>
      </c>
      <c r="J25" s="139" t="e">
        <f t="shared" si="7"/>
        <v>#DIV/0!</v>
      </c>
      <c r="K25" s="139" t="e">
        <f t="shared" si="7"/>
        <v>#DIV/0!</v>
      </c>
      <c r="L25" s="139" t="e">
        <f t="shared" si="7"/>
        <v>#DIV/0!</v>
      </c>
      <c r="M25" s="139" t="e">
        <f t="shared" si="7"/>
        <v>#DIV/0!</v>
      </c>
      <c r="N25" s="139" t="e">
        <f t="shared" si="7"/>
        <v>#DIV/0!</v>
      </c>
      <c r="O25" s="131" t="s">
        <v>126</v>
      </c>
    </row>
    <row r="26" spans="4:15" ht="18" customHeight="1">
      <c r="D26" s="129"/>
      <c r="E26" s="136"/>
      <c r="F26" s="136"/>
      <c r="G26" s="136"/>
      <c r="H26" s="136"/>
      <c r="I26" s="136"/>
      <c r="J26" s="136"/>
      <c r="K26" s="136"/>
      <c r="L26" s="136"/>
      <c r="M26" s="136"/>
      <c r="N26" s="136"/>
      <c r="O26" s="131"/>
    </row>
    <row r="27" spans="4:15" ht="18" customHeight="1">
      <c r="D27" s="138" t="s">
        <v>127</v>
      </c>
      <c r="E27" s="136"/>
      <c r="F27" s="136"/>
      <c r="G27" s="136"/>
      <c r="H27" s="136"/>
      <c r="I27" s="136"/>
      <c r="J27" s="136"/>
      <c r="K27" s="136"/>
      <c r="L27" s="136"/>
      <c r="M27" s="136"/>
      <c r="N27" s="136"/>
      <c r="O27" s="131"/>
    </row>
    <row r="28" spans="4:15" ht="18" customHeight="1">
      <c r="D28" s="126" t="s">
        <v>128</v>
      </c>
      <c r="E28" s="136">
        <f t="shared" ref="E28:N32" si="8">E9</f>
        <v>15</v>
      </c>
      <c r="F28" s="136">
        <f t="shared" si="8"/>
        <v>19</v>
      </c>
      <c r="G28" s="136">
        <f t="shared" si="8"/>
        <v>19</v>
      </c>
      <c r="H28" s="136">
        <f t="shared" si="8"/>
        <v>19</v>
      </c>
      <c r="I28" s="136">
        <f t="shared" si="8"/>
        <v>19</v>
      </c>
      <c r="J28" s="136">
        <f t="shared" si="8"/>
        <v>0</v>
      </c>
      <c r="K28" s="136">
        <f t="shared" si="8"/>
        <v>0</v>
      </c>
      <c r="L28" s="136">
        <f t="shared" si="8"/>
        <v>0</v>
      </c>
      <c r="M28" s="136">
        <f t="shared" si="8"/>
        <v>0</v>
      </c>
      <c r="N28" s="136">
        <f t="shared" si="8"/>
        <v>0</v>
      </c>
      <c r="O28" s="131" t="s">
        <v>111</v>
      </c>
    </row>
    <row r="29" spans="4:15" ht="18" customHeight="1">
      <c r="D29" s="126" t="s">
        <v>129</v>
      </c>
      <c r="E29" s="136">
        <f t="shared" si="8"/>
        <v>0</v>
      </c>
      <c r="F29" s="136">
        <f t="shared" si="8"/>
        <v>0</v>
      </c>
      <c r="G29" s="136">
        <f t="shared" si="8"/>
        <v>0</v>
      </c>
      <c r="H29" s="136">
        <f t="shared" si="8"/>
        <v>0</v>
      </c>
      <c r="I29" s="136">
        <f t="shared" si="8"/>
        <v>0</v>
      </c>
      <c r="J29" s="136">
        <f t="shared" si="8"/>
        <v>0</v>
      </c>
      <c r="K29" s="136">
        <f t="shared" si="8"/>
        <v>0</v>
      </c>
      <c r="L29" s="136">
        <f t="shared" si="8"/>
        <v>0</v>
      </c>
      <c r="M29" s="136">
        <f t="shared" si="8"/>
        <v>0</v>
      </c>
      <c r="N29" s="136">
        <f t="shared" si="8"/>
        <v>0</v>
      </c>
      <c r="O29" s="131" t="s">
        <v>111</v>
      </c>
    </row>
    <row r="30" spans="4:15" ht="18" customHeight="1">
      <c r="D30" s="126" t="s">
        <v>130</v>
      </c>
      <c r="E30" s="136">
        <f t="shared" si="8"/>
        <v>0</v>
      </c>
      <c r="F30" s="136">
        <f t="shared" si="8"/>
        <v>0</v>
      </c>
      <c r="G30" s="136">
        <f t="shared" si="8"/>
        <v>0</v>
      </c>
      <c r="H30" s="136">
        <f t="shared" si="8"/>
        <v>0</v>
      </c>
      <c r="I30" s="136">
        <f t="shared" si="8"/>
        <v>0</v>
      </c>
      <c r="J30" s="136">
        <f t="shared" si="8"/>
        <v>0</v>
      </c>
      <c r="K30" s="136">
        <f t="shared" si="8"/>
        <v>0</v>
      </c>
      <c r="L30" s="136">
        <f t="shared" si="8"/>
        <v>0</v>
      </c>
      <c r="M30" s="136">
        <f t="shared" si="8"/>
        <v>0</v>
      </c>
      <c r="N30" s="136">
        <f t="shared" si="8"/>
        <v>0</v>
      </c>
      <c r="O30" s="131" t="s">
        <v>111</v>
      </c>
    </row>
    <row r="31" spans="4:15" ht="18" customHeight="1">
      <c r="D31" s="126" t="s">
        <v>131</v>
      </c>
      <c r="E31" s="136">
        <f t="shared" si="8"/>
        <v>6</v>
      </c>
      <c r="F31" s="136">
        <f t="shared" si="8"/>
        <v>6</v>
      </c>
      <c r="G31" s="136">
        <f t="shared" si="8"/>
        <v>6</v>
      </c>
      <c r="H31" s="136">
        <f t="shared" si="8"/>
        <v>6</v>
      </c>
      <c r="I31" s="136">
        <f t="shared" si="8"/>
        <v>9</v>
      </c>
      <c r="J31" s="136">
        <f t="shared" si="8"/>
        <v>6</v>
      </c>
      <c r="K31" s="136">
        <f t="shared" si="8"/>
        <v>6</v>
      </c>
      <c r="L31" s="136">
        <f t="shared" si="8"/>
        <v>6</v>
      </c>
      <c r="M31" s="136">
        <f t="shared" si="8"/>
        <v>6</v>
      </c>
      <c r="N31" s="136">
        <f t="shared" si="8"/>
        <v>6</v>
      </c>
      <c r="O31" s="131" t="s">
        <v>111</v>
      </c>
    </row>
    <row r="32" spans="4:15" ht="18" customHeight="1">
      <c r="D32" s="126" t="s">
        <v>132</v>
      </c>
      <c r="E32" s="136">
        <f t="shared" si="8"/>
        <v>4</v>
      </c>
      <c r="F32" s="136">
        <f t="shared" si="8"/>
        <v>4</v>
      </c>
      <c r="G32" s="136">
        <f t="shared" si="8"/>
        <v>5</v>
      </c>
      <c r="H32" s="136">
        <f t="shared" si="8"/>
        <v>8</v>
      </c>
      <c r="I32" s="136">
        <f t="shared" si="8"/>
        <v>13</v>
      </c>
      <c r="J32" s="136">
        <f t="shared" si="8"/>
        <v>4</v>
      </c>
      <c r="K32" s="136">
        <f t="shared" si="8"/>
        <v>4</v>
      </c>
      <c r="L32" s="136">
        <f t="shared" si="8"/>
        <v>4</v>
      </c>
      <c r="M32" s="136">
        <f t="shared" si="8"/>
        <v>4</v>
      </c>
      <c r="N32" s="136">
        <f t="shared" si="8"/>
        <v>4</v>
      </c>
      <c r="O32" s="131" t="s">
        <v>111</v>
      </c>
    </row>
    <row r="33" spans="4:19" ht="18" customHeight="1">
      <c r="D33" s="129" t="s">
        <v>133</v>
      </c>
      <c r="E33" s="136">
        <f t="shared" ref="E33:N33" si="9">E23+E16</f>
        <v>27.135999999999999</v>
      </c>
      <c r="F33" s="136">
        <f t="shared" si="9"/>
        <v>29.81</v>
      </c>
      <c r="G33" s="136">
        <f t="shared" si="9"/>
        <v>41.088000000000001</v>
      </c>
      <c r="H33" s="136">
        <f t="shared" si="9"/>
        <v>93.152000000000015</v>
      </c>
      <c r="I33" s="136">
        <f t="shared" si="9"/>
        <v>244.99200000000002</v>
      </c>
      <c r="J33" s="136">
        <f t="shared" si="9"/>
        <v>36.518400000000007</v>
      </c>
      <c r="K33" s="136">
        <f t="shared" si="9"/>
        <v>36.518400000000007</v>
      </c>
      <c r="L33" s="136">
        <f t="shared" si="9"/>
        <v>35.040000000000006</v>
      </c>
      <c r="M33" s="136">
        <f t="shared" si="9"/>
        <v>35.040000000000006</v>
      </c>
      <c r="N33" s="136">
        <f t="shared" si="9"/>
        <v>35.040000000000006</v>
      </c>
      <c r="O33" s="131" t="s">
        <v>120</v>
      </c>
    </row>
    <row r="34" spans="4:19" ht="18" customHeight="1">
      <c r="D34" s="129" t="s">
        <v>134</v>
      </c>
      <c r="E34" s="136">
        <f>(PI()*E8*E8/4)*E9</f>
        <v>0.73631077818510771</v>
      </c>
      <c r="F34" s="136">
        <f t="shared" ref="F34:N34" si="10">(PI()*F8*F8/4)*F9</f>
        <v>1.3430308594096365</v>
      </c>
      <c r="G34" s="136">
        <f t="shared" si="10"/>
        <v>1.8280142253075609</v>
      </c>
      <c r="H34" s="136">
        <f t="shared" si="10"/>
        <v>3.7306412761378791</v>
      </c>
      <c r="I34" s="136">
        <f t="shared" si="10"/>
        <v>9.5504416669129721</v>
      </c>
      <c r="J34" s="136">
        <f t="shared" si="10"/>
        <v>0</v>
      </c>
      <c r="K34" s="136">
        <f t="shared" si="10"/>
        <v>0</v>
      </c>
      <c r="L34" s="136">
        <f t="shared" si="10"/>
        <v>0</v>
      </c>
      <c r="M34" s="136">
        <f t="shared" si="10"/>
        <v>0</v>
      </c>
      <c r="N34" s="136">
        <f t="shared" si="10"/>
        <v>0</v>
      </c>
      <c r="O34" s="142" t="s">
        <v>135</v>
      </c>
    </row>
    <row r="35" spans="4:19" ht="18" customHeight="1">
      <c r="D35" s="129" t="s">
        <v>136</v>
      </c>
      <c r="E35" s="136">
        <f>E34</f>
        <v>0.73631077818510771</v>
      </c>
      <c r="F35" s="136">
        <f t="shared" ref="F35:N35" si="11">F34</f>
        <v>1.3430308594096365</v>
      </c>
      <c r="G35" s="136">
        <f t="shared" si="11"/>
        <v>1.8280142253075609</v>
      </c>
      <c r="H35" s="136">
        <f t="shared" si="11"/>
        <v>3.7306412761378791</v>
      </c>
      <c r="I35" s="136">
        <f t="shared" si="11"/>
        <v>9.5504416669129721</v>
      </c>
      <c r="J35" s="136">
        <f t="shared" si="11"/>
        <v>0</v>
      </c>
      <c r="K35" s="136">
        <f t="shared" si="11"/>
        <v>0</v>
      </c>
      <c r="L35" s="136">
        <f t="shared" si="11"/>
        <v>0</v>
      </c>
      <c r="M35" s="136">
        <f t="shared" si="11"/>
        <v>0</v>
      </c>
      <c r="N35" s="136">
        <f t="shared" si="11"/>
        <v>0</v>
      </c>
      <c r="O35" s="142" t="s">
        <v>135</v>
      </c>
    </row>
    <row r="36" spans="4:19" ht="18" customHeight="1">
      <c r="D36" s="129" t="s">
        <v>137</v>
      </c>
      <c r="E36" s="136">
        <v>1</v>
      </c>
      <c r="F36" s="136">
        <v>1</v>
      </c>
      <c r="G36" s="136">
        <v>1</v>
      </c>
      <c r="H36" s="136">
        <v>1</v>
      </c>
      <c r="I36" s="136">
        <v>1</v>
      </c>
      <c r="J36" s="136">
        <v>1</v>
      </c>
      <c r="K36" s="136">
        <v>1</v>
      </c>
      <c r="L36" s="136">
        <v>1</v>
      </c>
      <c r="M36" s="136">
        <v>1</v>
      </c>
      <c r="N36" s="136">
        <v>1</v>
      </c>
      <c r="O36" s="131" t="s">
        <v>108</v>
      </c>
    </row>
    <row r="37" spans="4:19" ht="18" customHeight="1">
      <c r="D37" s="129" t="s">
        <v>138</v>
      </c>
      <c r="E37" s="136">
        <f>E34*1.35</f>
        <v>0.99401955054989544</v>
      </c>
      <c r="F37" s="136">
        <f t="shared" ref="F37:N37" si="12">F34*1.35</f>
        <v>1.8130916602030094</v>
      </c>
      <c r="G37" s="136">
        <f t="shared" si="12"/>
        <v>2.4678192041652074</v>
      </c>
      <c r="H37" s="136">
        <f t="shared" si="12"/>
        <v>5.0363657227861367</v>
      </c>
      <c r="I37" s="136">
        <f t="shared" si="12"/>
        <v>12.893096250332514</v>
      </c>
      <c r="J37" s="136">
        <f t="shared" si="12"/>
        <v>0</v>
      </c>
      <c r="K37" s="136">
        <f t="shared" si="12"/>
        <v>0</v>
      </c>
      <c r="L37" s="136">
        <f t="shared" si="12"/>
        <v>0</v>
      </c>
      <c r="M37" s="136">
        <f t="shared" si="12"/>
        <v>0</v>
      </c>
      <c r="N37" s="136">
        <f t="shared" si="12"/>
        <v>0</v>
      </c>
      <c r="O37" s="131" t="s">
        <v>108</v>
      </c>
    </row>
    <row r="38" spans="4:19" ht="18" customHeight="1">
      <c r="D38" s="129"/>
      <c r="E38" s="136"/>
      <c r="F38" s="136"/>
      <c r="G38" s="136"/>
      <c r="H38" s="136"/>
      <c r="I38" s="136"/>
      <c r="J38" s="136"/>
      <c r="K38" s="136"/>
      <c r="L38" s="136"/>
      <c r="M38" s="136"/>
      <c r="N38" s="136"/>
      <c r="O38" s="131"/>
    </row>
    <row r="39" spans="4:19" ht="18" customHeight="1">
      <c r="D39" s="138" t="s">
        <v>139</v>
      </c>
      <c r="E39" s="136"/>
      <c r="F39" s="136"/>
      <c r="G39" s="136"/>
      <c r="H39" s="136"/>
      <c r="I39" s="136"/>
      <c r="J39" s="136"/>
      <c r="K39" s="136"/>
      <c r="L39" s="136"/>
      <c r="M39" s="136"/>
      <c r="N39" s="136"/>
      <c r="O39" s="131"/>
      <c r="Q39" s="138" t="s">
        <v>139</v>
      </c>
      <c r="R39" s="136"/>
      <c r="S39" s="130"/>
    </row>
    <row r="40" spans="4:19" ht="18" customHeight="1">
      <c r="D40" s="129" t="str">
        <f>D28</f>
        <v>Estacas Hélice Ø 25 cm</v>
      </c>
      <c r="E40" s="136">
        <f t="shared" ref="E40:N40" si="13">E28*E$5</f>
        <v>345</v>
      </c>
      <c r="F40" s="136">
        <f t="shared" si="13"/>
        <v>1292</v>
      </c>
      <c r="G40" s="136">
        <f t="shared" si="13"/>
        <v>1444</v>
      </c>
      <c r="H40" s="136">
        <f t="shared" si="13"/>
        <v>760</v>
      </c>
      <c r="I40" s="136">
        <f t="shared" si="13"/>
        <v>266</v>
      </c>
      <c r="J40" s="136">
        <f t="shared" si="13"/>
        <v>0</v>
      </c>
      <c r="K40" s="136">
        <f t="shared" si="13"/>
        <v>0</v>
      </c>
      <c r="L40" s="136">
        <f t="shared" si="13"/>
        <v>0</v>
      </c>
      <c r="M40" s="136">
        <f t="shared" si="13"/>
        <v>0</v>
      </c>
      <c r="N40" s="136">
        <f t="shared" si="13"/>
        <v>0</v>
      </c>
      <c r="O40" s="131" t="s">
        <v>111</v>
      </c>
      <c r="Q40" s="129" t="str">
        <f t="shared" ref="Q40:Q45" si="14">D40</f>
        <v>Estacas Hélice Ø 25 cm</v>
      </c>
      <c r="R40" s="136">
        <f t="shared" ref="R40:R45" si="15">SUM(E40:N40)</f>
        <v>4107</v>
      </c>
      <c r="S40" s="131" t="s">
        <v>111</v>
      </c>
    </row>
    <row r="41" spans="4:19" ht="18" customHeight="1">
      <c r="D41" s="129" t="str">
        <f>D33</f>
        <v>Aço CA 50/60</v>
      </c>
      <c r="E41" s="136">
        <f t="shared" ref="E41:N45" si="16">E33*E$5</f>
        <v>624.12799999999993</v>
      </c>
      <c r="F41" s="136">
        <f t="shared" si="16"/>
        <v>2027.08</v>
      </c>
      <c r="G41" s="136">
        <f t="shared" si="16"/>
        <v>3122.6880000000001</v>
      </c>
      <c r="H41" s="136">
        <f t="shared" si="16"/>
        <v>3726.0800000000008</v>
      </c>
      <c r="I41" s="136">
        <f t="shared" si="16"/>
        <v>3429.8880000000004</v>
      </c>
      <c r="J41" s="136">
        <f t="shared" si="16"/>
        <v>0</v>
      </c>
      <c r="K41" s="136">
        <f t="shared" si="16"/>
        <v>0</v>
      </c>
      <c r="L41" s="136">
        <f t="shared" si="16"/>
        <v>0</v>
      </c>
      <c r="M41" s="136">
        <f t="shared" si="16"/>
        <v>0</v>
      </c>
      <c r="N41" s="136">
        <f t="shared" si="16"/>
        <v>0</v>
      </c>
      <c r="O41" s="131" t="s">
        <v>120</v>
      </c>
      <c r="Q41" s="129" t="str">
        <f t="shared" si="14"/>
        <v>Aço CA 50/60</v>
      </c>
      <c r="R41" s="143">
        <v>15647</v>
      </c>
      <c r="S41" s="131" t="s">
        <v>120</v>
      </c>
    </row>
    <row r="42" spans="4:19" ht="18" customHeight="1">
      <c r="D42" s="129" t="str">
        <f>D34</f>
        <v>Concreto fck 25 MPa</v>
      </c>
      <c r="E42" s="136">
        <f>E34*E$5*1.35</f>
        <v>22.862449662647595</v>
      </c>
      <c r="F42" s="136">
        <f t="shared" ref="F42:N43" si="17">F34*F$5*1.35</f>
        <v>123.29023289380464</v>
      </c>
      <c r="G42" s="136">
        <f t="shared" si="17"/>
        <v>187.55425951655576</v>
      </c>
      <c r="H42" s="136">
        <f t="shared" si="17"/>
        <v>201.4546289114455</v>
      </c>
      <c r="I42" s="136">
        <f t="shared" si="17"/>
        <v>180.50334750465518</v>
      </c>
      <c r="J42" s="136">
        <f t="shared" si="17"/>
        <v>0</v>
      </c>
      <c r="K42" s="136">
        <f t="shared" si="17"/>
        <v>0</v>
      </c>
      <c r="L42" s="136">
        <f t="shared" si="17"/>
        <v>0</v>
      </c>
      <c r="M42" s="136">
        <f t="shared" si="17"/>
        <v>0</v>
      </c>
      <c r="N42" s="136">
        <f t="shared" si="17"/>
        <v>0</v>
      </c>
      <c r="O42" s="142" t="s">
        <v>135</v>
      </c>
      <c r="Q42" s="129" t="str">
        <f t="shared" si="14"/>
        <v>Concreto fck 25 MPa</v>
      </c>
      <c r="R42" s="136">
        <f t="shared" si="15"/>
        <v>715.66491848910869</v>
      </c>
      <c r="S42" s="142" t="s">
        <v>135</v>
      </c>
    </row>
    <row r="43" spans="4:19" ht="18" customHeight="1">
      <c r="D43" s="129" t="str">
        <f>D35</f>
        <v>Bombeamento do concreto</v>
      </c>
      <c r="E43" s="136">
        <f>E35*E$5*1.35</f>
        <v>22.862449662647595</v>
      </c>
      <c r="F43" s="136">
        <f t="shared" si="17"/>
        <v>123.29023289380464</v>
      </c>
      <c r="G43" s="136">
        <f t="shared" si="17"/>
        <v>187.55425951655576</v>
      </c>
      <c r="H43" s="136">
        <f t="shared" si="17"/>
        <v>201.4546289114455</v>
      </c>
      <c r="I43" s="136">
        <f t="shared" si="17"/>
        <v>180.50334750465518</v>
      </c>
      <c r="J43" s="136">
        <f t="shared" si="17"/>
        <v>0</v>
      </c>
      <c r="K43" s="136">
        <f t="shared" si="17"/>
        <v>0</v>
      </c>
      <c r="L43" s="136">
        <f t="shared" si="17"/>
        <v>0</v>
      </c>
      <c r="M43" s="136">
        <f t="shared" si="17"/>
        <v>0</v>
      </c>
      <c r="N43" s="136">
        <f t="shared" si="17"/>
        <v>0</v>
      </c>
      <c r="O43" s="142" t="s">
        <v>135</v>
      </c>
      <c r="Q43" s="129" t="str">
        <f t="shared" si="14"/>
        <v>Bombeamento do concreto</v>
      </c>
      <c r="R43" s="136">
        <f t="shared" si="15"/>
        <v>715.66491848910869</v>
      </c>
      <c r="S43" s="142" t="s">
        <v>135</v>
      </c>
    </row>
    <row r="44" spans="4:19" ht="18" customHeight="1">
      <c r="D44" s="129" t="str">
        <f>D36</f>
        <v>Arrasamento das estacas</v>
      </c>
      <c r="E44" s="136">
        <f t="shared" si="16"/>
        <v>23</v>
      </c>
      <c r="F44" s="136">
        <f t="shared" si="16"/>
        <v>68</v>
      </c>
      <c r="G44" s="136">
        <f t="shared" si="16"/>
        <v>76</v>
      </c>
      <c r="H44" s="136">
        <f t="shared" si="16"/>
        <v>40</v>
      </c>
      <c r="I44" s="136">
        <f t="shared" si="16"/>
        <v>14</v>
      </c>
      <c r="J44" s="136">
        <f t="shared" si="16"/>
        <v>0</v>
      </c>
      <c r="K44" s="136">
        <f t="shared" si="16"/>
        <v>0</v>
      </c>
      <c r="L44" s="136">
        <f t="shared" si="16"/>
        <v>0</v>
      </c>
      <c r="M44" s="136">
        <f t="shared" si="16"/>
        <v>0</v>
      </c>
      <c r="N44" s="136">
        <f t="shared" si="16"/>
        <v>0</v>
      </c>
      <c r="O44" s="131" t="s">
        <v>108</v>
      </c>
      <c r="Q44" s="129" t="str">
        <f t="shared" si="14"/>
        <v>Arrasamento das estacas</v>
      </c>
      <c r="R44" s="136">
        <f t="shared" si="15"/>
        <v>221</v>
      </c>
      <c r="S44" s="131" t="s">
        <v>108</v>
      </c>
    </row>
    <row r="45" spans="4:19" ht="18" customHeight="1">
      <c r="D45" s="129" t="str">
        <f>D37</f>
        <v>Bota fora excedente</v>
      </c>
      <c r="E45" s="136">
        <f>E37*E$5</f>
        <v>22.862449662647595</v>
      </c>
      <c r="F45" s="136">
        <f t="shared" si="16"/>
        <v>123.29023289380464</v>
      </c>
      <c r="G45" s="136">
        <f t="shared" si="16"/>
        <v>187.55425951655576</v>
      </c>
      <c r="H45" s="136">
        <f t="shared" si="16"/>
        <v>201.45462891144547</v>
      </c>
      <c r="I45" s="136">
        <f t="shared" si="16"/>
        <v>180.50334750465518</v>
      </c>
      <c r="J45" s="136">
        <f t="shared" si="16"/>
        <v>0</v>
      </c>
      <c r="K45" s="136">
        <f t="shared" si="16"/>
        <v>0</v>
      </c>
      <c r="L45" s="136">
        <f t="shared" si="16"/>
        <v>0</v>
      </c>
      <c r="M45" s="136">
        <f t="shared" si="16"/>
        <v>0</v>
      </c>
      <c r="N45" s="136">
        <f t="shared" si="16"/>
        <v>0</v>
      </c>
      <c r="O45" s="131" t="s">
        <v>108</v>
      </c>
      <c r="Q45" s="129" t="str">
        <f t="shared" si="14"/>
        <v>Bota fora excedente</v>
      </c>
      <c r="R45" s="136">
        <f t="shared" si="15"/>
        <v>715.66491848910857</v>
      </c>
      <c r="S45" s="131" t="s">
        <v>108</v>
      </c>
    </row>
  </sheetData>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51"/>
  <sheetViews>
    <sheetView topLeftCell="E22" zoomScale="80" zoomScaleNormal="80" workbookViewId="0">
      <selection activeCell="F42" sqref="F42"/>
    </sheetView>
  </sheetViews>
  <sheetFormatPr defaultColWidth="9.140625" defaultRowHeight="18" customHeight="1"/>
  <cols>
    <col min="1" max="1" width="46.42578125" style="147" bestFit="1" customWidth="1"/>
    <col min="2" max="13" width="9.140625" style="141"/>
    <col min="14" max="14" width="46.42578125" style="147" bestFit="1" customWidth="1"/>
    <col min="15" max="15" width="11.42578125" style="141" customWidth="1"/>
    <col min="16" max="16" width="10.7109375" style="141" customWidth="1"/>
    <col min="17" max="16384" width="9.140625" style="141"/>
  </cols>
  <sheetData>
    <row r="1" spans="1:12" ht="18" customHeight="1">
      <c r="A1" s="132" t="s">
        <v>148</v>
      </c>
      <c r="B1" s="136"/>
      <c r="C1" s="136"/>
      <c r="D1" s="136"/>
      <c r="E1" s="136"/>
      <c r="F1" s="136"/>
      <c r="G1" s="136"/>
      <c r="H1" s="136"/>
      <c r="I1" s="136"/>
      <c r="J1" s="136"/>
      <c r="K1" s="136"/>
      <c r="L1" s="136"/>
    </row>
    <row r="2" spans="1:12" ht="18" customHeight="1">
      <c r="A2" s="145"/>
      <c r="B2" s="136"/>
      <c r="C2" s="136"/>
      <c r="D2" s="136"/>
      <c r="E2" s="136"/>
      <c r="F2" s="136"/>
      <c r="G2" s="136"/>
      <c r="H2" s="136"/>
      <c r="I2" s="136"/>
      <c r="J2" s="136"/>
      <c r="K2" s="136"/>
      <c r="L2" s="136"/>
    </row>
    <row r="3" spans="1:12" ht="18" customHeight="1">
      <c r="A3" s="132" t="s">
        <v>149</v>
      </c>
      <c r="B3" s="133" t="s">
        <v>150</v>
      </c>
      <c r="C3" s="133" t="s">
        <v>151</v>
      </c>
      <c r="D3" s="133" t="s">
        <v>152</v>
      </c>
      <c r="E3" s="133" t="s">
        <v>153</v>
      </c>
      <c r="F3" s="133" t="s">
        <v>154</v>
      </c>
      <c r="G3" s="133" t="s">
        <v>155</v>
      </c>
      <c r="H3" s="133" t="s">
        <v>156</v>
      </c>
      <c r="I3" s="133" t="s">
        <v>157</v>
      </c>
      <c r="J3" s="133" t="s">
        <v>158</v>
      </c>
      <c r="K3" s="133" t="s">
        <v>159</v>
      </c>
      <c r="L3" s="136"/>
    </row>
    <row r="4" spans="1:12" ht="18" customHeight="1">
      <c r="A4" s="145"/>
      <c r="B4" s="136"/>
      <c r="C4" s="136"/>
      <c r="D4" s="136"/>
      <c r="E4" s="136"/>
      <c r="F4" s="136"/>
      <c r="G4" s="136"/>
      <c r="H4" s="136"/>
      <c r="I4" s="136"/>
      <c r="J4" s="136"/>
      <c r="K4" s="136"/>
      <c r="L4" s="136"/>
    </row>
    <row r="5" spans="1:12" ht="18" customHeight="1">
      <c r="A5" s="132" t="s">
        <v>160</v>
      </c>
      <c r="B5" s="134">
        <v>5</v>
      </c>
      <c r="C5" s="134">
        <v>14</v>
      </c>
      <c r="D5" s="134">
        <v>3</v>
      </c>
      <c r="E5" s="134">
        <v>6</v>
      </c>
      <c r="F5" s="134">
        <v>17</v>
      </c>
      <c r="G5" s="134">
        <v>19</v>
      </c>
      <c r="H5" s="134">
        <v>10</v>
      </c>
      <c r="I5" s="134"/>
      <c r="J5" s="134"/>
      <c r="K5" s="135"/>
      <c r="L5" s="136" t="s">
        <v>108</v>
      </c>
    </row>
    <row r="6" spans="1:12" ht="18" customHeight="1">
      <c r="A6" s="132" t="s">
        <v>161</v>
      </c>
      <c r="B6" s="134">
        <v>100</v>
      </c>
      <c r="C6" s="134">
        <v>100</v>
      </c>
      <c r="D6" s="134">
        <v>100</v>
      </c>
      <c r="E6" s="134">
        <v>100</v>
      </c>
      <c r="F6" s="134">
        <v>100</v>
      </c>
      <c r="G6" s="134">
        <v>100</v>
      </c>
      <c r="H6" s="134">
        <v>100</v>
      </c>
      <c r="I6" s="134">
        <v>100</v>
      </c>
      <c r="J6" s="134">
        <v>100</v>
      </c>
      <c r="K6" s="134">
        <v>100</v>
      </c>
      <c r="L6" s="136" t="s">
        <v>126</v>
      </c>
    </row>
    <row r="7" spans="1:12" ht="18" customHeight="1">
      <c r="A7" s="145"/>
      <c r="B7" s="136"/>
      <c r="C7" s="136"/>
      <c r="D7" s="136"/>
      <c r="E7" s="136"/>
      <c r="F7" s="136"/>
      <c r="G7" s="136"/>
      <c r="H7" s="136"/>
      <c r="I7" s="136"/>
      <c r="J7" s="136"/>
      <c r="K7" s="136"/>
      <c r="L7" s="136"/>
    </row>
    <row r="8" spans="1:12" ht="18" customHeight="1">
      <c r="A8" s="132" t="s">
        <v>162</v>
      </c>
      <c r="B8" s="136"/>
      <c r="C8" s="136"/>
      <c r="D8" s="136"/>
      <c r="E8" s="136"/>
      <c r="F8" s="136"/>
      <c r="G8" s="136"/>
      <c r="H8" s="136"/>
      <c r="I8" s="136"/>
      <c r="J8" s="136"/>
      <c r="K8" s="136"/>
      <c r="L8" s="136"/>
    </row>
    <row r="9" spans="1:12" ht="18" customHeight="1">
      <c r="A9" s="132" t="s">
        <v>163</v>
      </c>
      <c r="B9" s="137">
        <v>0.6</v>
      </c>
      <c r="C9" s="137">
        <v>1.1000000000000001</v>
      </c>
      <c r="D9" s="137">
        <v>1.25</v>
      </c>
      <c r="E9" s="137">
        <v>1.25</v>
      </c>
      <c r="F9" s="137">
        <v>1.5</v>
      </c>
      <c r="G9" s="137">
        <v>1.65</v>
      </c>
      <c r="H9" s="137">
        <v>2.2999999999999998</v>
      </c>
      <c r="I9" s="137"/>
      <c r="J9" s="137"/>
      <c r="K9" s="137"/>
      <c r="L9" s="136" t="s">
        <v>111</v>
      </c>
    </row>
    <row r="10" spans="1:12" ht="18" customHeight="1">
      <c r="A10" s="132" t="s">
        <v>164</v>
      </c>
      <c r="B10" s="137">
        <v>0.6</v>
      </c>
      <c r="C10" s="137">
        <v>1.1000000000000001</v>
      </c>
      <c r="D10" s="137">
        <v>0.5</v>
      </c>
      <c r="E10" s="137">
        <v>0.7</v>
      </c>
      <c r="F10" s="137">
        <v>1.5</v>
      </c>
      <c r="G10" s="137">
        <v>1.65</v>
      </c>
      <c r="H10" s="137">
        <v>2.2999999999999998</v>
      </c>
      <c r="I10" s="137"/>
      <c r="J10" s="137"/>
      <c r="K10" s="137"/>
      <c r="L10" s="136" t="s">
        <v>111</v>
      </c>
    </row>
    <row r="11" spans="1:12" ht="18" customHeight="1">
      <c r="A11" s="132" t="s">
        <v>165</v>
      </c>
      <c r="B11" s="137">
        <v>0.6</v>
      </c>
      <c r="C11" s="137">
        <v>1</v>
      </c>
      <c r="D11" s="137">
        <v>0.6</v>
      </c>
      <c r="E11" s="137">
        <v>0.9</v>
      </c>
      <c r="F11" s="137">
        <v>1.2</v>
      </c>
      <c r="G11" s="137">
        <v>1.2</v>
      </c>
      <c r="H11" s="137">
        <v>1.2</v>
      </c>
      <c r="I11" s="137"/>
      <c r="J11" s="137"/>
      <c r="K11" s="137"/>
      <c r="L11" s="136" t="s">
        <v>111</v>
      </c>
    </row>
    <row r="12" spans="1:12" ht="18" customHeight="1">
      <c r="A12" s="132" t="s">
        <v>166</v>
      </c>
      <c r="B12" s="137">
        <v>0.5</v>
      </c>
      <c r="C12" s="137">
        <v>0.5</v>
      </c>
      <c r="D12" s="137">
        <v>0.5</v>
      </c>
      <c r="E12" s="137">
        <v>0.5</v>
      </c>
      <c r="F12" s="137">
        <v>0.5</v>
      </c>
      <c r="G12" s="137">
        <v>0</v>
      </c>
      <c r="H12" s="137">
        <v>0</v>
      </c>
      <c r="I12" s="137"/>
      <c r="J12" s="137"/>
      <c r="K12" s="137"/>
      <c r="L12" s="136"/>
    </row>
    <row r="13" spans="1:12" ht="18" customHeight="1">
      <c r="A13" s="145"/>
      <c r="B13" s="136"/>
      <c r="C13" s="136"/>
      <c r="D13" s="136"/>
      <c r="E13" s="136"/>
      <c r="F13" s="136"/>
      <c r="G13" s="136"/>
      <c r="H13" s="136"/>
      <c r="I13" s="136"/>
      <c r="J13" s="136"/>
      <c r="K13" s="136"/>
      <c r="L13" s="136"/>
    </row>
    <row r="14" spans="1:12" ht="18" customHeight="1">
      <c r="A14" s="132" t="s">
        <v>167</v>
      </c>
      <c r="B14" s="137">
        <v>0</v>
      </c>
      <c r="C14" s="137">
        <v>0</v>
      </c>
      <c r="D14" s="137">
        <v>0</v>
      </c>
      <c r="E14" s="137">
        <v>0</v>
      </c>
      <c r="F14" s="137">
        <v>0</v>
      </c>
      <c r="G14" s="137">
        <v>0</v>
      </c>
      <c r="H14" s="137">
        <v>0</v>
      </c>
      <c r="I14" s="137">
        <v>0</v>
      </c>
      <c r="J14" s="137">
        <v>0</v>
      </c>
      <c r="K14" s="137">
        <v>0</v>
      </c>
      <c r="L14" s="136" t="s">
        <v>111</v>
      </c>
    </row>
    <row r="15" spans="1:12" ht="18" customHeight="1">
      <c r="A15" s="132" t="s">
        <v>168</v>
      </c>
      <c r="B15" s="137">
        <v>0</v>
      </c>
      <c r="C15" s="137">
        <v>0</v>
      </c>
      <c r="D15" s="137">
        <v>0</v>
      </c>
      <c r="E15" s="137">
        <v>0</v>
      </c>
      <c r="F15" s="137">
        <v>0</v>
      </c>
      <c r="G15" s="137">
        <v>0</v>
      </c>
      <c r="H15" s="137">
        <v>0</v>
      </c>
      <c r="I15" s="137">
        <v>0</v>
      </c>
      <c r="J15" s="137">
        <v>0</v>
      </c>
      <c r="K15" s="137">
        <v>0</v>
      </c>
      <c r="L15" s="136" t="s">
        <v>111</v>
      </c>
    </row>
    <row r="16" spans="1:12" ht="18" customHeight="1">
      <c r="A16" s="132" t="s">
        <v>169</v>
      </c>
      <c r="B16" s="137">
        <v>0</v>
      </c>
      <c r="C16" s="137">
        <v>0</v>
      </c>
      <c r="D16" s="137">
        <v>0</v>
      </c>
      <c r="E16" s="137">
        <v>0</v>
      </c>
      <c r="F16" s="137">
        <v>0</v>
      </c>
      <c r="G16" s="137">
        <v>0</v>
      </c>
      <c r="H16" s="137">
        <v>0</v>
      </c>
      <c r="I16" s="137">
        <v>0</v>
      </c>
      <c r="J16" s="137">
        <v>0</v>
      </c>
      <c r="K16" s="137">
        <v>0</v>
      </c>
      <c r="L16" s="136" t="s">
        <v>111</v>
      </c>
    </row>
    <row r="17" spans="1:12" ht="18" customHeight="1">
      <c r="A17" s="145"/>
      <c r="B17" s="136"/>
      <c r="C17" s="136"/>
      <c r="D17" s="136"/>
      <c r="E17" s="136"/>
      <c r="F17" s="136"/>
      <c r="G17" s="136"/>
      <c r="H17" s="136"/>
      <c r="I17" s="136"/>
      <c r="J17" s="136"/>
      <c r="K17" s="136"/>
      <c r="L17" s="136"/>
    </row>
    <row r="18" spans="1:12" ht="18" customHeight="1">
      <c r="A18" s="132" t="s">
        <v>170</v>
      </c>
      <c r="B18" s="137">
        <v>0</v>
      </c>
      <c r="C18" s="137">
        <v>0</v>
      </c>
      <c r="D18" s="137">
        <v>0</v>
      </c>
      <c r="E18" s="137">
        <v>0</v>
      </c>
      <c r="F18" s="137">
        <v>0</v>
      </c>
      <c r="G18" s="137">
        <v>0</v>
      </c>
      <c r="H18" s="137">
        <v>0</v>
      </c>
      <c r="I18" s="137">
        <v>0</v>
      </c>
      <c r="J18" s="137">
        <v>0</v>
      </c>
      <c r="K18" s="137">
        <v>0</v>
      </c>
      <c r="L18" s="136"/>
    </row>
    <row r="19" spans="1:12" ht="18" customHeight="1">
      <c r="A19" s="132" t="s">
        <v>171</v>
      </c>
      <c r="B19" s="137">
        <v>0</v>
      </c>
      <c r="C19" s="137">
        <v>0</v>
      </c>
      <c r="D19" s="137">
        <v>0</v>
      </c>
      <c r="E19" s="137">
        <v>0</v>
      </c>
      <c r="F19" s="137">
        <v>0</v>
      </c>
      <c r="G19" s="137">
        <v>0</v>
      </c>
      <c r="H19" s="137">
        <v>0</v>
      </c>
      <c r="I19" s="137">
        <v>0</v>
      </c>
      <c r="J19" s="137">
        <v>0</v>
      </c>
      <c r="K19" s="137">
        <v>0</v>
      </c>
      <c r="L19" s="136"/>
    </row>
    <row r="20" spans="1:12" ht="18" customHeight="1">
      <c r="A20" s="132" t="s">
        <v>172</v>
      </c>
      <c r="B20" s="137">
        <v>0</v>
      </c>
      <c r="C20" s="137">
        <v>0</v>
      </c>
      <c r="D20" s="137">
        <v>0</v>
      </c>
      <c r="E20" s="137">
        <v>0</v>
      </c>
      <c r="F20" s="137">
        <v>0</v>
      </c>
      <c r="G20" s="137">
        <v>0</v>
      </c>
      <c r="H20" s="137">
        <v>0</v>
      </c>
      <c r="I20" s="137">
        <v>0</v>
      </c>
      <c r="J20" s="137">
        <v>0</v>
      </c>
      <c r="K20" s="137">
        <v>0</v>
      </c>
      <c r="L20" s="136"/>
    </row>
    <row r="21" spans="1:12" ht="18" customHeight="1">
      <c r="A21" s="132" t="s">
        <v>173</v>
      </c>
      <c r="B21" s="137">
        <v>0</v>
      </c>
      <c r="C21" s="137">
        <v>0</v>
      </c>
      <c r="D21" s="137">
        <v>0</v>
      </c>
      <c r="E21" s="137">
        <v>0</v>
      </c>
      <c r="F21" s="137">
        <v>0</v>
      </c>
      <c r="G21" s="137">
        <v>0</v>
      </c>
      <c r="H21" s="137">
        <v>0</v>
      </c>
      <c r="I21" s="137">
        <v>0</v>
      </c>
      <c r="J21" s="137">
        <v>0</v>
      </c>
      <c r="K21" s="137">
        <v>0</v>
      </c>
      <c r="L21" s="136"/>
    </row>
    <row r="22" spans="1:12" ht="18" customHeight="1">
      <c r="A22" s="145"/>
      <c r="B22" s="136"/>
      <c r="C22" s="136"/>
      <c r="D22" s="136"/>
      <c r="E22" s="136"/>
      <c r="F22" s="136"/>
      <c r="G22" s="136"/>
      <c r="H22" s="136"/>
      <c r="I22" s="136"/>
      <c r="J22" s="136"/>
      <c r="K22" s="136"/>
      <c r="L22" s="136"/>
    </row>
    <row r="23" spans="1:12" ht="18" customHeight="1">
      <c r="A23" s="145" t="s">
        <v>174</v>
      </c>
      <c r="B23" s="136">
        <f>B11+B12+0.05</f>
        <v>1.1500000000000001</v>
      </c>
      <c r="C23" s="136">
        <v>0</v>
      </c>
      <c r="D23" s="136">
        <f t="shared" ref="D23:K23" si="0">D11+D12+0.05</f>
        <v>1.1500000000000001</v>
      </c>
      <c r="E23" s="136">
        <f t="shared" si="0"/>
        <v>1.45</v>
      </c>
      <c r="F23" s="136">
        <f t="shared" si="0"/>
        <v>1.75</v>
      </c>
      <c r="G23" s="136">
        <f t="shared" si="0"/>
        <v>1.25</v>
      </c>
      <c r="H23" s="136">
        <f t="shared" si="0"/>
        <v>1.25</v>
      </c>
      <c r="I23" s="136">
        <f t="shared" si="0"/>
        <v>0.05</v>
      </c>
      <c r="J23" s="136">
        <f t="shared" si="0"/>
        <v>0.05</v>
      </c>
      <c r="K23" s="136">
        <f t="shared" si="0"/>
        <v>0.05</v>
      </c>
      <c r="L23" s="136"/>
    </row>
    <row r="24" spans="1:12" ht="18" customHeight="1">
      <c r="A24" s="145"/>
      <c r="B24" s="136"/>
      <c r="C24" s="136"/>
      <c r="D24" s="136"/>
      <c r="E24" s="136"/>
      <c r="F24" s="136"/>
      <c r="G24" s="136"/>
      <c r="H24" s="136"/>
      <c r="I24" s="136"/>
      <c r="J24" s="136"/>
      <c r="K24" s="136"/>
      <c r="L24" s="136"/>
    </row>
    <row r="25" spans="1:12" ht="18" customHeight="1">
      <c r="A25" s="132" t="s">
        <v>175</v>
      </c>
      <c r="B25" s="137">
        <v>0</v>
      </c>
      <c r="C25" s="137">
        <v>0</v>
      </c>
      <c r="D25" s="137">
        <v>0</v>
      </c>
      <c r="E25" s="137">
        <v>0</v>
      </c>
      <c r="F25" s="137">
        <v>0</v>
      </c>
      <c r="G25" s="137">
        <v>0</v>
      </c>
      <c r="H25" s="137">
        <v>0</v>
      </c>
      <c r="I25" s="137">
        <v>0</v>
      </c>
      <c r="J25" s="137">
        <v>0</v>
      </c>
      <c r="K25" s="137">
        <v>0</v>
      </c>
      <c r="L25" s="136"/>
    </row>
    <row r="26" spans="1:12" ht="18" customHeight="1">
      <c r="A26" s="145" t="s">
        <v>176</v>
      </c>
      <c r="B26" s="136">
        <f>1-B25</f>
        <v>1</v>
      </c>
      <c r="C26" s="136">
        <f t="shared" ref="C26:K26" si="1">1-C25</f>
        <v>1</v>
      </c>
      <c r="D26" s="136">
        <f t="shared" si="1"/>
        <v>1</v>
      </c>
      <c r="E26" s="136">
        <f t="shared" si="1"/>
        <v>1</v>
      </c>
      <c r="F26" s="136">
        <f t="shared" si="1"/>
        <v>1</v>
      </c>
      <c r="G26" s="136">
        <f t="shared" si="1"/>
        <v>1</v>
      </c>
      <c r="H26" s="136">
        <f t="shared" si="1"/>
        <v>1</v>
      </c>
      <c r="I26" s="136">
        <f t="shared" si="1"/>
        <v>1</v>
      </c>
      <c r="J26" s="136">
        <f t="shared" si="1"/>
        <v>1</v>
      </c>
      <c r="K26" s="136">
        <f t="shared" si="1"/>
        <v>1</v>
      </c>
      <c r="L26" s="136"/>
    </row>
    <row r="27" spans="1:12" ht="18" customHeight="1">
      <c r="A27" s="145"/>
      <c r="B27" s="136"/>
      <c r="C27" s="136"/>
      <c r="D27" s="136"/>
      <c r="E27" s="136"/>
      <c r="F27" s="136"/>
      <c r="G27" s="136"/>
      <c r="H27" s="136"/>
      <c r="I27" s="136"/>
      <c r="J27" s="136"/>
      <c r="K27" s="136"/>
      <c r="L27" s="136"/>
    </row>
    <row r="28" spans="1:12" ht="18" customHeight="1">
      <c r="A28" s="146" t="s">
        <v>177</v>
      </c>
      <c r="B28" s="136"/>
      <c r="C28" s="136"/>
      <c r="D28" s="136"/>
      <c r="E28" s="136"/>
      <c r="F28" s="136"/>
      <c r="G28" s="136"/>
      <c r="H28" s="136"/>
      <c r="I28" s="136"/>
      <c r="J28" s="136"/>
      <c r="K28" s="136"/>
      <c r="L28" s="136"/>
    </row>
    <row r="29" spans="1:12" ht="18" customHeight="1">
      <c r="A29" s="145" t="s">
        <v>178</v>
      </c>
      <c r="B29" s="136">
        <f>(((B9+0.5*2)*(B10+0.5*2)))*B23*B25</f>
        <v>0</v>
      </c>
      <c r="C29" s="136">
        <f t="shared" ref="C29:K29" si="2">(((C9+0.5*2)*(C10+0.5*2)))*C23*C25</f>
        <v>0</v>
      </c>
      <c r="D29" s="136">
        <f t="shared" si="2"/>
        <v>0</v>
      </c>
      <c r="E29" s="136">
        <f t="shared" si="2"/>
        <v>0</v>
      </c>
      <c r="F29" s="136">
        <f t="shared" si="2"/>
        <v>0</v>
      </c>
      <c r="G29" s="136">
        <f t="shared" si="2"/>
        <v>0</v>
      </c>
      <c r="H29" s="136">
        <f t="shared" si="2"/>
        <v>0</v>
      </c>
      <c r="I29" s="136">
        <f t="shared" si="2"/>
        <v>0</v>
      </c>
      <c r="J29" s="136">
        <f t="shared" si="2"/>
        <v>0</v>
      </c>
      <c r="K29" s="136">
        <f t="shared" si="2"/>
        <v>0</v>
      </c>
      <c r="L29" s="136" t="s">
        <v>179</v>
      </c>
    </row>
    <row r="30" spans="1:12" ht="18" customHeight="1">
      <c r="A30" s="145" t="s">
        <v>141</v>
      </c>
      <c r="B30" s="136">
        <f>(((B9+1*2)*(B10+1*2)))*B23*B26</f>
        <v>7.7740000000000018</v>
      </c>
      <c r="C30" s="136">
        <f t="shared" ref="C30:K30" si="3">(((C9+1*2)*(C10+1*2)))*C23*C26</f>
        <v>0</v>
      </c>
      <c r="D30" s="136">
        <f t="shared" si="3"/>
        <v>9.3437500000000018</v>
      </c>
      <c r="E30" s="136">
        <f t="shared" si="3"/>
        <v>12.723750000000001</v>
      </c>
      <c r="F30" s="136">
        <f t="shared" si="3"/>
        <v>21.4375</v>
      </c>
      <c r="G30" s="136">
        <f t="shared" si="3"/>
        <v>16.653124999999999</v>
      </c>
      <c r="H30" s="136">
        <f t="shared" si="3"/>
        <v>23.112499999999997</v>
      </c>
      <c r="I30" s="136">
        <f t="shared" si="3"/>
        <v>0.2</v>
      </c>
      <c r="J30" s="136">
        <f t="shared" si="3"/>
        <v>0.2</v>
      </c>
      <c r="K30" s="136">
        <f t="shared" si="3"/>
        <v>0.2</v>
      </c>
      <c r="L30" s="136" t="s">
        <v>179</v>
      </c>
    </row>
    <row r="31" spans="1:12" ht="18" customHeight="1">
      <c r="A31" s="145" t="s">
        <v>142</v>
      </c>
      <c r="B31" s="136">
        <f>(B9+0.1)*(B10+0.1)</f>
        <v>0.48999999999999994</v>
      </c>
      <c r="C31" s="136">
        <f t="shared" ref="C31:K31" si="4">(C9+0.5)*(C10+0.5)</f>
        <v>2.5600000000000005</v>
      </c>
      <c r="D31" s="136">
        <f t="shared" si="4"/>
        <v>1.75</v>
      </c>
      <c r="E31" s="136">
        <f t="shared" si="4"/>
        <v>2.1</v>
      </c>
      <c r="F31" s="136">
        <f t="shared" si="4"/>
        <v>4</v>
      </c>
      <c r="G31" s="136">
        <f t="shared" si="4"/>
        <v>4.6224999999999996</v>
      </c>
      <c r="H31" s="136">
        <f t="shared" si="4"/>
        <v>7.839999999999999</v>
      </c>
      <c r="I31" s="136">
        <f t="shared" si="4"/>
        <v>0.25</v>
      </c>
      <c r="J31" s="136">
        <f t="shared" si="4"/>
        <v>0.25</v>
      </c>
      <c r="K31" s="136">
        <f t="shared" si="4"/>
        <v>0.25</v>
      </c>
      <c r="L31" s="136" t="s">
        <v>180</v>
      </c>
    </row>
    <row r="32" spans="1:12" ht="18" customHeight="1">
      <c r="A32" s="145" t="s">
        <v>143</v>
      </c>
      <c r="B32" s="136">
        <f>B9*B10*0.05</f>
        <v>1.7999999999999999E-2</v>
      </c>
      <c r="C32" s="136">
        <f t="shared" ref="C32:K32" si="5">C9*C10*0.05</f>
        <v>6.0500000000000012E-2</v>
      </c>
      <c r="D32" s="136">
        <f t="shared" si="5"/>
        <v>3.125E-2</v>
      </c>
      <c r="E32" s="136">
        <f t="shared" si="5"/>
        <v>4.3750000000000004E-2</v>
      </c>
      <c r="F32" s="136">
        <f t="shared" si="5"/>
        <v>0.1125</v>
      </c>
      <c r="G32" s="136">
        <f t="shared" si="5"/>
        <v>0.136125</v>
      </c>
      <c r="H32" s="136">
        <f t="shared" si="5"/>
        <v>0.26449999999999996</v>
      </c>
      <c r="I32" s="136">
        <f t="shared" si="5"/>
        <v>0</v>
      </c>
      <c r="J32" s="136">
        <f t="shared" si="5"/>
        <v>0</v>
      </c>
      <c r="K32" s="136">
        <f t="shared" si="5"/>
        <v>0</v>
      </c>
      <c r="L32" s="136" t="s">
        <v>179</v>
      </c>
    </row>
    <row r="33" spans="1:19" ht="18" customHeight="1">
      <c r="A33" s="145" t="s">
        <v>144</v>
      </c>
      <c r="B33" s="136">
        <f t="shared" ref="B33:K33" si="6">(2*B9+2*B10)*B11+(2*B14+2*B15)*B12+(2*B18+2*B19)*B20*B21</f>
        <v>1.44</v>
      </c>
      <c r="C33" s="136">
        <f t="shared" si="6"/>
        <v>4.4000000000000004</v>
      </c>
      <c r="D33" s="136">
        <f t="shared" si="6"/>
        <v>2.1</v>
      </c>
      <c r="E33" s="136">
        <f t="shared" si="6"/>
        <v>3.51</v>
      </c>
      <c r="F33" s="136">
        <f t="shared" si="6"/>
        <v>7.1999999999999993</v>
      </c>
      <c r="G33" s="136">
        <f t="shared" si="6"/>
        <v>7.919999999999999</v>
      </c>
      <c r="H33" s="136">
        <f t="shared" si="6"/>
        <v>11.04</v>
      </c>
      <c r="I33" s="136">
        <f t="shared" si="6"/>
        <v>0</v>
      </c>
      <c r="J33" s="136">
        <f t="shared" si="6"/>
        <v>0</v>
      </c>
      <c r="K33" s="136">
        <f t="shared" si="6"/>
        <v>0</v>
      </c>
      <c r="L33" s="136" t="s">
        <v>180</v>
      </c>
    </row>
    <row r="34" spans="1:19" ht="18" customHeight="1">
      <c r="A34" s="145" t="s">
        <v>181</v>
      </c>
      <c r="B34" s="136">
        <f t="shared" ref="B34:K34" si="7">(2*B14+2*B15)*B16</f>
        <v>0</v>
      </c>
      <c r="C34" s="136">
        <f t="shared" si="7"/>
        <v>0</v>
      </c>
      <c r="D34" s="136">
        <f t="shared" si="7"/>
        <v>0</v>
      </c>
      <c r="E34" s="136">
        <f t="shared" si="7"/>
        <v>0</v>
      </c>
      <c r="F34" s="136">
        <f t="shared" si="7"/>
        <v>0</v>
      </c>
      <c r="G34" s="136">
        <f t="shared" si="7"/>
        <v>0</v>
      </c>
      <c r="H34" s="136">
        <f t="shared" si="7"/>
        <v>0</v>
      </c>
      <c r="I34" s="136">
        <f t="shared" si="7"/>
        <v>0</v>
      </c>
      <c r="J34" s="136">
        <f t="shared" si="7"/>
        <v>0</v>
      </c>
      <c r="K34" s="136">
        <f t="shared" si="7"/>
        <v>0</v>
      </c>
      <c r="L34" s="136" t="s">
        <v>180</v>
      </c>
    </row>
    <row r="35" spans="1:19" ht="18" customHeight="1">
      <c r="A35" s="145" t="s">
        <v>133</v>
      </c>
      <c r="B35" s="136">
        <f>B36*B6</f>
        <v>21.6</v>
      </c>
      <c r="C35" s="136">
        <f t="shared" ref="C35:K35" si="8">C36*C6</f>
        <v>121.00000000000001</v>
      </c>
      <c r="D35" s="136">
        <f t="shared" si="8"/>
        <v>37.5</v>
      </c>
      <c r="E35" s="136">
        <f t="shared" si="8"/>
        <v>78.75</v>
      </c>
      <c r="F35" s="136">
        <f t="shared" si="8"/>
        <v>270</v>
      </c>
      <c r="G35" s="136">
        <f t="shared" si="8"/>
        <v>326.69999999999993</v>
      </c>
      <c r="H35" s="136">
        <f t="shared" si="8"/>
        <v>634.79999999999995</v>
      </c>
      <c r="I35" s="136">
        <f t="shared" si="8"/>
        <v>0</v>
      </c>
      <c r="J35" s="136">
        <f t="shared" si="8"/>
        <v>0</v>
      </c>
      <c r="K35" s="136">
        <f t="shared" si="8"/>
        <v>0</v>
      </c>
      <c r="L35" s="136" t="s">
        <v>120</v>
      </c>
    </row>
    <row r="36" spans="1:19" ht="18" customHeight="1">
      <c r="A36" s="145" t="s">
        <v>145</v>
      </c>
      <c r="B36" s="136">
        <f t="shared" ref="B36:K36" si="9">B9*B10*B11+B14*B15*B16-B18*B19*B20*B21</f>
        <v>0.216</v>
      </c>
      <c r="C36" s="136">
        <f t="shared" si="9"/>
        <v>1.2100000000000002</v>
      </c>
      <c r="D36" s="136">
        <f t="shared" si="9"/>
        <v>0.375</v>
      </c>
      <c r="E36" s="136">
        <f t="shared" si="9"/>
        <v>0.78749999999999998</v>
      </c>
      <c r="F36" s="136">
        <f t="shared" si="9"/>
        <v>2.6999999999999997</v>
      </c>
      <c r="G36" s="136">
        <f t="shared" si="9"/>
        <v>3.2669999999999995</v>
      </c>
      <c r="H36" s="136">
        <f t="shared" si="9"/>
        <v>6.347999999999999</v>
      </c>
      <c r="I36" s="136">
        <f t="shared" si="9"/>
        <v>0</v>
      </c>
      <c r="J36" s="136">
        <f t="shared" si="9"/>
        <v>0</v>
      </c>
      <c r="K36" s="136">
        <f t="shared" si="9"/>
        <v>0</v>
      </c>
      <c r="L36" s="136" t="s">
        <v>179</v>
      </c>
    </row>
    <row r="37" spans="1:19" ht="18" customHeight="1">
      <c r="A37" s="145" t="s">
        <v>146</v>
      </c>
      <c r="B37" s="136">
        <f>(B29+B30)-B38/1.35</f>
        <v>7.5580000000000016</v>
      </c>
      <c r="C37" s="136">
        <f t="shared" ref="C37:K37" si="10">(C29+C30)-C38/1.35</f>
        <v>-1.2100000000000002</v>
      </c>
      <c r="D37" s="136">
        <f t="shared" si="10"/>
        <v>8.9687500000000018</v>
      </c>
      <c r="E37" s="136">
        <f t="shared" si="10"/>
        <v>11.936250000000001</v>
      </c>
      <c r="F37" s="136">
        <f t="shared" si="10"/>
        <v>18.737500000000001</v>
      </c>
      <c r="G37" s="136">
        <f t="shared" si="10"/>
        <v>13.386125</v>
      </c>
      <c r="H37" s="136">
        <f t="shared" si="10"/>
        <v>16.764499999999998</v>
      </c>
      <c r="I37" s="136">
        <f t="shared" si="10"/>
        <v>0.2</v>
      </c>
      <c r="J37" s="136">
        <f t="shared" si="10"/>
        <v>0.2</v>
      </c>
      <c r="K37" s="136">
        <f t="shared" si="10"/>
        <v>0.2</v>
      </c>
      <c r="L37" s="136" t="s">
        <v>179</v>
      </c>
    </row>
    <row r="38" spans="1:19" ht="18" customHeight="1">
      <c r="A38" s="145" t="s">
        <v>147</v>
      </c>
      <c r="B38" s="136">
        <f>(B9*B10*B11+B14*B15*B12)*1.35</f>
        <v>0.29160000000000003</v>
      </c>
      <c r="C38" s="136">
        <f t="shared" ref="C38:K38" si="11">(C9*C10*C11+C14*C15*C12)*1.35</f>
        <v>1.6335000000000004</v>
      </c>
      <c r="D38" s="136">
        <f t="shared" si="11"/>
        <v>0.50625000000000009</v>
      </c>
      <c r="E38" s="136">
        <f t="shared" si="11"/>
        <v>1.0631250000000001</v>
      </c>
      <c r="F38" s="136">
        <f t="shared" si="11"/>
        <v>3.645</v>
      </c>
      <c r="G38" s="136">
        <f t="shared" si="11"/>
        <v>4.41045</v>
      </c>
      <c r="H38" s="136">
        <f t="shared" si="11"/>
        <v>8.569799999999999</v>
      </c>
      <c r="I38" s="136">
        <f t="shared" si="11"/>
        <v>0</v>
      </c>
      <c r="J38" s="136">
        <f t="shared" si="11"/>
        <v>0</v>
      </c>
      <c r="K38" s="136">
        <f t="shared" si="11"/>
        <v>0</v>
      </c>
      <c r="L38" s="136" t="s">
        <v>179</v>
      </c>
    </row>
    <row r="39" spans="1:19" ht="18" customHeight="1">
      <c r="A39" s="145" t="s">
        <v>182</v>
      </c>
      <c r="B39" s="136">
        <f t="shared" ref="B39:K39" si="12">IF(B14*B15*B16=0,B9*B10*0.05,B14*B15*0.05)</f>
        <v>1.7999999999999999E-2</v>
      </c>
      <c r="C39" s="136">
        <f t="shared" si="12"/>
        <v>6.0500000000000012E-2</v>
      </c>
      <c r="D39" s="136">
        <f t="shared" si="12"/>
        <v>3.125E-2</v>
      </c>
      <c r="E39" s="136">
        <f t="shared" si="12"/>
        <v>4.3750000000000004E-2</v>
      </c>
      <c r="F39" s="136">
        <f t="shared" si="12"/>
        <v>0.1125</v>
      </c>
      <c r="G39" s="136">
        <f t="shared" si="12"/>
        <v>0.136125</v>
      </c>
      <c r="H39" s="136">
        <f t="shared" si="12"/>
        <v>0.26449999999999996</v>
      </c>
      <c r="I39" s="136">
        <f t="shared" si="12"/>
        <v>0</v>
      </c>
      <c r="J39" s="136">
        <f t="shared" si="12"/>
        <v>0</v>
      </c>
      <c r="K39" s="136">
        <f t="shared" si="12"/>
        <v>0</v>
      </c>
      <c r="L39" s="136" t="s">
        <v>179</v>
      </c>
    </row>
    <row r="40" spans="1:19" ht="18" customHeight="1">
      <c r="A40" s="145" t="s">
        <v>183</v>
      </c>
      <c r="B40" s="136">
        <f t="shared" ref="B40:K40" si="13">B18*B19*B20*B21</f>
        <v>0</v>
      </c>
      <c r="C40" s="136">
        <f t="shared" si="13"/>
        <v>0</v>
      </c>
      <c r="D40" s="136">
        <f t="shared" si="13"/>
        <v>0</v>
      </c>
      <c r="E40" s="136">
        <f t="shared" si="13"/>
        <v>0</v>
      </c>
      <c r="F40" s="136">
        <f t="shared" si="13"/>
        <v>0</v>
      </c>
      <c r="G40" s="136">
        <f t="shared" si="13"/>
        <v>0</v>
      </c>
      <c r="H40" s="136">
        <f t="shared" si="13"/>
        <v>0</v>
      </c>
      <c r="I40" s="136">
        <f t="shared" si="13"/>
        <v>0</v>
      </c>
      <c r="J40" s="136">
        <f t="shared" si="13"/>
        <v>0</v>
      </c>
      <c r="K40" s="136">
        <f t="shared" si="13"/>
        <v>0</v>
      </c>
      <c r="L40" s="136" t="s">
        <v>179</v>
      </c>
    </row>
    <row r="41" spans="1:19" ht="18" customHeight="1">
      <c r="A41" s="145" t="s">
        <v>184</v>
      </c>
      <c r="B41" s="136"/>
      <c r="C41" s="136"/>
      <c r="D41" s="136"/>
      <c r="E41" s="136"/>
      <c r="F41" s="136"/>
      <c r="G41" s="136"/>
      <c r="H41" s="136"/>
      <c r="I41" s="136"/>
      <c r="J41" s="136"/>
      <c r="K41" s="136"/>
      <c r="L41" s="136" t="s">
        <v>120</v>
      </c>
    </row>
    <row r="42" spans="1:19" ht="18" customHeight="1">
      <c r="A42" s="145"/>
      <c r="B42" s="136"/>
      <c r="C42" s="136"/>
      <c r="D42" s="136"/>
      <c r="E42" s="136"/>
      <c r="F42" s="136"/>
      <c r="G42" s="136"/>
      <c r="H42" s="136"/>
      <c r="I42" s="136"/>
      <c r="J42" s="136"/>
      <c r="K42" s="136"/>
      <c r="L42" s="136"/>
    </row>
    <row r="43" spans="1:19" ht="18" customHeight="1">
      <c r="A43" s="146" t="s">
        <v>139</v>
      </c>
      <c r="B43" s="136"/>
      <c r="C43" s="136"/>
      <c r="D43" s="136"/>
      <c r="E43" s="136"/>
      <c r="F43" s="136"/>
      <c r="G43" s="136"/>
      <c r="H43" s="136"/>
      <c r="I43" s="136"/>
      <c r="J43" s="136"/>
      <c r="K43" s="136"/>
      <c r="L43" s="136"/>
      <c r="N43" s="146" t="s">
        <v>139</v>
      </c>
      <c r="O43" s="136"/>
      <c r="P43" s="136"/>
    </row>
    <row r="44" spans="1:19" ht="18" customHeight="1">
      <c r="A44" s="145" t="str">
        <f>A30</f>
        <v>Escavação manual de valas</v>
      </c>
      <c r="B44" s="136">
        <f t="shared" ref="B44:K46" si="14">B$5*B30</f>
        <v>38.870000000000012</v>
      </c>
      <c r="C44" s="136">
        <f t="shared" si="14"/>
        <v>0</v>
      </c>
      <c r="D44" s="136">
        <f t="shared" si="14"/>
        <v>28.031250000000007</v>
      </c>
      <c r="E44" s="136">
        <f t="shared" si="14"/>
        <v>76.342500000000001</v>
      </c>
      <c r="F44" s="136">
        <f t="shared" si="14"/>
        <v>364.4375</v>
      </c>
      <c r="G44" s="136">
        <f t="shared" si="14"/>
        <v>316.40937500000001</v>
      </c>
      <c r="H44" s="136">
        <f t="shared" si="14"/>
        <v>231.12499999999997</v>
      </c>
      <c r="I44" s="136">
        <f t="shared" si="14"/>
        <v>0</v>
      </c>
      <c r="J44" s="136">
        <f t="shared" si="14"/>
        <v>0</v>
      </c>
      <c r="K44" s="136">
        <f t="shared" si="14"/>
        <v>0</v>
      </c>
      <c r="L44" s="136" t="s">
        <v>179</v>
      </c>
      <c r="N44" s="145" t="str">
        <f>A44</f>
        <v>Escavação manual de valas</v>
      </c>
      <c r="O44" s="136">
        <f t="shared" ref="O44:O51" si="15">SUM(B44:K44)</f>
        <v>1055.215625</v>
      </c>
      <c r="P44" s="136" t="s">
        <v>179</v>
      </c>
    </row>
    <row r="45" spans="1:19" ht="18" customHeight="1">
      <c r="A45" s="145" t="str">
        <f>A31</f>
        <v>Apiloamento manual de fundo de valas</v>
      </c>
      <c r="B45" s="136">
        <f t="shared" si="14"/>
        <v>2.4499999999999997</v>
      </c>
      <c r="C45" s="136">
        <f t="shared" si="14"/>
        <v>35.840000000000003</v>
      </c>
      <c r="D45" s="136">
        <f t="shared" si="14"/>
        <v>5.25</v>
      </c>
      <c r="E45" s="136">
        <f t="shared" si="14"/>
        <v>12.600000000000001</v>
      </c>
      <c r="F45" s="136">
        <f t="shared" si="14"/>
        <v>68</v>
      </c>
      <c r="G45" s="136">
        <f t="shared" si="14"/>
        <v>87.827499999999986</v>
      </c>
      <c r="H45" s="136">
        <f t="shared" si="14"/>
        <v>78.399999999999991</v>
      </c>
      <c r="I45" s="136">
        <f t="shared" si="14"/>
        <v>0</v>
      </c>
      <c r="J45" s="136">
        <f t="shared" si="14"/>
        <v>0</v>
      </c>
      <c r="K45" s="136">
        <f t="shared" si="14"/>
        <v>0</v>
      </c>
      <c r="L45" s="136" t="s">
        <v>180</v>
      </c>
      <c r="N45" s="145" t="str">
        <f t="shared" ref="N45:N51" si="16">A45</f>
        <v>Apiloamento manual de fundo de valas</v>
      </c>
      <c r="O45" s="136">
        <f t="shared" si="15"/>
        <v>290.36750000000001</v>
      </c>
      <c r="P45" s="136" t="s">
        <v>180</v>
      </c>
    </row>
    <row r="46" spans="1:19" ht="18" customHeight="1">
      <c r="A46" s="145" t="str">
        <f>A32</f>
        <v>Lastro de concreto magro (esp.=5cm)</v>
      </c>
      <c r="B46" s="136">
        <f t="shared" si="14"/>
        <v>0.09</v>
      </c>
      <c r="C46" s="136">
        <f t="shared" si="14"/>
        <v>0.8470000000000002</v>
      </c>
      <c r="D46" s="136">
        <f t="shared" si="14"/>
        <v>9.375E-2</v>
      </c>
      <c r="E46" s="136">
        <f t="shared" si="14"/>
        <v>0.26250000000000001</v>
      </c>
      <c r="F46" s="136">
        <f t="shared" si="14"/>
        <v>1.9125000000000001</v>
      </c>
      <c r="G46" s="136">
        <f t="shared" si="14"/>
        <v>2.5863749999999999</v>
      </c>
      <c r="H46" s="136">
        <f t="shared" si="14"/>
        <v>2.6449999999999996</v>
      </c>
      <c r="I46" s="136">
        <f t="shared" si="14"/>
        <v>0</v>
      </c>
      <c r="J46" s="136">
        <f t="shared" si="14"/>
        <v>0</v>
      </c>
      <c r="K46" s="136">
        <f t="shared" si="14"/>
        <v>0</v>
      </c>
      <c r="L46" s="136" t="s">
        <v>179</v>
      </c>
      <c r="N46" s="145" t="str">
        <f t="shared" si="16"/>
        <v>Lastro de concreto magro (esp.=5cm)</v>
      </c>
      <c r="O46" s="136">
        <f t="shared" si="15"/>
        <v>8.437125</v>
      </c>
      <c r="P46" s="136" t="s">
        <v>179</v>
      </c>
    </row>
    <row r="47" spans="1:19" ht="18" customHeight="1">
      <c r="A47" s="145" t="str">
        <f>A33</f>
        <v>Forma Comum (total sem contar reaproveitamento)</v>
      </c>
      <c r="B47" s="136">
        <f>B$5*B33</f>
        <v>7.1999999999999993</v>
      </c>
      <c r="C47" s="136">
        <f t="shared" ref="C47:K47" si="17">C$5*C33/3</f>
        <v>20.533333333333335</v>
      </c>
      <c r="D47" s="136">
        <f t="shared" si="17"/>
        <v>2.1</v>
      </c>
      <c r="E47" s="136">
        <f t="shared" si="17"/>
        <v>7.02</v>
      </c>
      <c r="F47" s="136">
        <f t="shared" si="17"/>
        <v>40.799999999999997</v>
      </c>
      <c r="G47" s="136">
        <f t="shared" si="17"/>
        <v>50.16</v>
      </c>
      <c r="H47" s="136">
        <f t="shared" si="17"/>
        <v>36.799999999999997</v>
      </c>
      <c r="I47" s="136">
        <f t="shared" si="17"/>
        <v>0</v>
      </c>
      <c r="J47" s="136">
        <f t="shared" si="17"/>
        <v>0</v>
      </c>
      <c r="K47" s="136">
        <f t="shared" si="17"/>
        <v>0</v>
      </c>
      <c r="L47" s="136" t="s">
        <v>180</v>
      </c>
      <c r="N47" s="145" t="str">
        <f t="shared" si="16"/>
        <v>Forma Comum (total sem contar reaproveitamento)</v>
      </c>
      <c r="O47" s="136">
        <f t="shared" si="15"/>
        <v>164.61333333333334</v>
      </c>
      <c r="P47" s="136" t="s">
        <v>180</v>
      </c>
    </row>
    <row r="48" spans="1:19" ht="18" customHeight="1">
      <c r="A48" s="145" t="str">
        <f>A35</f>
        <v>Aço CA 50/60</v>
      </c>
      <c r="B48" s="136">
        <f t="shared" ref="B48:K51" si="18">B$5*B35</f>
        <v>108</v>
      </c>
      <c r="C48" s="136">
        <f t="shared" si="18"/>
        <v>1694.0000000000002</v>
      </c>
      <c r="D48" s="136">
        <f t="shared" si="18"/>
        <v>112.5</v>
      </c>
      <c r="E48" s="136">
        <f t="shared" si="18"/>
        <v>472.5</v>
      </c>
      <c r="F48" s="136">
        <f t="shared" si="18"/>
        <v>4590</v>
      </c>
      <c r="G48" s="136">
        <f t="shared" si="18"/>
        <v>6207.2999999999984</v>
      </c>
      <c r="H48" s="136">
        <f t="shared" si="18"/>
        <v>6348</v>
      </c>
      <c r="I48" s="136">
        <f t="shared" si="18"/>
        <v>0</v>
      </c>
      <c r="J48" s="136">
        <f t="shared" si="18"/>
        <v>0</v>
      </c>
      <c r="K48" s="136">
        <f t="shared" si="18"/>
        <v>0</v>
      </c>
      <c r="L48" s="136" t="s">
        <v>120</v>
      </c>
      <c r="N48" s="145" t="str">
        <f t="shared" si="16"/>
        <v>Aço CA 50/60</v>
      </c>
      <c r="O48" s="143">
        <f>2135+10422+310</f>
        <v>12867</v>
      </c>
      <c r="P48" s="136" t="s">
        <v>120</v>
      </c>
      <c r="R48" s="141">
        <f>O48/O49</f>
        <v>65.875498533198851</v>
      </c>
      <c r="S48" s="141" t="s">
        <v>126</v>
      </c>
    </row>
    <row r="49" spans="1:16" ht="18" customHeight="1">
      <c r="A49" s="145" t="str">
        <f>A36</f>
        <v>Concreto fck 30 MPa</v>
      </c>
      <c r="B49" s="136">
        <f t="shared" si="18"/>
        <v>1.08</v>
      </c>
      <c r="C49" s="136">
        <f t="shared" si="18"/>
        <v>16.940000000000001</v>
      </c>
      <c r="D49" s="136">
        <f t="shared" si="18"/>
        <v>1.125</v>
      </c>
      <c r="E49" s="136">
        <f t="shared" si="18"/>
        <v>4.7249999999999996</v>
      </c>
      <c r="F49" s="136">
        <f t="shared" si="18"/>
        <v>45.9</v>
      </c>
      <c r="G49" s="136">
        <f t="shared" si="18"/>
        <v>62.072999999999993</v>
      </c>
      <c r="H49" s="136">
        <f t="shared" si="18"/>
        <v>63.47999999999999</v>
      </c>
      <c r="I49" s="136">
        <f t="shared" si="18"/>
        <v>0</v>
      </c>
      <c r="J49" s="136">
        <f t="shared" si="18"/>
        <v>0</v>
      </c>
      <c r="K49" s="136">
        <f t="shared" si="18"/>
        <v>0</v>
      </c>
      <c r="L49" s="136" t="s">
        <v>179</v>
      </c>
      <c r="N49" s="145" t="str">
        <f t="shared" si="16"/>
        <v>Concreto fck 30 MPa</v>
      </c>
      <c r="O49" s="136">
        <f t="shared" si="15"/>
        <v>195.32300000000001</v>
      </c>
      <c r="P49" s="136" t="s">
        <v>179</v>
      </c>
    </row>
    <row r="50" spans="1:16" ht="18" customHeight="1">
      <c r="A50" s="145" t="str">
        <f>A37</f>
        <v>Reaterro apiloado de valas</v>
      </c>
      <c r="B50" s="136">
        <f t="shared" si="18"/>
        <v>37.790000000000006</v>
      </c>
      <c r="C50" s="136">
        <f t="shared" si="18"/>
        <v>-16.940000000000001</v>
      </c>
      <c r="D50" s="136">
        <f t="shared" si="18"/>
        <v>26.906250000000007</v>
      </c>
      <c r="E50" s="136">
        <f t="shared" si="18"/>
        <v>71.617500000000007</v>
      </c>
      <c r="F50" s="136">
        <f t="shared" si="18"/>
        <v>318.53750000000002</v>
      </c>
      <c r="G50" s="136">
        <f t="shared" si="18"/>
        <v>254.336375</v>
      </c>
      <c r="H50" s="136">
        <f t="shared" si="18"/>
        <v>167.64499999999998</v>
      </c>
      <c r="I50" s="136">
        <f t="shared" si="18"/>
        <v>0</v>
      </c>
      <c r="J50" s="136">
        <f t="shared" si="18"/>
        <v>0</v>
      </c>
      <c r="K50" s="136">
        <f t="shared" si="18"/>
        <v>0</v>
      </c>
      <c r="L50" s="136" t="s">
        <v>179</v>
      </c>
      <c r="N50" s="145" t="str">
        <f t="shared" si="16"/>
        <v>Reaterro apiloado de valas</v>
      </c>
      <c r="O50" s="136">
        <f t="shared" si="15"/>
        <v>859.89262500000007</v>
      </c>
      <c r="P50" s="136" t="s">
        <v>179</v>
      </c>
    </row>
    <row r="51" spans="1:16" ht="18" customHeight="1">
      <c r="A51" s="145" t="str">
        <f>A38</f>
        <v>Bota-fora de terra excedente</v>
      </c>
      <c r="B51" s="136">
        <f t="shared" si="18"/>
        <v>1.4580000000000002</v>
      </c>
      <c r="C51" s="136">
        <f t="shared" si="18"/>
        <v>22.869000000000007</v>
      </c>
      <c r="D51" s="136">
        <f t="shared" si="18"/>
        <v>1.5187500000000003</v>
      </c>
      <c r="E51" s="136">
        <f t="shared" si="18"/>
        <v>6.3787500000000001</v>
      </c>
      <c r="F51" s="136">
        <f t="shared" si="18"/>
        <v>61.965000000000003</v>
      </c>
      <c r="G51" s="136">
        <f t="shared" si="18"/>
        <v>83.798550000000006</v>
      </c>
      <c r="H51" s="136">
        <f t="shared" si="18"/>
        <v>85.697999999999993</v>
      </c>
      <c r="I51" s="136">
        <f t="shared" si="18"/>
        <v>0</v>
      </c>
      <c r="J51" s="136">
        <f t="shared" si="18"/>
        <v>0</v>
      </c>
      <c r="K51" s="136">
        <f t="shared" si="18"/>
        <v>0</v>
      </c>
      <c r="L51" s="136" t="s">
        <v>179</v>
      </c>
      <c r="N51" s="145" t="str">
        <f t="shared" si="16"/>
        <v>Bota-fora de terra excedente</v>
      </c>
      <c r="O51" s="136">
        <f t="shared" si="15"/>
        <v>263.68605000000002</v>
      </c>
      <c r="P51" s="136" t="s">
        <v>179</v>
      </c>
    </row>
  </sheetData>
  <pageMargins left="0.511811024" right="0.511811024" top="0.78740157499999996" bottom="0.78740157499999996" header="0.31496062000000002" footer="0.31496062000000002"/>
  <pageSetup paperSize="9" orientation="portrait"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42"/>
  <sheetViews>
    <sheetView topLeftCell="A4" zoomScale="70" zoomScaleNormal="70" workbookViewId="0">
      <selection activeCell="F42" sqref="F42"/>
    </sheetView>
  </sheetViews>
  <sheetFormatPr defaultColWidth="9.140625" defaultRowHeight="18" customHeight="1"/>
  <cols>
    <col min="1" max="1" width="47.140625" style="147" bestFit="1" customWidth="1"/>
    <col min="2" max="14" width="9.140625" style="141"/>
    <col min="15" max="15" width="47.140625" style="147" bestFit="1" customWidth="1"/>
    <col min="16" max="16" width="11.42578125" style="141" customWidth="1"/>
    <col min="17" max="17" width="10.7109375" style="141" customWidth="1"/>
    <col min="18" max="16384" width="9.140625" style="141"/>
  </cols>
  <sheetData>
    <row r="1" spans="1:13" ht="18" customHeight="1">
      <c r="A1" s="132" t="s">
        <v>186</v>
      </c>
      <c r="B1" s="136"/>
      <c r="C1" s="136"/>
      <c r="D1" s="136"/>
      <c r="E1" s="136"/>
      <c r="F1" s="136"/>
      <c r="G1" s="136"/>
      <c r="H1" s="136"/>
      <c r="I1" s="136"/>
      <c r="J1" s="136"/>
      <c r="K1" s="136"/>
      <c r="L1" s="136"/>
      <c r="M1" s="136"/>
    </row>
    <row r="2" spans="1:13" ht="18" customHeight="1">
      <c r="A2" s="145"/>
      <c r="B2" s="136"/>
      <c r="C2" s="136"/>
      <c r="D2" s="136"/>
      <c r="E2" s="136"/>
      <c r="F2" s="136"/>
      <c r="G2" s="136"/>
      <c r="H2" s="136"/>
      <c r="I2" s="136"/>
      <c r="J2" s="136"/>
      <c r="K2" s="136"/>
      <c r="L2" s="136"/>
      <c r="M2" s="136"/>
    </row>
    <row r="3" spans="1:13" ht="18" customHeight="1">
      <c r="A3" s="132" t="s">
        <v>187</v>
      </c>
      <c r="B3" s="133" t="s">
        <v>188</v>
      </c>
      <c r="C3" s="133" t="s">
        <v>189</v>
      </c>
      <c r="D3" s="133" t="s">
        <v>190</v>
      </c>
      <c r="E3" s="133" t="s">
        <v>191</v>
      </c>
      <c r="F3" s="133" t="s">
        <v>192</v>
      </c>
      <c r="G3" s="133" t="s">
        <v>193</v>
      </c>
      <c r="H3" s="133" t="s">
        <v>194</v>
      </c>
      <c r="I3" s="133" t="s">
        <v>195</v>
      </c>
      <c r="J3" s="133" t="s">
        <v>196</v>
      </c>
      <c r="K3" s="133" t="s">
        <v>197</v>
      </c>
      <c r="L3" s="133" t="s">
        <v>198</v>
      </c>
      <c r="M3" s="136"/>
    </row>
    <row r="4" spans="1:13" ht="18" customHeight="1">
      <c r="A4" s="145"/>
      <c r="B4" s="136"/>
      <c r="C4" s="136"/>
      <c r="D4" s="136"/>
      <c r="E4" s="136"/>
      <c r="F4" s="136"/>
      <c r="G4" s="136"/>
      <c r="H4" s="136"/>
      <c r="I4" s="136"/>
      <c r="J4" s="136"/>
      <c r="K4" s="136"/>
      <c r="L4" s="136"/>
      <c r="M4" s="136"/>
    </row>
    <row r="5" spans="1:13" ht="18" customHeight="1">
      <c r="A5" s="132" t="s">
        <v>199</v>
      </c>
      <c r="B5" s="134">
        <v>1</v>
      </c>
      <c r="C5" s="134">
        <v>1</v>
      </c>
      <c r="D5" s="134">
        <v>1</v>
      </c>
      <c r="E5" s="134"/>
      <c r="F5" s="134"/>
      <c r="G5" s="134"/>
      <c r="H5" s="134"/>
      <c r="I5" s="134"/>
      <c r="J5" s="134"/>
      <c r="K5" s="134"/>
      <c r="L5" s="134"/>
      <c r="M5" s="136" t="s">
        <v>108</v>
      </c>
    </row>
    <row r="6" spans="1:13" ht="18" customHeight="1">
      <c r="A6" s="132" t="s">
        <v>200</v>
      </c>
      <c r="B6" s="134">
        <v>100</v>
      </c>
      <c r="C6" s="134">
        <v>100</v>
      </c>
      <c r="D6" s="134">
        <v>100</v>
      </c>
      <c r="E6" s="134"/>
      <c r="F6" s="134"/>
      <c r="G6" s="134"/>
      <c r="H6" s="134"/>
      <c r="I6" s="134"/>
      <c r="J6" s="134"/>
      <c r="K6" s="134"/>
      <c r="L6" s="134"/>
      <c r="M6" s="136" t="s">
        <v>126</v>
      </c>
    </row>
    <row r="7" spans="1:13" ht="18" customHeight="1">
      <c r="A7" s="145"/>
      <c r="B7" s="136"/>
      <c r="C7" s="136"/>
      <c r="D7" s="136"/>
      <c r="E7" s="136"/>
      <c r="F7" s="136"/>
      <c r="G7" s="136"/>
      <c r="H7" s="136"/>
      <c r="I7" s="136"/>
      <c r="J7" s="136"/>
      <c r="K7" s="136"/>
      <c r="L7" s="136"/>
      <c r="M7" s="136"/>
    </row>
    <row r="8" spans="1:13" ht="18" customHeight="1">
      <c r="A8" s="132" t="s">
        <v>201</v>
      </c>
      <c r="B8" s="136"/>
      <c r="C8" s="136"/>
      <c r="D8" s="136"/>
      <c r="E8" s="136"/>
      <c r="F8" s="136"/>
      <c r="G8" s="136"/>
      <c r="H8" s="136"/>
      <c r="I8" s="136"/>
      <c r="J8" s="136"/>
      <c r="K8" s="136"/>
      <c r="L8" s="136"/>
      <c r="M8" s="136"/>
    </row>
    <row r="9" spans="1:13" ht="18" customHeight="1">
      <c r="A9" s="132" t="s">
        <v>202</v>
      </c>
      <c r="B9" s="137">
        <v>0.2</v>
      </c>
      <c r="C9" s="137">
        <v>0.2</v>
      </c>
      <c r="D9" s="137">
        <v>0.2</v>
      </c>
      <c r="E9" s="137">
        <v>0.2</v>
      </c>
      <c r="F9" s="137">
        <v>0.2</v>
      </c>
      <c r="G9" s="137">
        <v>0.2</v>
      </c>
      <c r="H9" s="137">
        <v>0.2</v>
      </c>
      <c r="I9" s="137">
        <v>0.2</v>
      </c>
      <c r="J9" s="137">
        <v>0.2</v>
      </c>
      <c r="K9" s="137">
        <v>0.2</v>
      </c>
      <c r="L9" s="137">
        <v>0.2</v>
      </c>
      <c r="M9" s="136" t="s">
        <v>111</v>
      </c>
    </row>
    <row r="10" spans="1:13" ht="18" customHeight="1">
      <c r="A10" s="132" t="s">
        <v>203</v>
      </c>
      <c r="B10" s="137">
        <v>0.3</v>
      </c>
      <c r="C10" s="137">
        <v>0.5</v>
      </c>
      <c r="D10" s="137">
        <v>0.6</v>
      </c>
      <c r="E10" s="137">
        <v>0.5</v>
      </c>
      <c r="F10" s="137">
        <v>0.3</v>
      </c>
      <c r="G10" s="137">
        <v>0.5</v>
      </c>
      <c r="H10" s="137">
        <v>0.4</v>
      </c>
      <c r="I10" s="137">
        <v>0.6</v>
      </c>
      <c r="J10" s="137">
        <v>0.4</v>
      </c>
      <c r="K10" s="137">
        <v>0.4</v>
      </c>
      <c r="L10" s="137">
        <v>0.5</v>
      </c>
      <c r="M10" s="136" t="s">
        <v>111</v>
      </c>
    </row>
    <row r="11" spans="1:13" ht="18" customHeight="1">
      <c r="A11" s="132" t="s">
        <v>204</v>
      </c>
      <c r="B11" s="137">
        <v>8.6999999999999993</v>
      </c>
      <c r="C11" s="137">
        <v>580.70000000000005</v>
      </c>
      <c r="D11" s="137">
        <v>65.400000000000006</v>
      </c>
      <c r="E11" s="137">
        <v>11.75</v>
      </c>
      <c r="F11" s="137">
        <v>0.16250000000000001</v>
      </c>
      <c r="G11" s="137">
        <v>11.27</v>
      </c>
      <c r="H11" s="137">
        <v>6.9</v>
      </c>
      <c r="I11" s="137">
        <v>29.7</v>
      </c>
      <c r="J11" s="137">
        <v>4.1500000000000004</v>
      </c>
      <c r="K11" s="137">
        <v>3.625</v>
      </c>
      <c r="L11" s="137">
        <v>7</v>
      </c>
      <c r="M11" s="136" t="s">
        <v>111</v>
      </c>
    </row>
    <row r="12" spans="1:13" ht="18" customHeight="1">
      <c r="A12" s="132" t="s">
        <v>166</v>
      </c>
      <c r="B12" s="137">
        <v>0.5</v>
      </c>
      <c r="C12" s="137">
        <v>0.3</v>
      </c>
      <c r="D12" s="137">
        <v>0.3</v>
      </c>
      <c r="E12" s="137">
        <v>0.3</v>
      </c>
      <c r="F12" s="137">
        <v>0.3</v>
      </c>
      <c r="G12" s="137">
        <v>0.3</v>
      </c>
      <c r="H12" s="137">
        <v>0.3</v>
      </c>
      <c r="I12" s="137">
        <v>0.3</v>
      </c>
      <c r="J12" s="137">
        <v>0.3</v>
      </c>
      <c r="K12" s="137">
        <v>0.3</v>
      </c>
      <c r="L12" s="137">
        <v>0.3</v>
      </c>
      <c r="M12" s="136"/>
    </row>
    <row r="13" spans="1:13" ht="18" customHeight="1">
      <c r="A13" s="145"/>
      <c r="B13" s="136"/>
      <c r="C13" s="136"/>
      <c r="D13" s="136"/>
      <c r="E13" s="136"/>
      <c r="F13" s="136"/>
      <c r="G13" s="136"/>
      <c r="H13" s="136"/>
      <c r="I13" s="136"/>
      <c r="J13" s="136"/>
      <c r="K13" s="136"/>
      <c r="L13" s="136"/>
      <c r="M13" s="136"/>
    </row>
    <row r="14" spans="1:13" ht="18" customHeight="1">
      <c r="A14" s="145" t="s">
        <v>174</v>
      </c>
      <c r="B14" s="136">
        <f t="shared" ref="B14:L14" si="0">B10+B12+0.05</f>
        <v>0.85000000000000009</v>
      </c>
      <c r="C14" s="136">
        <f t="shared" si="0"/>
        <v>0.85000000000000009</v>
      </c>
      <c r="D14" s="136">
        <f t="shared" si="0"/>
        <v>0.95</v>
      </c>
      <c r="E14" s="136">
        <v>0</v>
      </c>
      <c r="F14" s="136">
        <v>0</v>
      </c>
      <c r="G14" s="136">
        <f t="shared" si="0"/>
        <v>0.85000000000000009</v>
      </c>
      <c r="H14" s="136">
        <f t="shared" si="0"/>
        <v>0.75</v>
      </c>
      <c r="I14" s="136">
        <f t="shared" si="0"/>
        <v>0.95</v>
      </c>
      <c r="J14" s="136">
        <f t="shared" si="0"/>
        <v>0.75</v>
      </c>
      <c r="K14" s="136">
        <f t="shared" si="0"/>
        <v>0.75</v>
      </c>
      <c r="L14" s="136">
        <f t="shared" si="0"/>
        <v>0.85000000000000009</v>
      </c>
      <c r="M14" s="136"/>
    </row>
    <row r="15" spans="1:13" ht="18" customHeight="1">
      <c r="A15" s="145"/>
      <c r="B15" s="136"/>
      <c r="C15" s="136"/>
      <c r="D15" s="136"/>
      <c r="E15" s="136"/>
      <c r="F15" s="136"/>
      <c r="G15" s="136"/>
      <c r="H15" s="136"/>
      <c r="I15" s="136"/>
      <c r="J15" s="136"/>
      <c r="K15" s="136"/>
      <c r="L15" s="136"/>
      <c r="M15" s="136"/>
    </row>
    <row r="16" spans="1:13" ht="18" customHeight="1">
      <c r="A16" s="132" t="s">
        <v>175</v>
      </c>
      <c r="B16" s="137">
        <v>0</v>
      </c>
      <c r="C16" s="137">
        <v>0</v>
      </c>
      <c r="D16" s="137">
        <v>0</v>
      </c>
      <c r="E16" s="137">
        <v>0</v>
      </c>
      <c r="F16" s="137">
        <v>0</v>
      </c>
      <c r="G16" s="137">
        <v>0.8</v>
      </c>
      <c r="H16" s="137">
        <v>0.8</v>
      </c>
      <c r="I16" s="137">
        <v>0.8</v>
      </c>
      <c r="J16" s="137">
        <v>0.8</v>
      </c>
      <c r="K16" s="137">
        <v>0.8</v>
      </c>
      <c r="L16" s="137">
        <v>0.8</v>
      </c>
      <c r="M16" s="136"/>
    </row>
    <row r="17" spans="1:17" ht="18" customHeight="1">
      <c r="A17" s="145" t="s">
        <v>176</v>
      </c>
      <c r="B17" s="136">
        <f t="shared" ref="B17:L17" si="1">1-B16</f>
        <v>1</v>
      </c>
      <c r="C17" s="136">
        <f t="shared" si="1"/>
        <v>1</v>
      </c>
      <c r="D17" s="136">
        <f t="shared" si="1"/>
        <v>1</v>
      </c>
      <c r="E17" s="136">
        <v>0</v>
      </c>
      <c r="F17" s="136">
        <v>0</v>
      </c>
      <c r="G17" s="136">
        <f t="shared" si="1"/>
        <v>0.19999999999999996</v>
      </c>
      <c r="H17" s="136">
        <f t="shared" si="1"/>
        <v>0.19999999999999996</v>
      </c>
      <c r="I17" s="136">
        <f t="shared" si="1"/>
        <v>0.19999999999999996</v>
      </c>
      <c r="J17" s="136">
        <f t="shared" si="1"/>
        <v>0.19999999999999996</v>
      </c>
      <c r="K17" s="136">
        <f t="shared" si="1"/>
        <v>0.19999999999999996</v>
      </c>
      <c r="L17" s="136">
        <f t="shared" si="1"/>
        <v>0.19999999999999996</v>
      </c>
      <c r="M17" s="136"/>
    </row>
    <row r="18" spans="1:17" ht="18" customHeight="1">
      <c r="A18" s="145"/>
      <c r="B18" s="136"/>
      <c r="C18" s="136"/>
      <c r="D18" s="136"/>
      <c r="E18" s="136"/>
      <c r="F18" s="136"/>
      <c r="G18" s="136"/>
      <c r="H18" s="136"/>
      <c r="I18" s="136"/>
      <c r="J18" s="136"/>
      <c r="K18" s="136"/>
      <c r="L18" s="136"/>
      <c r="M18" s="136"/>
    </row>
    <row r="19" spans="1:17" ht="18" customHeight="1">
      <c r="A19" s="146" t="s">
        <v>205</v>
      </c>
      <c r="B19" s="136"/>
      <c r="C19" s="136"/>
      <c r="D19" s="136"/>
      <c r="E19" s="136"/>
      <c r="F19" s="136"/>
      <c r="G19" s="136"/>
      <c r="H19" s="136"/>
      <c r="I19" s="136"/>
      <c r="J19" s="136"/>
      <c r="K19" s="136"/>
      <c r="L19" s="136"/>
      <c r="M19" s="136"/>
    </row>
    <row r="20" spans="1:17" ht="18" customHeight="1">
      <c r="A20" s="145" t="s">
        <v>206</v>
      </c>
      <c r="B20" s="136">
        <f t="shared" ref="B20:L20" si="2">(((B9+0.5*2)*(B11+0.5*2)))*B14*B16</f>
        <v>0</v>
      </c>
      <c r="C20" s="136">
        <f t="shared" si="2"/>
        <v>0</v>
      </c>
      <c r="D20" s="136">
        <f t="shared" si="2"/>
        <v>0</v>
      </c>
      <c r="E20" s="136">
        <f t="shared" si="2"/>
        <v>0</v>
      </c>
      <c r="F20" s="136">
        <f t="shared" si="2"/>
        <v>0</v>
      </c>
      <c r="G20" s="136">
        <f t="shared" si="2"/>
        <v>10.012320000000001</v>
      </c>
      <c r="H20" s="136">
        <f t="shared" si="2"/>
        <v>5.6880000000000006</v>
      </c>
      <c r="I20" s="136">
        <f t="shared" si="2"/>
        <v>27.9984</v>
      </c>
      <c r="J20" s="136">
        <f t="shared" si="2"/>
        <v>3.7080000000000006</v>
      </c>
      <c r="K20" s="136">
        <f t="shared" si="2"/>
        <v>3.33</v>
      </c>
      <c r="L20" s="136">
        <f t="shared" si="2"/>
        <v>6.5280000000000005</v>
      </c>
      <c r="M20" s="148" t="s">
        <v>140</v>
      </c>
    </row>
    <row r="21" spans="1:17" ht="18" customHeight="1">
      <c r="A21" s="145" t="s">
        <v>141</v>
      </c>
      <c r="B21" s="136">
        <f t="shared" ref="B21:L21" si="3">(((B9+0.5*2)*(B11+0.5*2)))*B14*B17</f>
        <v>9.8940000000000001</v>
      </c>
      <c r="C21" s="136">
        <f t="shared" si="3"/>
        <v>593.33400000000017</v>
      </c>
      <c r="D21" s="136">
        <f t="shared" si="3"/>
        <v>75.695999999999998</v>
      </c>
      <c r="E21" s="136">
        <f t="shared" si="3"/>
        <v>0</v>
      </c>
      <c r="F21" s="136">
        <f t="shared" si="3"/>
        <v>0</v>
      </c>
      <c r="G21" s="136">
        <f t="shared" si="3"/>
        <v>2.5030799999999993</v>
      </c>
      <c r="H21" s="136">
        <f t="shared" si="3"/>
        <v>1.4219999999999997</v>
      </c>
      <c r="I21" s="136">
        <f t="shared" si="3"/>
        <v>6.9995999999999983</v>
      </c>
      <c r="J21" s="136">
        <f t="shared" si="3"/>
        <v>0.92699999999999994</v>
      </c>
      <c r="K21" s="136">
        <f t="shared" si="3"/>
        <v>0.8324999999999998</v>
      </c>
      <c r="L21" s="136">
        <f t="shared" si="3"/>
        <v>1.6319999999999997</v>
      </c>
      <c r="M21" s="148" t="s">
        <v>140</v>
      </c>
    </row>
    <row r="22" spans="1:17" ht="18" customHeight="1">
      <c r="A22" s="145" t="s">
        <v>142</v>
      </c>
      <c r="B22" s="136">
        <f>(B9+0.1)*(B11+0.1)</f>
        <v>2.64</v>
      </c>
      <c r="C22" s="136">
        <f t="shared" ref="C22:L22" si="4">(C9+0.1)*(C11+0.1)</f>
        <v>174.24000000000004</v>
      </c>
      <c r="D22" s="136">
        <f t="shared" si="4"/>
        <v>19.650000000000002</v>
      </c>
      <c r="E22" s="136">
        <f t="shared" si="4"/>
        <v>3.5550000000000006</v>
      </c>
      <c r="F22" s="136">
        <f t="shared" si="4"/>
        <v>7.8750000000000014E-2</v>
      </c>
      <c r="G22" s="136">
        <f t="shared" si="4"/>
        <v>3.4110000000000005</v>
      </c>
      <c r="H22" s="136">
        <f t="shared" si="4"/>
        <v>2.1000000000000005</v>
      </c>
      <c r="I22" s="136">
        <f t="shared" si="4"/>
        <v>8.9400000000000013</v>
      </c>
      <c r="J22" s="136">
        <f t="shared" si="4"/>
        <v>1.2750000000000001</v>
      </c>
      <c r="K22" s="136">
        <f t="shared" si="4"/>
        <v>1.1175000000000002</v>
      </c>
      <c r="L22" s="136">
        <f t="shared" si="4"/>
        <v>2.1300000000000003</v>
      </c>
      <c r="M22" s="148" t="s">
        <v>185</v>
      </c>
    </row>
    <row r="23" spans="1:17" ht="18" customHeight="1">
      <c r="A23" s="145" t="s">
        <v>143</v>
      </c>
      <c r="B23" s="136">
        <f t="shared" ref="B23:L23" si="5">B22*0.05</f>
        <v>0.13200000000000001</v>
      </c>
      <c r="C23" s="136">
        <f t="shared" si="5"/>
        <v>8.7120000000000015</v>
      </c>
      <c r="D23" s="136">
        <f t="shared" si="5"/>
        <v>0.98250000000000015</v>
      </c>
      <c r="E23" s="136">
        <f t="shared" si="5"/>
        <v>0.17775000000000005</v>
      </c>
      <c r="F23" s="136">
        <f t="shared" si="5"/>
        <v>3.9375000000000009E-3</v>
      </c>
      <c r="G23" s="136">
        <f t="shared" si="5"/>
        <v>0.17055000000000003</v>
      </c>
      <c r="H23" s="136">
        <f t="shared" si="5"/>
        <v>0.10500000000000004</v>
      </c>
      <c r="I23" s="136">
        <f t="shared" si="5"/>
        <v>0.44700000000000006</v>
      </c>
      <c r="J23" s="136">
        <f t="shared" si="5"/>
        <v>6.3750000000000015E-2</v>
      </c>
      <c r="K23" s="136">
        <f t="shared" si="5"/>
        <v>5.5875000000000008E-2</v>
      </c>
      <c r="L23" s="136">
        <f t="shared" si="5"/>
        <v>0.10650000000000003</v>
      </c>
      <c r="M23" s="148" t="s">
        <v>140</v>
      </c>
    </row>
    <row r="24" spans="1:17" ht="18" customHeight="1">
      <c r="A24" s="145" t="s">
        <v>144</v>
      </c>
      <c r="B24" s="136">
        <f t="shared" ref="B24:L24" si="6">B10*B11*2</f>
        <v>5.22</v>
      </c>
      <c r="C24" s="136">
        <f t="shared" si="6"/>
        <v>580.70000000000005</v>
      </c>
      <c r="D24" s="136">
        <f t="shared" si="6"/>
        <v>78.48</v>
      </c>
      <c r="E24" s="136">
        <f t="shared" si="6"/>
        <v>11.75</v>
      </c>
      <c r="F24" s="136">
        <f t="shared" si="6"/>
        <v>9.7500000000000003E-2</v>
      </c>
      <c r="G24" s="136">
        <f t="shared" si="6"/>
        <v>11.27</v>
      </c>
      <c r="H24" s="136">
        <f t="shared" si="6"/>
        <v>5.5200000000000005</v>
      </c>
      <c r="I24" s="136">
        <f t="shared" si="6"/>
        <v>35.64</v>
      </c>
      <c r="J24" s="136">
        <f t="shared" si="6"/>
        <v>3.3200000000000003</v>
      </c>
      <c r="K24" s="136">
        <f t="shared" si="6"/>
        <v>2.9000000000000004</v>
      </c>
      <c r="L24" s="136">
        <f t="shared" si="6"/>
        <v>7</v>
      </c>
      <c r="M24" s="148" t="s">
        <v>185</v>
      </c>
    </row>
    <row r="25" spans="1:17" ht="18" customHeight="1">
      <c r="A25" s="145" t="s">
        <v>133</v>
      </c>
      <c r="B25" s="136">
        <f t="shared" ref="B25:L25" si="7">B9*B10*B11*B6</f>
        <v>52.199999999999989</v>
      </c>
      <c r="C25" s="136">
        <f t="shared" si="7"/>
        <v>5807.0000000000009</v>
      </c>
      <c r="D25" s="136">
        <f t="shared" si="7"/>
        <v>784.80000000000007</v>
      </c>
      <c r="E25" s="136">
        <f t="shared" si="7"/>
        <v>0</v>
      </c>
      <c r="F25" s="136">
        <f t="shared" si="7"/>
        <v>0</v>
      </c>
      <c r="G25" s="136">
        <f t="shared" si="7"/>
        <v>0</v>
      </c>
      <c r="H25" s="136">
        <f t="shared" si="7"/>
        <v>0</v>
      </c>
      <c r="I25" s="136">
        <f t="shared" si="7"/>
        <v>0</v>
      </c>
      <c r="J25" s="136">
        <f t="shared" si="7"/>
        <v>0</v>
      </c>
      <c r="K25" s="136">
        <f t="shared" si="7"/>
        <v>0</v>
      </c>
      <c r="L25" s="136">
        <f t="shared" si="7"/>
        <v>0</v>
      </c>
      <c r="M25" s="136" t="s">
        <v>120</v>
      </c>
    </row>
    <row r="26" spans="1:17" ht="18" customHeight="1">
      <c r="A26" s="145" t="s">
        <v>145</v>
      </c>
      <c r="B26" s="136">
        <f t="shared" ref="B26:L26" si="8">B9*B10*B11</f>
        <v>0.52199999999999991</v>
      </c>
      <c r="C26" s="136">
        <f t="shared" si="8"/>
        <v>58.070000000000007</v>
      </c>
      <c r="D26" s="136">
        <f t="shared" si="8"/>
        <v>7.8480000000000008</v>
      </c>
      <c r="E26" s="136">
        <f t="shared" si="8"/>
        <v>1.175</v>
      </c>
      <c r="F26" s="136">
        <f t="shared" si="8"/>
        <v>9.75E-3</v>
      </c>
      <c r="G26" s="136">
        <f t="shared" si="8"/>
        <v>1.127</v>
      </c>
      <c r="H26" s="136">
        <f t="shared" si="8"/>
        <v>0.55200000000000016</v>
      </c>
      <c r="I26" s="136">
        <f t="shared" si="8"/>
        <v>3.5639999999999996</v>
      </c>
      <c r="J26" s="136">
        <f t="shared" si="8"/>
        <v>0.33200000000000007</v>
      </c>
      <c r="K26" s="136">
        <f t="shared" si="8"/>
        <v>0.29000000000000004</v>
      </c>
      <c r="L26" s="136">
        <f t="shared" si="8"/>
        <v>0.70000000000000007</v>
      </c>
      <c r="M26" s="148" t="s">
        <v>140</v>
      </c>
    </row>
    <row r="27" spans="1:17" ht="18" customHeight="1">
      <c r="A27" s="145" t="s">
        <v>146</v>
      </c>
      <c r="B27" s="136">
        <f t="shared" ref="B27:L27" si="9">(B20+B21)-B26</f>
        <v>9.3719999999999999</v>
      </c>
      <c r="C27" s="136">
        <f t="shared" si="9"/>
        <v>535.26400000000012</v>
      </c>
      <c r="D27" s="136">
        <f t="shared" si="9"/>
        <v>67.847999999999999</v>
      </c>
      <c r="E27" s="136">
        <f t="shared" si="9"/>
        <v>-1.175</v>
      </c>
      <c r="F27" s="136">
        <f t="shared" si="9"/>
        <v>-9.75E-3</v>
      </c>
      <c r="G27" s="136">
        <f t="shared" si="9"/>
        <v>11.388399999999999</v>
      </c>
      <c r="H27" s="136">
        <f t="shared" si="9"/>
        <v>6.5579999999999998</v>
      </c>
      <c r="I27" s="136">
        <f t="shared" si="9"/>
        <v>31.433999999999997</v>
      </c>
      <c r="J27" s="136">
        <f t="shared" si="9"/>
        <v>4.3030000000000008</v>
      </c>
      <c r="K27" s="136">
        <f t="shared" si="9"/>
        <v>3.8724999999999996</v>
      </c>
      <c r="L27" s="136">
        <f t="shared" si="9"/>
        <v>7.46</v>
      </c>
      <c r="M27" s="148" t="s">
        <v>140</v>
      </c>
    </row>
    <row r="28" spans="1:17" ht="18" customHeight="1">
      <c r="A28" s="145" t="s">
        <v>147</v>
      </c>
      <c r="B28" s="136">
        <f t="shared" ref="B28:L28" si="10">B26*1.35</f>
        <v>0.70469999999999988</v>
      </c>
      <c r="C28" s="136">
        <f t="shared" si="10"/>
        <v>78.394500000000022</v>
      </c>
      <c r="D28" s="136">
        <f t="shared" si="10"/>
        <v>10.594800000000001</v>
      </c>
      <c r="E28" s="136">
        <f t="shared" si="10"/>
        <v>1.5862500000000002</v>
      </c>
      <c r="F28" s="136">
        <f t="shared" si="10"/>
        <v>1.3162500000000001E-2</v>
      </c>
      <c r="G28" s="136">
        <f t="shared" si="10"/>
        <v>1.5214500000000002</v>
      </c>
      <c r="H28" s="136">
        <f t="shared" si="10"/>
        <v>0.74520000000000031</v>
      </c>
      <c r="I28" s="136">
        <f t="shared" si="10"/>
        <v>4.8113999999999999</v>
      </c>
      <c r="J28" s="136">
        <f t="shared" si="10"/>
        <v>0.44820000000000015</v>
      </c>
      <c r="K28" s="136">
        <f t="shared" si="10"/>
        <v>0.39150000000000007</v>
      </c>
      <c r="L28" s="136">
        <f t="shared" si="10"/>
        <v>0.94500000000000017</v>
      </c>
      <c r="M28" s="148" t="s">
        <v>140</v>
      </c>
    </row>
    <row r="29" spans="1:17" ht="18" customHeight="1">
      <c r="A29" s="145" t="s">
        <v>207</v>
      </c>
      <c r="B29" s="136">
        <f>B12*B11*0.25</f>
        <v>1.0874999999999999</v>
      </c>
      <c r="C29" s="136">
        <f t="shared" ref="C29:M29" si="11">C12*C11*0.25</f>
        <v>43.552500000000002</v>
      </c>
      <c r="D29" s="136">
        <f t="shared" si="11"/>
        <v>4.9050000000000002</v>
      </c>
      <c r="E29" s="136">
        <f t="shared" si="11"/>
        <v>0.88124999999999998</v>
      </c>
      <c r="F29" s="136">
        <f t="shared" si="11"/>
        <v>1.21875E-2</v>
      </c>
      <c r="G29" s="136">
        <f t="shared" si="11"/>
        <v>0.84524999999999995</v>
      </c>
      <c r="H29" s="136">
        <f t="shared" si="11"/>
        <v>0.51749999999999996</v>
      </c>
      <c r="I29" s="136">
        <f t="shared" si="11"/>
        <v>2.2275</v>
      </c>
      <c r="J29" s="136">
        <f t="shared" si="11"/>
        <v>0.31125000000000003</v>
      </c>
      <c r="K29" s="136">
        <f t="shared" si="11"/>
        <v>0.27187499999999998</v>
      </c>
      <c r="L29" s="136">
        <f t="shared" si="11"/>
        <v>0.52500000000000002</v>
      </c>
      <c r="M29" s="136" t="e">
        <f t="shared" si="11"/>
        <v>#VALUE!</v>
      </c>
    </row>
    <row r="30" spans="1:17" ht="18" customHeight="1">
      <c r="A30" s="145" t="s">
        <v>208</v>
      </c>
      <c r="B30" s="136">
        <f>((B10+B12*2)+B9)*B11</f>
        <v>13.049999999999999</v>
      </c>
      <c r="C30" s="136">
        <f t="shared" ref="C30:L30" si="12">((C10+C12*2)+C9)*C11</f>
        <v>754.91000000000008</v>
      </c>
      <c r="D30" s="136">
        <f t="shared" si="12"/>
        <v>91.56</v>
      </c>
      <c r="E30" s="136">
        <f t="shared" si="12"/>
        <v>15.275</v>
      </c>
      <c r="F30" s="136">
        <f t="shared" si="12"/>
        <v>0.17874999999999999</v>
      </c>
      <c r="G30" s="136">
        <f t="shared" si="12"/>
        <v>14.651</v>
      </c>
      <c r="H30" s="136">
        <f t="shared" si="12"/>
        <v>8.2799999999999994</v>
      </c>
      <c r="I30" s="136">
        <f t="shared" si="12"/>
        <v>41.58</v>
      </c>
      <c r="J30" s="136">
        <f t="shared" si="12"/>
        <v>4.9800000000000004</v>
      </c>
      <c r="K30" s="136">
        <f t="shared" si="12"/>
        <v>4.3499999999999996</v>
      </c>
      <c r="L30" s="136">
        <f t="shared" si="12"/>
        <v>9.1</v>
      </c>
      <c r="M30" s="148" t="s">
        <v>140</v>
      </c>
    </row>
    <row r="31" spans="1:17" ht="18" customHeight="1">
      <c r="A31" s="145"/>
      <c r="B31" s="136"/>
      <c r="C31" s="136"/>
      <c r="D31" s="136"/>
      <c r="E31" s="136"/>
      <c r="F31" s="136"/>
      <c r="G31" s="136"/>
      <c r="H31" s="136"/>
      <c r="I31" s="136"/>
      <c r="J31" s="136"/>
      <c r="K31" s="136"/>
      <c r="L31" s="136"/>
      <c r="M31" s="136"/>
    </row>
    <row r="32" spans="1:17" ht="18" customHeight="1">
      <c r="A32" s="146" t="s">
        <v>139</v>
      </c>
      <c r="B32" s="136"/>
      <c r="C32" s="136"/>
      <c r="D32" s="136"/>
      <c r="E32" s="136"/>
      <c r="F32" s="136"/>
      <c r="G32" s="136"/>
      <c r="H32" s="136"/>
      <c r="I32" s="136"/>
      <c r="J32" s="136"/>
      <c r="K32" s="136"/>
      <c r="L32" s="136"/>
      <c r="M32" s="136"/>
      <c r="O32" s="146" t="s">
        <v>139</v>
      </c>
      <c r="P32" s="136"/>
      <c r="Q32" s="136"/>
    </row>
    <row r="33" spans="1:17" ht="18" customHeight="1">
      <c r="A33" s="145" t="str">
        <f t="shared" ref="A33:A42" si="13">A21</f>
        <v>Escavação manual de valas</v>
      </c>
      <c r="B33" s="136">
        <f t="shared" ref="B33:L42" si="14">B21*B$5</f>
        <v>9.8940000000000001</v>
      </c>
      <c r="C33" s="136">
        <f t="shared" si="14"/>
        <v>593.33400000000017</v>
      </c>
      <c r="D33" s="136">
        <f t="shared" si="14"/>
        <v>75.695999999999998</v>
      </c>
      <c r="E33" s="136">
        <f t="shared" si="14"/>
        <v>0</v>
      </c>
      <c r="F33" s="136">
        <f t="shared" si="14"/>
        <v>0</v>
      </c>
      <c r="G33" s="136">
        <f t="shared" si="14"/>
        <v>0</v>
      </c>
      <c r="H33" s="136">
        <f t="shared" si="14"/>
        <v>0</v>
      </c>
      <c r="I33" s="136">
        <f t="shared" si="14"/>
        <v>0</v>
      </c>
      <c r="J33" s="136">
        <f t="shared" si="14"/>
        <v>0</v>
      </c>
      <c r="K33" s="136">
        <f t="shared" si="14"/>
        <v>0</v>
      </c>
      <c r="L33" s="136">
        <f t="shared" si="14"/>
        <v>0</v>
      </c>
      <c r="M33" s="148" t="s">
        <v>140</v>
      </c>
      <c r="O33" s="145" t="str">
        <f t="shared" ref="O33:O42" si="15">A33</f>
        <v>Escavação manual de valas</v>
      </c>
      <c r="P33" s="136">
        <f t="shared" ref="P33:P42" si="16">SUM(B33:L33)</f>
        <v>678.92400000000021</v>
      </c>
      <c r="Q33" s="148" t="s">
        <v>140</v>
      </c>
    </row>
    <row r="34" spans="1:17" ht="18" customHeight="1">
      <c r="A34" s="145" t="str">
        <f t="shared" si="13"/>
        <v>Apiloamento manual de fundo de valas</v>
      </c>
      <c r="B34" s="136">
        <f t="shared" si="14"/>
        <v>2.64</v>
      </c>
      <c r="C34" s="136">
        <f t="shared" si="14"/>
        <v>174.24000000000004</v>
      </c>
      <c r="D34" s="136">
        <f t="shared" si="14"/>
        <v>19.650000000000002</v>
      </c>
      <c r="E34" s="136">
        <f t="shared" si="14"/>
        <v>0</v>
      </c>
      <c r="F34" s="136">
        <f t="shared" si="14"/>
        <v>0</v>
      </c>
      <c r="G34" s="136">
        <f t="shared" si="14"/>
        <v>0</v>
      </c>
      <c r="H34" s="136">
        <f t="shared" si="14"/>
        <v>0</v>
      </c>
      <c r="I34" s="136">
        <f t="shared" si="14"/>
        <v>0</v>
      </c>
      <c r="J34" s="136">
        <f t="shared" si="14"/>
        <v>0</v>
      </c>
      <c r="K34" s="136">
        <f t="shared" si="14"/>
        <v>0</v>
      </c>
      <c r="L34" s="136">
        <f t="shared" si="14"/>
        <v>0</v>
      </c>
      <c r="M34" s="148" t="s">
        <v>185</v>
      </c>
      <c r="O34" s="145" t="str">
        <f t="shared" si="15"/>
        <v>Apiloamento manual de fundo de valas</v>
      </c>
      <c r="P34" s="136">
        <f>SUM(B34:L34)</f>
        <v>196.53000000000003</v>
      </c>
      <c r="Q34" s="148" t="s">
        <v>185</v>
      </c>
    </row>
    <row r="35" spans="1:17" ht="18" customHeight="1">
      <c r="A35" s="145" t="str">
        <f t="shared" si="13"/>
        <v>Lastro de concreto magro (esp.=5cm)</v>
      </c>
      <c r="B35" s="136">
        <f t="shared" si="14"/>
        <v>0.13200000000000001</v>
      </c>
      <c r="C35" s="136">
        <f t="shared" si="14"/>
        <v>8.7120000000000015</v>
      </c>
      <c r="D35" s="136">
        <f t="shared" si="14"/>
        <v>0.98250000000000015</v>
      </c>
      <c r="E35" s="136">
        <f t="shared" si="14"/>
        <v>0</v>
      </c>
      <c r="F35" s="136">
        <f t="shared" si="14"/>
        <v>0</v>
      </c>
      <c r="G35" s="136">
        <f t="shared" si="14"/>
        <v>0</v>
      </c>
      <c r="H35" s="136">
        <f t="shared" si="14"/>
        <v>0</v>
      </c>
      <c r="I35" s="136">
        <f t="shared" si="14"/>
        <v>0</v>
      </c>
      <c r="J35" s="136">
        <f t="shared" si="14"/>
        <v>0</v>
      </c>
      <c r="K35" s="136">
        <f t="shared" si="14"/>
        <v>0</v>
      </c>
      <c r="L35" s="136">
        <f t="shared" si="14"/>
        <v>0</v>
      </c>
      <c r="M35" s="148" t="s">
        <v>140</v>
      </c>
      <c r="O35" s="145" t="str">
        <f t="shared" si="15"/>
        <v>Lastro de concreto magro (esp.=5cm)</v>
      </c>
      <c r="P35" s="136">
        <f t="shared" si="16"/>
        <v>9.8265000000000011</v>
      </c>
      <c r="Q35" s="148" t="s">
        <v>140</v>
      </c>
    </row>
    <row r="36" spans="1:17" ht="18" customHeight="1">
      <c r="A36" s="145" t="str">
        <f t="shared" si="13"/>
        <v>Forma Comum (total sem contar reaproveitamento)</v>
      </c>
      <c r="B36" s="136">
        <f>B24*B$5</f>
        <v>5.22</v>
      </c>
      <c r="C36" s="136">
        <f t="shared" si="14"/>
        <v>580.70000000000005</v>
      </c>
      <c r="D36" s="136">
        <f t="shared" si="14"/>
        <v>78.48</v>
      </c>
      <c r="E36" s="136">
        <f t="shared" si="14"/>
        <v>0</v>
      </c>
      <c r="F36" s="136">
        <f t="shared" si="14"/>
        <v>0</v>
      </c>
      <c r="G36" s="136">
        <f t="shared" si="14"/>
        <v>0</v>
      </c>
      <c r="H36" s="136">
        <f t="shared" si="14"/>
        <v>0</v>
      </c>
      <c r="I36" s="136">
        <f t="shared" si="14"/>
        <v>0</v>
      </c>
      <c r="J36" s="136">
        <f t="shared" si="14"/>
        <v>0</v>
      </c>
      <c r="K36" s="136">
        <f t="shared" si="14"/>
        <v>0</v>
      </c>
      <c r="L36" s="136">
        <f t="shared" si="14"/>
        <v>0</v>
      </c>
      <c r="M36" s="148" t="s">
        <v>185</v>
      </c>
      <c r="O36" s="145" t="str">
        <f t="shared" si="15"/>
        <v>Forma Comum (total sem contar reaproveitamento)</v>
      </c>
      <c r="P36" s="136">
        <v>665</v>
      </c>
      <c r="Q36" s="148" t="s">
        <v>185</v>
      </c>
    </row>
    <row r="37" spans="1:17" ht="18" customHeight="1">
      <c r="A37" s="145" t="str">
        <f t="shared" si="13"/>
        <v>Aço CA 50/60</v>
      </c>
      <c r="B37" s="136">
        <f>B25*B$5</f>
        <v>52.199999999999989</v>
      </c>
      <c r="C37" s="136">
        <f t="shared" si="14"/>
        <v>5807.0000000000009</v>
      </c>
      <c r="D37" s="136">
        <f t="shared" si="14"/>
        <v>784.80000000000007</v>
      </c>
      <c r="E37" s="136">
        <f t="shared" si="14"/>
        <v>0</v>
      </c>
      <c r="F37" s="136">
        <f t="shared" si="14"/>
        <v>0</v>
      </c>
      <c r="G37" s="136">
        <f t="shared" si="14"/>
        <v>0</v>
      </c>
      <c r="H37" s="136">
        <f t="shared" si="14"/>
        <v>0</v>
      </c>
      <c r="I37" s="136">
        <f t="shared" si="14"/>
        <v>0</v>
      </c>
      <c r="J37" s="136">
        <f t="shared" si="14"/>
        <v>0</v>
      </c>
      <c r="K37" s="136">
        <f t="shared" si="14"/>
        <v>0</v>
      </c>
      <c r="L37" s="136">
        <f t="shared" si="14"/>
        <v>0</v>
      </c>
      <c r="M37" s="136" t="s">
        <v>120</v>
      </c>
      <c r="O37" s="145" t="str">
        <f t="shared" si="15"/>
        <v>Aço CA 50/60</v>
      </c>
      <c r="P37" s="143">
        <f>2283+2300+1940</f>
        <v>6523</v>
      </c>
      <c r="Q37" s="136" t="s">
        <v>120</v>
      </c>
    </row>
    <row r="38" spans="1:17" ht="18" customHeight="1">
      <c r="A38" s="145" t="str">
        <f t="shared" si="13"/>
        <v>Concreto fck 30 MPa</v>
      </c>
      <c r="B38" s="136">
        <f t="shared" ref="B38:L42" si="17">B26*B$5</f>
        <v>0.52199999999999991</v>
      </c>
      <c r="C38" s="136">
        <f t="shared" si="17"/>
        <v>58.070000000000007</v>
      </c>
      <c r="D38" s="136">
        <f t="shared" si="17"/>
        <v>7.8480000000000008</v>
      </c>
      <c r="E38" s="136">
        <f t="shared" si="17"/>
        <v>0</v>
      </c>
      <c r="F38" s="136">
        <f t="shared" si="17"/>
        <v>0</v>
      </c>
      <c r="G38" s="136">
        <f t="shared" si="17"/>
        <v>0</v>
      </c>
      <c r="H38" s="136">
        <f t="shared" si="17"/>
        <v>0</v>
      </c>
      <c r="I38" s="136">
        <f t="shared" si="17"/>
        <v>0</v>
      </c>
      <c r="J38" s="136">
        <f t="shared" si="14"/>
        <v>0</v>
      </c>
      <c r="K38" s="136">
        <f t="shared" si="17"/>
        <v>0</v>
      </c>
      <c r="L38" s="136">
        <f t="shared" si="17"/>
        <v>0</v>
      </c>
      <c r="M38" s="148" t="s">
        <v>140</v>
      </c>
      <c r="O38" s="145" t="str">
        <f t="shared" si="15"/>
        <v>Concreto fck 30 MPa</v>
      </c>
      <c r="P38" s="136">
        <v>51.73</v>
      </c>
      <c r="Q38" s="148" t="s">
        <v>140</v>
      </c>
    </row>
    <row r="39" spans="1:17" ht="18" customHeight="1">
      <c r="A39" s="145" t="str">
        <f t="shared" si="13"/>
        <v>Reaterro apiloado de valas</v>
      </c>
      <c r="B39" s="136">
        <f t="shared" si="17"/>
        <v>9.3719999999999999</v>
      </c>
      <c r="C39" s="136">
        <f t="shared" si="17"/>
        <v>535.26400000000012</v>
      </c>
      <c r="D39" s="136">
        <f t="shared" si="17"/>
        <v>67.847999999999999</v>
      </c>
      <c r="E39" s="136">
        <f t="shared" si="17"/>
        <v>0</v>
      </c>
      <c r="F39" s="136">
        <f t="shared" si="17"/>
        <v>0</v>
      </c>
      <c r="G39" s="136">
        <f t="shared" si="17"/>
        <v>0</v>
      </c>
      <c r="H39" s="136">
        <f t="shared" si="17"/>
        <v>0</v>
      </c>
      <c r="I39" s="136">
        <f t="shared" si="17"/>
        <v>0</v>
      </c>
      <c r="J39" s="136">
        <f t="shared" si="14"/>
        <v>0</v>
      </c>
      <c r="K39" s="136">
        <f t="shared" si="17"/>
        <v>0</v>
      </c>
      <c r="L39" s="136">
        <f t="shared" si="17"/>
        <v>0</v>
      </c>
      <c r="M39" s="148" t="s">
        <v>140</v>
      </c>
      <c r="O39" s="145" t="str">
        <f t="shared" si="15"/>
        <v>Reaterro apiloado de valas</v>
      </c>
      <c r="P39" s="136">
        <f t="shared" si="16"/>
        <v>612.48400000000004</v>
      </c>
      <c r="Q39" s="148" t="s">
        <v>140</v>
      </c>
    </row>
    <row r="40" spans="1:17" ht="18" customHeight="1">
      <c r="A40" s="145" t="str">
        <f t="shared" si="13"/>
        <v>Bota-fora de terra excedente</v>
      </c>
      <c r="B40" s="136">
        <f t="shared" si="17"/>
        <v>0.70469999999999988</v>
      </c>
      <c r="C40" s="136">
        <f t="shared" si="17"/>
        <v>78.394500000000022</v>
      </c>
      <c r="D40" s="136">
        <f t="shared" si="17"/>
        <v>10.594800000000001</v>
      </c>
      <c r="E40" s="136">
        <f t="shared" si="17"/>
        <v>0</v>
      </c>
      <c r="F40" s="136">
        <f t="shared" si="17"/>
        <v>0</v>
      </c>
      <c r="G40" s="136">
        <f t="shared" si="17"/>
        <v>0</v>
      </c>
      <c r="H40" s="136">
        <f t="shared" si="17"/>
        <v>0</v>
      </c>
      <c r="I40" s="136">
        <f t="shared" si="17"/>
        <v>0</v>
      </c>
      <c r="J40" s="136">
        <f t="shared" si="14"/>
        <v>0</v>
      </c>
      <c r="K40" s="136">
        <f t="shared" si="17"/>
        <v>0</v>
      </c>
      <c r="L40" s="136">
        <f t="shared" si="17"/>
        <v>0</v>
      </c>
      <c r="M40" s="148" t="s">
        <v>140</v>
      </c>
      <c r="O40" s="145" t="str">
        <f t="shared" si="15"/>
        <v>Bota-fora de terra excedente</v>
      </c>
      <c r="P40" s="136">
        <f t="shared" si="16"/>
        <v>89.694000000000031</v>
      </c>
      <c r="Q40" s="148" t="s">
        <v>140</v>
      </c>
    </row>
    <row r="41" spans="1:17" ht="18" customHeight="1">
      <c r="A41" s="145" t="str">
        <f t="shared" si="13"/>
        <v>Alvenaria de Embasamento</v>
      </c>
      <c r="B41" s="136">
        <f t="shared" si="17"/>
        <v>1.0874999999999999</v>
      </c>
      <c r="C41" s="136">
        <f t="shared" si="17"/>
        <v>43.552500000000002</v>
      </c>
      <c r="D41" s="136">
        <f t="shared" si="17"/>
        <v>4.9050000000000002</v>
      </c>
      <c r="E41" s="136">
        <f t="shared" si="17"/>
        <v>0</v>
      </c>
      <c r="F41" s="136">
        <f t="shared" si="17"/>
        <v>0</v>
      </c>
      <c r="G41" s="136">
        <f t="shared" si="17"/>
        <v>0</v>
      </c>
      <c r="H41" s="136">
        <f t="shared" si="17"/>
        <v>0</v>
      </c>
      <c r="I41" s="136">
        <f t="shared" si="17"/>
        <v>0</v>
      </c>
      <c r="J41" s="136">
        <f t="shared" si="14"/>
        <v>0</v>
      </c>
      <c r="K41" s="136">
        <f t="shared" si="17"/>
        <v>0</v>
      </c>
      <c r="L41" s="136">
        <f t="shared" si="17"/>
        <v>0</v>
      </c>
      <c r="M41" s="148" t="s">
        <v>185</v>
      </c>
      <c r="O41" s="145" t="str">
        <f t="shared" si="15"/>
        <v>Alvenaria de Embasamento</v>
      </c>
      <c r="P41" s="136">
        <f t="shared" si="16"/>
        <v>49.545000000000002</v>
      </c>
      <c r="Q41" s="148" t="s">
        <v>185</v>
      </c>
    </row>
    <row r="42" spans="1:17" ht="18" customHeight="1">
      <c r="A42" s="145" t="str">
        <f t="shared" si="13"/>
        <v>Impermeabilização de baldrames</v>
      </c>
      <c r="B42" s="136">
        <f t="shared" si="17"/>
        <v>13.049999999999999</v>
      </c>
      <c r="C42" s="136">
        <f t="shared" si="17"/>
        <v>754.91000000000008</v>
      </c>
      <c r="D42" s="136">
        <f t="shared" si="17"/>
        <v>91.56</v>
      </c>
      <c r="E42" s="136">
        <f t="shared" si="17"/>
        <v>0</v>
      </c>
      <c r="F42" s="136">
        <f t="shared" si="17"/>
        <v>0</v>
      </c>
      <c r="G42" s="136">
        <f t="shared" si="17"/>
        <v>0</v>
      </c>
      <c r="H42" s="136">
        <f t="shared" si="17"/>
        <v>0</v>
      </c>
      <c r="I42" s="136">
        <f t="shared" si="17"/>
        <v>0</v>
      </c>
      <c r="J42" s="136">
        <f t="shared" si="14"/>
        <v>0</v>
      </c>
      <c r="K42" s="136">
        <f t="shared" si="17"/>
        <v>0</v>
      </c>
      <c r="L42" s="136">
        <f t="shared" si="17"/>
        <v>0</v>
      </c>
      <c r="M42" s="148" t="s">
        <v>140</v>
      </c>
      <c r="O42" s="145" t="str">
        <f t="shared" si="15"/>
        <v>Impermeabilização de baldrames</v>
      </c>
      <c r="P42" s="136">
        <f t="shared" si="16"/>
        <v>859.52</v>
      </c>
      <c r="Q42" s="148" t="s">
        <v>140</v>
      </c>
    </row>
  </sheetData>
  <pageMargins left="0.511811024" right="0.511811024" top="0.78740157499999996" bottom="0.78740157499999996" header="0.31496062000000002" footer="0.31496062000000002"/>
  <pageSetup paperSize="9" orientation="portrait" horizontalDpi="4294967293" vertic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P21"/>
  <sheetViews>
    <sheetView topLeftCell="E1" zoomScale="60" zoomScaleNormal="60" workbookViewId="0">
      <selection activeCell="F42" sqref="F42"/>
    </sheetView>
  </sheetViews>
  <sheetFormatPr defaultColWidth="9.140625" defaultRowHeight="18" customHeight="1"/>
  <cols>
    <col min="1" max="1" width="47.140625" style="147" bestFit="1" customWidth="1"/>
    <col min="2" max="13" width="9.140625" style="141"/>
    <col min="14" max="14" width="36.140625" style="147" customWidth="1"/>
    <col min="15" max="26" width="9.140625" style="141"/>
    <col min="27" max="27" width="36.140625" style="147" customWidth="1"/>
    <col min="28" max="28" width="10.140625" style="141" customWidth="1"/>
    <col min="29" max="39" width="9.140625" style="141"/>
    <col min="40" max="40" width="47.140625" style="147" bestFit="1" customWidth="1"/>
    <col min="41" max="41" width="11.42578125" style="141" customWidth="1"/>
    <col min="42" max="42" width="10.7109375" style="141" customWidth="1"/>
    <col min="43" max="16384" width="9.140625" style="141"/>
  </cols>
  <sheetData>
    <row r="1" spans="1:38" ht="18" customHeight="1">
      <c r="A1" s="132" t="s">
        <v>244</v>
      </c>
      <c r="B1" s="136"/>
      <c r="C1" s="136"/>
      <c r="D1" s="136"/>
      <c r="E1" s="136"/>
      <c r="F1" s="136"/>
      <c r="G1" s="136"/>
      <c r="H1" s="136"/>
      <c r="I1" s="136"/>
      <c r="J1" s="136"/>
      <c r="K1" s="136"/>
      <c r="L1" s="136"/>
      <c r="M1" s="149"/>
      <c r="N1" s="132" t="s">
        <v>245</v>
      </c>
      <c r="O1" s="136"/>
      <c r="P1" s="136"/>
      <c r="Q1" s="136"/>
      <c r="R1" s="136"/>
      <c r="S1" s="136"/>
      <c r="T1" s="136"/>
      <c r="U1" s="136"/>
      <c r="V1" s="136"/>
      <c r="W1" s="136"/>
      <c r="X1" s="136"/>
      <c r="Y1" s="136"/>
      <c r="AA1" s="132" t="s">
        <v>246</v>
      </c>
      <c r="AB1" s="136"/>
      <c r="AC1" s="136"/>
      <c r="AD1" s="136"/>
      <c r="AE1" s="136"/>
      <c r="AF1" s="136"/>
      <c r="AG1" s="136"/>
      <c r="AH1" s="136"/>
      <c r="AI1" s="136"/>
      <c r="AJ1" s="136"/>
      <c r="AK1" s="136"/>
      <c r="AL1" s="136"/>
    </row>
    <row r="2" spans="1:38" ht="18" customHeight="1">
      <c r="A2" s="145"/>
      <c r="B2" s="136"/>
      <c r="C2" s="136"/>
      <c r="D2" s="136"/>
      <c r="E2" s="136"/>
      <c r="F2" s="136"/>
      <c r="G2" s="136"/>
      <c r="H2" s="136"/>
      <c r="I2" s="136"/>
      <c r="J2" s="136"/>
      <c r="K2" s="136"/>
      <c r="L2" s="136"/>
      <c r="M2" s="149"/>
      <c r="N2" s="145"/>
      <c r="O2" s="136"/>
      <c r="P2" s="136"/>
      <c r="Q2" s="136"/>
      <c r="R2" s="136"/>
      <c r="S2" s="136"/>
      <c r="T2" s="136"/>
      <c r="U2" s="136"/>
      <c r="V2" s="136"/>
      <c r="W2" s="136"/>
      <c r="X2" s="136"/>
      <c r="Y2" s="136"/>
      <c r="AA2" s="145"/>
      <c r="AB2" s="136"/>
      <c r="AC2" s="136"/>
      <c r="AD2" s="136"/>
      <c r="AE2" s="136"/>
      <c r="AF2" s="136"/>
      <c r="AG2" s="136"/>
      <c r="AH2" s="136"/>
      <c r="AI2" s="136"/>
      <c r="AJ2" s="136"/>
      <c r="AK2" s="136"/>
      <c r="AL2" s="136"/>
    </row>
    <row r="3" spans="1:38" ht="18" customHeight="1">
      <c r="A3" s="132" t="s">
        <v>209</v>
      </c>
      <c r="B3" s="133" t="s">
        <v>210</v>
      </c>
      <c r="C3" s="133" t="s">
        <v>211</v>
      </c>
      <c r="D3" s="133" t="s">
        <v>212</v>
      </c>
      <c r="E3" s="133" t="s">
        <v>213</v>
      </c>
      <c r="F3" s="133" t="s">
        <v>214</v>
      </c>
      <c r="G3" s="133" t="s">
        <v>215</v>
      </c>
      <c r="H3" s="133" t="s">
        <v>216</v>
      </c>
      <c r="I3" s="133" t="s">
        <v>217</v>
      </c>
      <c r="J3" s="133" t="s">
        <v>218</v>
      </c>
      <c r="K3" s="133" t="s">
        <v>219</v>
      </c>
      <c r="L3" s="136"/>
      <c r="M3" s="149"/>
      <c r="N3" s="132" t="s">
        <v>220</v>
      </c>
      <c r="O3" s="133" t="s">
        <v>221</v>
      </c>
      <c r="P3" s="133" t="s">
        <v>222</v>
      </c>
      <c r="Q3" s="133" t="s">
        <v>223</v>
      </c>
      <c r="R3" s="133" t="s">
        <v>224</v>
      </c>
      <c r="S3" s="133" t="s">
        <v>225</v>
      </c>
      <c r="T3" s="133" t="s">
        <v>226</v>
      </c>
      <c r="U3" s="133" t="s">
        <v>227</v>
      </c>
      <c r="V3" s="133" t="s">
        <v>228</v>
      </c>
      <c r="W3" s="133" t="s">
        <v>229</v>
      </c>
      <c r="X3" s="133" t="s">
        <v>230</v>
      </c>
      <c r="Y3" s="136"/>
      <c r="AA3" s="132" t="s">
        <v>220</v>
      </c>
      <c r="AB3" s="133" t="s">
        <v>247</v>
      </c>
      <c r="AC3" s="133" t="s">
        <v>248</v>
      </c>
      <c r="AD3" s="133" t="s">
        <v>249</v>
      </c>
      <c r="AE3" s="133" t="s">
        <v>250</v>
      </c>
      <c r="AF3" s="133" t="s">
        <v>251</v>
      </c>
      <c r="AG3" s="133" t="s">
        <v>252</v>
      </c>
      <c r="AH3" s="133" t="s">
        <v>253</v>
      </c>
      <c r="AI3" s="133" t="s">
        <v>254</v>
      </c>
      <c r="AJ3" s="133" t="s">
        <v>255</v>
      </c>
      <c r="AK3" s="133" t="s">
        <v>256</v>
      </c>
      <c r="AL3" s="136"/>
    </row>
    <row r="4" spans="1:38" ht="18" customHeight="1">
      <c r="A4" s="145"/>
      <c r="B4" s="136"/>
      <c r="C4" s="136"/>
      <c r="D4" s="136"/>
      <c r="E4" s="136"/>
      <c r="F4" s="136"/>
      <c r="G4" s="136"/>
      <c r="H4" s="136"/>
      <c r="I4" s="136"/>
      <c r="J4" s="136"/>
      <c r="K4" s="136"/>
      <c r="L4" s="136"/>
      <c r="M4" s="149"/>
      <c r="N4" s="145"/>
      <c r="O4" s="136"/>
      <c r="P4" s="136"/>
      <c r="Q4" s="136"/>
      <c r="R4" s="136"/>
      <c r="S4" s="136"/>
      <c r="T4" s="136"/>
      <c r="U4" s="136"/>
      <c r="V4" s="136"/>
      <c r="W4" s="136"/>
      <c r="X4" s="136"/>
      <c r="Y4" s="136"/>
      <c r="AA4" s="145"/>
      <c r="AB4" s="136"/>
      <c r="AC4" s="136"/>
      <c r="AD4" s="136"/>
      <c r="AE4" s="136"/>
      <c r="AF4" s="136"/>
      <c r="AG4" s="136"/>
      <c r="AH4" s="136"/>
      <c r="AI4" s="136"/>
      <c r="AJ4" s="136"/>
      <c r="AK4" s="136"/>
      <c r="AL4" s="136"/>
    </row>
    <row r="5" spans="1:38" ht="18" customHeight="1">
      <c r="A5" s="132" t="s">
        <v>231</v>
      </c>
      <c r="B5" s="134">
        <v>1</v>
      </c>
      <c r="C5" s="134">
        <v>1</v>
      </c>
      <c r="D5" s="134">
        <v>1</v>
      </c>
      <c r="E5" s="134">
        <v>1</v>
      </c>
      <c r="F5" s="134">
        <v>1</v>
      </c>
      <c r="G5" s="134">
        <v>1</v>
      </c>
      <c r="H5" s="134">
        <v>1</v>
      </c>
      <c r="I5" s="134"/>
      <c r="J5" s="134"/>
      <c r="K5" s="135"/>
      <c r="L5" s="136" t="s">
        <v>108</v>
      </c>
      <c r="M5" s="149"/>
      <c r="N5" s="132" t="s">
        <v>232</v>
      </c>
      <c r="O5" s="134">
        <v>1</v>
      </c>
      <c r="P5" s="134">
        <v>1</v>
      </c>
      <c r="Q5" s="134">
        <v>1</v>
      </c>
      <c r="R5" s="134"/>
      <c r="S5" s="134"/>
      <c r="T5" s="134"/>
      <c r="U5" s="134"/>
      <c r="V5" s="134"/>
      <c r="W5" s="134"/>
      <c r="X5" s="135"/>
      <c r="Y5" s="136" t="s">
        <v>108</v>
      </c>
      <c r="AA5" s="132" t="s">
        <v>257</v>
      </c>
      <c r="AB5" s="134">
        <v>1</v>
      </c>
      <c r="AC5" s="134">
        <v>1</v>
      </c>
      <c r="AD5" s="134"/>
      <c r="AE5" s="134"/>
      <c r="AF5" s="134"/>
      <c r="AG5" s="134"/>
      <c r="AH5" s="134"/>
      <c r="AI5" s="134"/>
      <c r="AJ5" s="134"/>
      <c r="AK5" s="135"/>
      <c r="AL5" s="136" t="s">
        <v>108</v>
      </c>
    </row>
    <row r="6" spans="1:38" ht="18" customHeight="1">
      <c r="A6" s="132" t="s">
        <v>233</v>
      </c>
      <c r="B6" s="134">
        <v>100</v>
      </c>
      <c r="C6" s="134">
        <v>100</v>
      </c>
      <c r="D6" s="134">
        <v>100</v>
      </c>
      <c r="E6" s="134">
        <v>100</v>
      </c>
      <c r="F6" s="134">
        <v>100</v>
      </c>
      <c r="G6" s="134">
        <v>100</v>
      </c>
      <c r="H6" s="134">
        <v>100</v>
      </c>
      <c r="I6" s="134"/>
      <c r="J6" s="134"/>
      <c r="K6" s="134"/>
      <c r="L6" s="136" t="s">
        <v>126</v>
      </c>
      <c r="M6" s="149"/>
      <c r="N6" s="132" t="s">
        <v>234</v>
      </c>
      <c r="O6" s="134">
        <v>100</v>
      </c>
      <c r="P6" s="134">
        <v>100</v>
      </c>
      <c r="Q6" s="134">
        <v>100</v>
      </c>
      <c r="R6" s="134"/>
      <c r="S6" s="134"/>
      <c r="T6" s="134"/>
      <c r="U6" s="134"/>
      <c r="V6" s="134"/>
      <c r="W6" s="134"/>
      <c r="X6" s="134"/>
      <c r="Y6" s="136" t="s">
        <v>126</v>
      </c>
      <c r="AA6" s="132" t="s">
        <v>258</v>
      </c>
      <c r="AB6" s="134">
        <v>100</v>
      </c>
      <c r="AC6" s="134">
        <v>100</v>
      </c>
      <c r="AD6" s="134"/>
      <c r="AE6" s="134"/>
      <c r="AF6" s="134"/>
      <c r="AG6" s="134"/>
      <c r="AH6" s="134"/>
      <c r="AI6" s="134"/>
      <c r="AJ6" s="134"/>
      <c r="AK6" s="134"/>
      <c r="AL6" s="136" t="s">
        <v>126</v>
      </c>
    </row>
    <row r="7" spans="1:38" ht="18" customHeight="1">
      <c r="A7" s="145"/>
      <c r="B7" s="136"/>
      <c r="C7" s="136"/>
      <c r="D7" s="136"/>
      <c r="E7" s="136"/>
      <c r="F7" s="136"/>
      <c r="G7" s="136"/>
      <c r="H7" s="136"/>
      <c r="I7" s="136"/>
      <c r="J7" s="136"/>
      <c r="K7" s="136"/>
      <c r="L7" s="136"/>
      <c r="M7" s="149"/>
      <c r="N7" s="145"/>
      <c r="O7" s="136"/>
      <c r="P7" s="136"/>
      <c r="Q7" s="136"/>
      <c r="R7" s="136"/>
      <c r="S7" s="136"/>
      <c r="T7" s="136"/>
      <c r="U7" s="136"/>
      <c r="V7" s="136"/>
      <c r="W7" s="136"/>
      <c r="X7" s="136"/>
      <c r="Y7" s="136"/>
      <c r="AA7" s="145"/>
      <c r="AB7" s="136"/>
      <c r="AC7" s="136"/>
      <c r="AD7" s="136"/>
      <c r="AE7" s="136"/>
      <c r="AF7" s="136"/>
      <c r="AG7" s="136"/>
      <c r="AH7" s="136"/>
      <c r="AI7" s="136"/>
      <c r="AJ7" s="136"/>
      <c r="AK7" s="136"/>
      <c r="AL7" s="136"/>
    </row>
    <row r="8" spans="1:38" ht="18" customHeight="1">
      <c r="A8" s="132" t="s">
        <v>235</v>
      </c>
      <c r="B8" s="136"/>
      <c r="C8" s="136"/>
      <c r="D8" s="136"/>
      <c r="E8" s="136"/>
      <c r="F8" s="136"/>
      <c r="G8" s="136"/>
      <c r="H8" s="136"/>
      <c r="I8" s="136"/>
      <c r="J8" s="136"/>
      <c r="K8" s="136"/>
      <c r="L8" s="136"/>
      <c r="M8" s="149"/>
      <c r="N8" s="132" t="s">
        <v>236</v>
      </c>
      <c r="O8" s="136"/>
      <c r="P8" s="136"/>
      <c r="Q8" s="136"/>
      <c r="R8" s="136"/>
      <c r="S8" s="136"/>
      <c r="T8" s="136"/>
      <c r="U8" s="136"/>
      <c r="V8" s="136"/>
      <c r="W8" s="136"/>
      <c r="X8" s="136"/>
      <c r="Y8" s="136"/>
      <c r="AA8" s="132" t="s">
        <v>259</v>
      </c>
      <c r="AB8" s="136"/>
      <c r="AC8" s="136"/>
      <c r="AD8" s="136"/>
      <c r="AE8" s="136"/>
      <c r="AF8" s="136"/>
      <c r="AG8" s="136"/>
      <c r="AH8" s="136"/>
      <c r="AI8" s="136"/>
      <c r="AJ8" s="136"/>
      <c r="AK8" s="136"/>
      <c r="AL8" s="136"/>
    </row>
    <row r="9" spans="1:38" ht="18" customHeight="1">
      <c r="A9" s="132" t="s">
        <v>237</v>
      </c>
      <c r="B9" s="137">
        <v>0.2</v>
      </c>
      <c r="C9" s="137">
        <v>0.3</v>
      </c>
      <c r="D9" s="137">
        <v>0.3</v>
      </c>
      <c r="E9" s="137">
        <v>0.3</v>
      </c>
      <c r="F9" s="137">
        <v>0.3</v>
      </c>
      <c r="G9" s="137">
        <v>0.3</v>
      </c>
      <c r="H9" s="137">
        <v>0.3</v>
      </c>
      <c r="I9" s="137"/>
      <c r="J9" s="137"/>
      <c r="K9" s="137"/>
      <c r="L9" s="136" t="s">
        <v>111</v>
      </c>
      <c r="M9" s="149"/>
      <c r="N9" s="132" t="s">
        <v>238</v>
      </c>
      <c r="O9" s="137">
        <v>0.2</v>
      </c>
      <c r="P9" s="137">
        <v>0.3</v>
      </c>
      <c r="Q9" s="137">
        <v>0.4</v>
      </c>
      <c r="R9" s="137"/>
      <c r="S9" s="137"/>
      <c r="T9" s="137"/>
      <c r="U9" s="137"/>
      <c r="V9" s="137"/>
      <c r="W9" s="137"/>
      <c r="X9" s="137"/>
      <c r="Y9" s="136" t="s">
        <v>111</v>
      </c>
      <c r="AA9" s="132" t="s">
        <v>260</v>
      </c>
      <c r="AB9" s="137">
        <v>1</v>
      </c>
      <c r="AC9" s="137">
        <v>1</v>
      </c>
      <c r="AD9" s="137"/>
      <c r="AE9" s="137"/>
      <c r="AF9" s="137"/>
      <c r="AG9" s="137"/>
      <c r="AH9" s="137"/>
      <c r="AI9" s="137"/>
      <c r="AJ9" s="137"/>
      <c r="AK9" s="137"/>
      <c r="AL9" s="136" t="s">
        <v>111</v>
      </c>
    </row>
    <row r="10" spans="1:38" ht="18" customHeight="1">
      <c r="A10" s="132" t="s">
        <v>239</v>
      </c>
      <c r="B10" s="137">
        <v>0.4</v>
      </c>
      <c r="C10" s="137">
        <v>0.6</v>
      </c>
      <c r="D10" s="137">
        <v>0.65</v>
      </c>
      <c r="E10" s="137">
        <v>0.8</v>
      </c>
      <c r="F10" s="137">
        <v>1.4</v>
      </c>
      <c r="G10" s="137">
        <v>1.85</v>
      </c>
      <c r="H10" s="137">
        <v>2.35</v>
      </c>
      <c r="I10" s="137"/>
      <c r="J10" s="137"/>
      <c r="K10" s="137"/>
      <c r="L10" s="136" t="s">
        <v>111</v>
      </c>
      <c r="M10" s="149"/>
      <c r="N10" s="132" t="s">
        <v>240</v>
      </c>
      <c r="O10" s="137">
        <v>0.4</v>
      </c>
      <c r="P10" s="137">
        <v>0.3</v>
      </c>
      <c r="Q10" s="137">
        <v>0.4</v>
      </c>
      <c r="R10" s="137"/>
      <c r="S10" s="137"/>
      <c r="T10" s="137"/>
      <c r="U10" s="137"/>
      <c r="V10" s="137"/>
      <c r="W10" s="137"/>
      <c r="X10" s="137"/>
      <c r="Y10" s="136" t="s">
        <v>111</v>
      </c>
      <c r="AA10" s="132" t="s">
        <v>261</v>
      </c>
      <c r="AB10" s="137">
        <v>0.15</v>
      </c>
      <c r="AC10" s="137">
        <v>0.2</v>
      </c>
      <c r="AD10" s="137"/>
      <c r="AE10" s="137"/>
      <c r="AF10" s="137"/>
      <c r="AG10" s="137"/>
      <c r="AH10" s="137"/>
      <c r="AI10" s="137"/>
      <c r="AJ10" s="137"/>
      <c r="AK10" s="137"/>
      <c r="AL10" s="136" t="s">
        <v>111</v>
      </c>
    </row>
    <row r="11" spans="1:38" ht="18" customHeight="1">
      <c r="A11" s="132" t="s">
        <v>241</v>
      </c>
      <c r="B11" s="137">
        <v>2.5</v>
      </c>
      <c r="C11" s="137">
        <v>15.95</v>
      </c>
      <c r="D11" s="137">
        <v>42.8</v>
      </c>
      <c r="E11" s="137">
        <v>7.5</v>
      </c>
      <c r="F11" s="137">
        <v>5.35</v>
      </c>
      <c r="G11" s="137">
        <v>15</v>
      </c>
      <c r="H11" s="137">
        <v>7.5</v>
      </c>
      <c r="I11" s="137"/>
      <c r="J11" s="137"/>
      <c r="K11" s="137"/>
      <c r="L11" s="136" t="s">
        <v>111</v>
      </c>
      <c r="M11" s="149"/>
      <c r="N11" s="132" t="s">
        <v>242</v>
      </c>
      <c r="O11" s="137">
        <v>1</v>
      </c>
      <c r="P11" s="137">
        <v>22.375</v>
      </c>
      <c r="Q11" s="137">
        <v>24.774999999999999</v>
      </c>
      <c r="R11" s="137"/>
      <c r="S11" s="137"/>
      <c r="T11" s="137"/>
      <c r="U11" s="137"/>
      <c r="V11" s="137"/>
      <c r="W11" s="137"/>
      <c r="X11" s="137"/>
      <c r="Y11" s="136" t="s">
        <v>111</v>
      </c>
      <c r="AA11" s="132" t="s">
        <v>262</v>
      </c>
      <c r="AB11" s="137">
        <v>63</v>
      </c>
      <c r="AC11" s="137">
        <v>138</v>
      </c>
      <c r="AD11" s="137"/>
      <c r="AE11" s="137"/>
      <c r="AF11" s="137"/>
      <c r="AG11" s="137"/>
      <c r="AH11" s="137"/>
      <c r="AI11" s="137"/>
      <c r="AJ11" s="137"/>
      <c r="AK11" s="137"/>
      <c r="AL11" s="136" t="s">
        <v>111</v>
      </c>
    </row>
    <row r="12" spans="1:38" ht="18" customHeight="1">
      <c r="A12" s="145"/>
      <c r="B12" s="136"/>
      <c r="C12" s="136"/>
      <c r="D12" s="136"/>
      <c r="E12" s="136"/>
      <c r="F12" s="136"/>
      <c r="G12" s="136"/>
      <c r="H12" s="136"/>
      <c r="I12" s="136"/>
      <c r="J12" s="136"/>
      <c r="K12" s="136"/>
      <c r="L12" s="136"/>
      <c r="M12" s="149"/>
      <c r="N12" s="145"/>
      <c r="O12" s="136"/>
      <c r="P12" s="136"/>
      <c r="Q12" s="136"/>
      <c r="R12" s="136"/>
      <c r="S12" s="136"/>
      <c r="T12" s="136"/>
      <c r="U12" s="136"/>
      <c r="V12" s="136"/>
      <c r="W12" s="136"/>
      <c r="X12" s="136"/>
      <c r="Y12" s="136"/>
      <c r="AA12" s="145"/>
      <c r="AB12" s="136"/>
      <c r="AC12" s="136"/>
      <c r="AD12" s="136"/>
      <c r="AE12" s="136"/>
      <c r="AF12" s="136"/>
      <c r="AG12" s="136"/>
      <c r="AH12" s="136"/>
      <c r="AI12" s="136"/>
      <c r="AJ12" s="136"/>
      <c r="AK12" s="136"/>
      <c r="AL12" s="136"/>
    </row>
    <row r="13" spans="1:38" ht="18" customHeight="1">
      <c r="A13" s="146" t="s">
        <v>243</v>
      </c>
      <c r="B13" s="136"/>
      <c r="C13" s="136"/>
      <c r="D13" s="136"/>
      <c r="E13" s="136"/>
      <c r="F13" s="136"/>
      <c r="G13" s="136"/>
      <c r="H13" s="136"/>
      <c r="I13" s="136"/>
      <c r="J13" s="136"/>
      <c r="K13" s="136"/>
      <c r="L13" s="136"/>
      <c r="M13" s="149"/>
      <c r="N13" s="146" t="s">
        <v>243</v>
      </c>
      <c r="O13" s="136"/>
      <c r="P13" s="136"/>
      <c r="Q13" s="136"/>
      <c r="R13" s="136"/>
      <c r="S13" s="136"/>
      <c r="T13" s="136"/>
      <c r="U13" s="136"/>
      <c r="V13" s="136"/>
      <c r="W13" s="136"/>
      <c r="X13" s="136"/>
      <c r="Y13" s="136"/>
      <c r="AA13" s="146" t="s">
        <v>243</v>
      </c>
      <c r="AB13" s="136"/>
      <c r="AC13" s="136"/>
      <c r="AD13" s="136"/>
      <c r="AE13" s="136"/>
      <c r="AF13" s="136"/>
      <c r="AG13" s="136"/>
      <c r="AH13" s="136"/>
      <c r="AI13" s="136"/>
      <c r="AJ13" s="136"/>
      <c r="AK13" s="136"/>
      <c r="AL13" s="136"/>
    </row>
    <row r="14" spans="1:38" ht="18" customHeight="1">
      <c r="A14" s="145" t="s">
        <v>144</v>
      </c>
      <c r="B14" s="136">
        <f>(B9+2*B10)*B11</f>
        <v>2.5</v>
      </c>
      <c r="C14" s="136">
        <f t="shared" ref="C14:K14" si="0">(C9+2*C10)*C11</f>
        <v>23.924999999999997</v>
      </c>
      <c r="D14" s="136">
        <f t="shared" si="0"/>
        <v>68.48</v>
      </c>
      <c r="E14" s="136">
        <f t="shared" si="0"/>
        <v>14.250000000000002</v>
      </c>
      <c r="F14" s="136">
        <f t="shared" si="0"/>
        <v>16.584999999999997</v>
      </c>
      <c r="G14" s="136">
        <f t="shared" si="0"/>
        <v>60</v>
      </c>
      <c r="H14" s="136">
        <f t="shared" si="0"/>
        <v>37.5</v>
      </c>
      <c r="I14" s="136">
        <f t="shared" si="0"/>
        <v>0</v>
      </c>
      <c r="J14" s="136">
        <f t="shared" si="0"/>
        <v>0</v>
      </c>
      <c r="K14" s="136">
        <f t="shared" si="0"/>
        <v>0</v>
      </c>
      <c r="L14" s="148" t="s">
        <v>185</v>
      </c>
      <c r="M14" s="150"/>
      <c r="N14" s="145" t="s">
        <v>144</v>
      </c>
      <c r="O14" s="136">
        <f>(2*O9+2*O10)*O11</f>
        <v>1.2000000000000002</v>
      </c>
      <c r="P14" s="136">
        <f t="shared" ref="P14:X14" si="1">(2*P9+2*P10)*P11</f>
        <v>26.849999999999998</v>
      </c>
      <c r="Q14" s="136">
        <f t="shared" si="1"/>
        <v>39.64</v>
      </c>
      <c r="R14" s="136">
        <f t="shared" si="1"/>
        <v>0</v>
      </c>
      <c r="S14" s="136">
        <f t="shared" si="1"/>
        <v>0</v>
      </c>
      <c r="T14" s="136">
        <f t="shared" si="1"/>
        <v>0</v>
      </c>
      <c r="U14" s="136">
        <f t="shared" si="1"/>
        <v>0</v>
      </c>
      <c r="V14" s="136">
        <f t="shared" si="1"/>
        <v>0</v>
      </c>
      <c r="W14" s="136">
        <f t="shared" si="1"/>
        <v>0</v>
      </c>
      <c r="X14" s="136">
        <f t="shared" si="1"/>
        <v>0</v>
      </c>
      <c r="Y14" s="148" t="s">
        <v>185</v>
      </c>
      <c r="AA14" s="145" t="s">
        <v>144</v>
      </c>
      <c r="AB14" s="136">
        <f>AB9*AB11</f>
        <v>63</v>
      </c>
      <c r="AC14" s="136">
        <f>AC9*AC11</f>
        <v>138</v>
      </c>
      <c r="AD14" s="136">
        <f>AD9*AD11</f>
        <v>0</v>
      </c>
      <c r="AE14" s="136">
        <f t="shared" ref="AE14:AK14" si="2">(2*AE9+2*AE10)*AE11</f>
        <v>0</v>
      </c>
      <c r="AF14" s="136">
        <f t="shared" si="2"/>
        <v>0</v>
      </c>
      <c r="AG14" s="136">
        <f t="shared" si="2"/>
        <v>0</v>
      </c>
      <c r="AH14" s="136">
        <f t="shared" si="2"/>
        <v>0</v>
      </c>
      <c r="AI14" s="136">
        <f t="shared" si="2"/>
        <v>0</v>
      </c>
      <c r="AJ14" s="136">
        <f t="shared" si="2"/>
        <v>0</v>
      </c>
      <c r="AK14" s="136">
        <f t="shared" si="2"/>
        <v>0</v>
      </c>
      <c r="AL14" s="148" t="s">
        <v>185</v>
      </c>
    </row>
    <row r="15" spans="1:38" ht="18" customHeight="1">
      <c r="A15" s="145" t="s">
        <v>133</v>
      </c>
      <c r="B15" s="136">
        <f t="shared" ref="B15:K15" si="3">B9*B10*B11*B6</f>
        <v>20.000000000000004</v>
      </c>
      <c r="C15" s="136">
        <f t="shared" si="3"/>
        <v>287.09999999999997</v>
      </c>
      <c r="D15" s="136">
        <f t="shared" si="3"/>
        <v>834.6</v>
      </c>
      <c r="E15" s="136">
        <f t="shared" si="3"/>
        <v>179.99999999999997</v>
      </c>
      <c r="F15" s="136">
        <f t="shared" si="3"/>
        <v>224.7</v>
      </c>
      <c r="G15" s="136">
        <f t="shared" si="3"/>
        <v>832.50000000000011</v>
      </c>
      <c r="H15" s="136">
        <f t="shared" si="3"/>
        <v>528.75</v>
      </c>
      <c r="I15" s="136">
        <f t="shared" si="3"/>
        <v>0</v>
      </c>
      <c r="J15" s="136">
        <f t="shared" si="3"/>
        <v>0</v>
      </c>
      <c r="K15" s="136">
        <f t="shared" si="3"/>
        <v>0</v>
      </c>
      <c r="L15" s="136" t="s">
        <v>120</v>
      </c>
      <c r="M15" s="149"/>
      <c r="N15" s="145" t="s">
        <v>133</v>
      </c>
      <c r="O15" s="136">
        <f t="shared" ref="O15:X15" si="4">O9*O10*O11*O6</f>
        <v>8.0000000000000018</v>
      </c>
      <c r="P15" s="136">
        <f t="shared" si="4"/>
        <v>201.375</v>
      </c>
      <c r="Q15" s="136">
        <f t="shared" si="4"/>
        <v>396.40000000000003</v>
      </c>
      <c r="R15" s="136">
        <f t="shared" si="4"/>
        <v>0</v>
      </c>
      <c r="S15" s="136">
        <f t="shared" si="4"/>
        <v>0</v>
      </c>
      <c r="T15" s="136">
        <f t="shared" si="4"/>
        <v>0</v>
      </c>
      <c r="U15" s="136">
        <f t="shared" si="4"/>
        <v>0</v>
      </c>
      <c r="V15" s="136">
        <f t="shared" si="4"/>
        <v>0</v>
      </c>
      <c r="W15" s="136">
        <f t="shared" si="4"/>
        <v>0</v>
      </c>
      <c r="X15" s="136">
        <f t="shared" si="4"/>
        <v>0</v>
      </c>
      <c r="Y15" s="136" t="s">
        <v>120</v>
      </c>
      <c r="AA15" s="145" t="s">
        <v>133</v>
      </c>
      <c r="AB15" s="136">
        <f t="shared" ref="AB15:AK15" si="5">AB9*AB10*AB11*AB6</f>
        <v>944.99999999999989</v>
      </c>
      <c r="AC15" s="136">
        <f t="shared" si="5"/>
        <v>2760</v>
      </c>
      <c r="AD15" s="136">
        <f t="shared" si="5"/>
        <v>0</v>
      </c>
      <c r="AE15" s="136">
        <f t="shared" si="5"/>
        <v>0</v>
      </c>
      <c r="AF15" s="136">
        <f t="shared" si="5"/>
        <v>0</v>
      </c>
      <c r="AG15" s="136">
        <f t="shared" si="5"/>
        <v>0</v>
      </c>
      <c r="AH15" s="136">
        <f t="shared" si="5"/>
        <v>0</v>
      </c>
      <c r="AI15" s="136">
        <f t="shared" si="5"/>
        <v>0</v>
      </c>
      <c r="AJ15" s="136">
        <f t="shared" si="5"/>
        <v>0</v>
      </c>
      <c r="AK15" s="136">
        <f t="shared" si="5"/>
        <v>0</v>
      </c>
      <c r="AL15" s="136" t="s">
        <v>120</v>
      </c>
    </row>
    <row r="16" spans="1:38" ht="18" customHeight="1">
      <c r="A16" s="145" t="s">
        <v>145</v>
      </c>
      <c r="B16" s="136">
        <f t="shared" ref="B16:K16" si="6">B9*B10*B11</f>
        <v>0.20000000000000004</v>
      </c>
      <c r="C16" s="136">
        <f t="shared" si="6"/>
        <v>2.8709999999999996</v>
      </c>
      <c r="D16" s="136">
        <f t="shared" si="6"/>
        <v>8.3460000000000001</v>
      </c>
      <c r="E16" s="136">
        <f t="shared" si="6"/>
        <v>1.7999999999999998</v>
      </c>
      <c r="F16" s="136">
        <f t="shared" si="6"/>
        <v>2.2469999999999999</v>
      </c>
      <c r="G16" s="136">
        <f t="shared" si="6"/>
        <v>8.3250000000000011</v>
      </c>
      <c r="H16" s="136">
        <f t="shared" si="6"/>
        <v>5.2874999999999996</v>
      </c>
      <c r="I16" s="136">
        <f t="shared" si="6"/>
        <v>0</v>
      </c>
      <c r="J16" s="136">
        <f t="shared" si="6"/>
        <v>0</v>
      </c>
      <c r="K16" s="136">
        <f t="shared" si="6"/>
        <v>0</v>
      </c>
      <c r="L16" s="148" t="s">
        <v>140</v>
      </c>
      <c r="M16" s="150"/>
      <c r="N16" s="145" t="s">
        <v>145</v>
      </c>
      <c r="O16" s="136">
        <f t="shared" ref="O16:X16" si="7">O9*O10*O11</f>
        <v>8.0000000000000016E-2</v>
      </c>
      <c r="P16" s="136">
        <f t="shared" si="7"/>
        <v>2.0137499999999999</v>
      </c>
      <c r="Q16" s="136">
        <f t="shared" si="7"/>
        <v>3.9640000000000004</v>
      </c>
      <c r="R16" s="136">
        <f t="shared" si="7"/>
        <v>0</v>
      </c>
      <c r="S16" s="136">
        <f t="shared" si="7"/>
        <v>0</v>
      </c>
      <c r="T16" s="136">
        <f t="shared" si="7"/>
        <v>0</v>
      </c>
      <c r="U16" s="136">
        <f t="shared" si="7"/>
        <v>0</v>
      </c>
      <c r="V16" s="136">
        <f t="shared" si="7"/>
        <v>0</v>
      </c>
      <c r="W16" s="136">
        <f t="shared" si="7"/>
        <v>0</v>
      </c>
      <c r="X16" s="136">
        <f t="shared" si="7"/>
        <v>0</v>
      </c>
      <c r="Y16" s="148" t="s">
        <v>140</v>
      </c>
      <c r="AA16" s="145" t="s">
        <v>145</v>
      </c>
      <c r="AB16" s="136">
        <f t="shared" ref="AB16:AK16" si="8">AB9*AB10*AB11</f>
        <v>9.4499999999999993</v>
      </c>
      <c r="AC16" s="136">
        <f t="shared" si="8"/>
        <v>27.6</v>
      </c>
      <c r="AD16" s="136">
        <f t="shared" si="8"/>
        <v>0</v>
      </c>
      <c r="AE16" s="136">
        <f t="shared" si="8"/>
        <v>0</v>
      </c>
      <c r="AF16" s="136">
        <f t="shared" si="8"/>
        <v>0</v>
      </c>
      <c r="AG16" s="136">
        <f t="shared" si="8"/>
        <v>0</v>
      </c>
      <c r="AH16" s="136">
        <f t="shared" si="8"/>
        <v>0</v>
      </c>
      <c r="AI16" s="136">
        <f t="shared" si="8"/>
        <v>0</v>
      </c>
      <c r="AJ16" s="136">
        <f t="shared" si="8"/>
        <v>0</v>
      </c>
      <c r="AK16" s="136">
        <f t="shared" si="8"/>
        <v>0</v>
      </c>
      <c r="AL16" s="148" t="s">
        <v>140</v>
      </c>
    </row>
    <row r="17" spans="1:42" ht="18" customHeight="1">
      <c r="A17" s="145"/>
      <c r="B17" s="136"/>
      <c r="C17" s="136"/>
      <c r="D17" s="136"/>
      <c r="E17" s="136"/>
      <c r="F17" s="136"/>
      <c r="G17" s="136"/>
      <c r="H17" s="136"/>
      <c r="I17" s="136"/>
      <c r="J17" s="136"/>
      <c r="K17" s="136"/>
      <c r="L17" s="136"/>
      <c r="M17" s="149"/>
      <c r="N17" s="145"/>
      <c r="O17" s="136"/>
      <c r="P17" s="136"/>
      <c r="Q17" s="136"/>
      <c r="R17" s="136"/>
      <c r="S17" s="136"/>
      <c r="T17" s="136"/>
      <c r="U17" s="136"/>
      <c r="V17" s="136"/>
      <c r="W17" s="136"/>
      <c r="X17" s="136"/>
      <c r="Y17" s="136"/>
      <c r="AA17" s="145"/>
      <c r="AB17" s="136"/>
      <c r="AC17" s="136"/>
      <c r="AD17" s="136"/>
      <c r="AE17" s="136"/>
      <c r="AF17" s="136"/>
      <c r="AG17" s="136"/>
      <c r="AH17" s="136"/>
      <c r="AI17" s="136"/>
      <c r="AJ17" s="136"/>
      <c r="AK17" s="136"/>
      <c r="AL17" s="136"/>
    </row>
    <row r="18" spans="1:42" ht="18" customHeight="1">
      <c r="A18" s="146" t="s">
        <v>139</v>
      </c>
      <c r="B18" s="136"/>
      <c r="C18" s="136"/>
      <c r="D18" s="136"/>
      <c r="E18" s="136"/>
      <c r="F18" s="136"/>
      <c r="G18" s="136"/>
      <c r="H18" s="136"/>
      <c r="I18" s="136"/>
      <c r="J18" s="136"/>
      <c r="K18" s="136"/>
      <c r="L18" s="136"/>
      <c r="M18" s="149"/>
      <c r="N18" s="146" t="s">
        <v>139</v>
      </c>
      <c r="O18" s="136"/>
      <c r="P18" s="136"/>
      <c r="Q18" s="136"/>
      <c r="R18" s="136"/>
      <c r="S18" s="136"/>
      <c r="T18" s="136"/>
      <c r="U18" s="136"/>
      <c r="V18" s="136"/>
      <c r="W18" s="136"/>
      <c r="X18" s="136"/>
      <c r="Y18" s="136"/>
      <c r="AA18" s="146" t="s">
        <v>139</v>
      </c>
      <c r="AB18" s="136"/>
      <c r="AC18" s="136"/>
      <c r="AD18" s="136"/>
      <c r="AE18" s="136"/>
      <c r="AF18" s="136"/>
      <c r="AG18" s="136"/>
      <c r="AH18" s="136"/>
      <c r="AI18" s="136"/>
      <c r="AJ18" s="136"/>
      <c r="AK18" s="136"/>
      <c r="AL18" s="136"/>
      <c r="AN18" s="146" t="s">
        <v>139</v>
      </c>
      <c r="AO18" s="136"/>
      <c r="AP18" s="136"/>
    </row>
    <row r="19" spans="1:42" ht="18" customHeight="1">
      <c r="A19" s="145" t="str">
        <f>A14</f>
        <v>Forma Comum (total sem contar reaproveitamento)</v>
      </c>
      <c r="B19" s="136">
        <f>B14*B$5</f>
        <v>2.5</v>
      </c>
      <c r="C19" s="136">
        <f t="shared" ref="C19:K19" si="9">C14*C$5</f>
        <v>23.924999999999997</v>
      </c>
      <c r="D19" s="136">
        <f t="shared" si="9"/>
        <v>68.48</v>
      </c>
      <c r="E19" s="136">
        <f t="shared" si="9"/>
        <v>14.250000000000002</v>
      </c>
      <c r="F19" s="136">
        <f t="shared" si="9"/>
        <v>16.584999999999997</v>
      </c>
      <c r="G19" s="136">
        <f t="shared" si="9"/>
        <v>60</v>
      </c>
      <c r="H19" s="136">
        <f t="shared" si="9"/>
        <v>37.5</v>
      </c>
      <c r="I19" s="136">
        <f t="shared" si="9"/>
        <v>0</v>
      </c>
      <c r="J19" s="136">
        <f t="shared" si="9"/>
        <v>0</v>
      </c>
      <c r="K19" s="136">
        <f t="shared" si="9"/>
        <v>0</v>
      </c>
      <c r="L19" s="148" t="s">
        <v>185</v>
      </c>
      <c r="M19" s="150"/>
      <c r="N19" s="145" t="str">
        <f>N14</f>
        <v>Forma Comum (total sem contar reaproveitamento)</v>
      </c>
      <c r="O19" s="136">
        <f>O14*O$5</f>
        <v>1.2000000000000002</v>
      </c>
      <c r="P19" s="136">
        <f t="shared" ref="P19:X19" si="10">P14*P$5</f>
        <v>26.849999999999998</v>
      </c>
      <c r="Q19" s="136">
        <f t="shared" si="10"/>
        <v>39.64</v>
      </c>
      <c r="R19" s="136">
        <f t="shared" si="10"/>
        <v>0</v>
      </c>
      <c r="S19" s="136">
        <f t="shared" si="10"/>
        <v>0</v>
      </c>
      <c r="T19" s="136">
        <f t="shared" si="10"/>
        <v>0</v>
      </c>
      <c r="U19" s="136">
        <f t="shared" si="10"/>
        <v>0</v>
      </c>
      <c r="V19" s="136">
        <f t="shared" si="10"/>
        <v>0</v>
      </c>
      <c r="W19" s="136">
        <f t="shared" si="10"/>
        <v>0</v>
      </c>
      <c r="X19" s="136">
        <f t="shared" si="10"/>
        <v>0</v>
      </c>
      <c r="Y19" s="148" t="s">
        <v>185</v>
      </c>
      <c r="AA19" s="145" t="str">
        <f>AA14</f>
        <v>Forma Comum (total sem contar reaproveitamento)</v>
      </c>
      <c r="AB19" s="136">
        <f>AB14*AB$5</f>
        <v>63</v>
      </c>
      <c r="AC19" s="136">
        <f t="shared" ref="AC19:AK19" si="11">AC14*AC$5</f>
        <v>138</v>
      </c>
      <c r="AD19" s="136">
        <f t="shared" si="11"/>
        <v>0</v>
      </c>
      <c r="AE19" s="136">
        <f t="shared" si="11"/>
        <v>0</v>
      </c>
      <c r="AF19" s="136">
        <f t="shared" si="11"/>
        <v>0</v>
      </c>
      <c r="AG19" s="136">
        <f t="shared" si="11"/>
        <v>0</v>
      </c>
      <c r="AH19" s="136">
        <f t="shared" si="11"/>
        <v>0</v>
      </c>
      <c r="AI19" s="136">
        <f t="shared" si="11"/>
        <v>0</v>
      </c>
      <c r="AJ19" s="136">
        <f t="shared" si="11"/>
        <v>0</v>
      </c>
      <c r="AK19" s="136">
        <f t="shared" si="11"/>
        <v>0</v>
      </c>
      <c r="AL19" s="148" t="s">
        <v>185</v>
      </c>
      <c r="AN19" s="145" t="str">
        <f>AA19</f>
        <v>Forma Comum (total sem contar reaproveitamento)</v>
      </c>
      <c r="AO19" s="136">
        <f>SUM(O19:X19)+SUM(B19:K19)+SUM(AB19:AK19)</f>
        <v>491.93</v>
      </c>
      <c r="AP19" s="148" t="s">
        <v>185</v>
      </c>
    </row>
    <row r="20" spans="1:42" ht="18" customHeight="1">
      <c r="A20" s="145" t="str">
        <f>A15</f>
        <v>Aço CA 50/60</v>
      </c>
      <c r="B20" s="136">
        <f t="shared" ref="B20:K21" si="12">B15*B$5</f>
        <v>20.000000000000004</v>
      </c>
      <c r="C20" s="136">
        <f t="shared" si="12"/>
        <v>287.09999999999997</v>
      </c>
      <c r="D20" s="136">
        <f t="shared" si="12"/>
        <v>834.6</v>
      </c>
      <c r="E20" s="136">
        <f t="shared" si="12"/>
        <v>179.99999999999997</v>
      </c>
      <c r="F20" s="136">
        <f t="shared" si="12"/>
        <v>224.7</v>
      </c>
      <c r="G20" s="136">
        <f t="shared" si="12"/>
        <v>832.50000000000011</v>
      </c>
      <c r="H20" s="136">
        <f t="shared" si="12"/>
        <v>528.75</v>
      </c>
      <c r="I20" s="136">
        <f t="shared" si="12"/>
        <v>0</v>
      </c>
      <c r="J20" s="136">
        <f t="shared" si="12"/>
        <v>0</v>
      </c>
      <c r="K20" s="136">
        <f t="shared" si="12"/>
        <v>0</v>
      </c>
      <c r="L20" s="136" t="s">
        <v>120</v>
      </c>
      <c r="M20" s="149"/>
      <c r="N20" s="145" t="str">
        <f>N15</f>
        <v>Aço CA 50/60</v>
      </c>
      <c r="O20" s="136">
        <f t="shared" ref="O20:X20" si="13">O15*O$5</f>
        <v>8.0000000000000018</v>
      </c>
      <c r="P20" s="136">
        <f t="shared" si="13"/>
        <v>201.375</v>
      </c>
      <c r="Q20" s="136">
        <f t="shared" si="13"/>
        <v>396.40000000000003</v>
      </c>
      <c r="R20" s="136">
        <f t="shared" si="13"/>
        <v>0</v>
      </c>
      <c r="S20" s="136">
        <f t="shared" si="13"/>
        <v>0</v>
      </c>
      <c r="T20" s="136">
        <f t="shared" si="13"/>
        <v>0</v>
      </c>
      <c r="U20" s="136">
        <f t="shared" si="13"/>
        <v>0</v>
      </c>
      <c r="V20" s="136">
        <f t="shared" si="13"/>
        <v>0</v>
      </c>
      <c r="W20" s="136">
        <f t="shared" si="13"/>
        <v>0</v>
      </c>
      <c r="X20" s="136">
        <f t="shared" si="13"/>
        <v>0</v>
      </c>
      <c r="Y20" s="136" t="s">
        <v>120</v>
      </c>
      <c r="AA20" s="145" t="str">
        <f>AA15</f>
        <v>Aço CA 50/60</v>
      </c>
      <c r="AB20" s="136">
        <f t="shared" ref="AB20:AK21" si="14">AB15*AB$5</f>
        <v>944.99999999999989</v>
      </c>
      <c r="AC20" s="136">
        <f t="shared" si="14"/>
        <v>2760</v>
      </c>
      <c r="AD20" s="136">
        <f t="shared" si="14"/>
        <v>0</v>
      </c>
      <c r="AE20" s="136">
        <f t="shared" si="14"/>
        <v>0</v>
      </c>
      <c r="AF20" s="136">
        <f t="shared" si="14"/>
        <v>0</v>
      </c>
      <c r="AG20" s="136">
        <f t="shared" si="14"/>
        <v>0</v>
      </c>
      <c r="AH20" s="136">
        <f t="shared" si="14"/>
        <v>0</v>
      </c>
      <c r="AI20" s="136">
        <f t="shared" si="14"/>
        <v>0</v>
      </c>
      <c r="AJ20" s="136">
        <f t="shared" si="14"/>
        <v>0</v>
      </c>
      <c r="AK20" s="136">
        <f t="shared" si="14"/>
        <v>0</v>
      </c>
      <c r="AL20" s="136" t="s">
        <v>120</v>
      </c>
      <c r="AN20" s="145" t="str">
        <f>AA20</f>
        <v>Aço CA 50/60</v>
      </c>
      <c r="AO20" s="136">
        <f>1378+6167+1299</f>
        <v>8844</v>
      </c>
      <c r="AP20" s="136" t="s">
        <v>120</v>
      </c>
    </row>
    <row r="21" spans="1:42" ht="18" customHeight="1">
      <c r="A21" s="145" t="str">
        <f>A16</f>
        <v>Concreto fck 30 MPa</v>
      </c>
      <c r="B21" s="136">
        <f t="shared" si="12"/>
        <v>0.20000000000000004</v>
      </c>
      <c r="C21" s="136">
        <f t="shared" si="12"/>
        <v>2.8709999999999996</v>
      </c>
      <c r="D21" s="136">
        <f t="shared" si="12"/>
        <v>8.3460000000000001</v>
      </c>
      <c r="E21" s="136">
        <f t="shared" si="12"/>
        <v>1.7999999999999998</v>
      </c>
      <c r="F21" s="136">
        <f t="shared" si="12"/>
        <v>2.2469999999999999</v>
      </c>
      <c r="G21" s="136">
        <f t="shared" si="12"/>
        <v>8.3250000000000011</v>
      </c>
      <c r="H21" s="136">
        <f t="shared" si="12"/>
        <v>5.2874999999999996</v>
      </c>
      <c r="I21" s="136">
        <f t="shared" si="12"/>
        <v>0</v>
      </c>
      <c r="J21" s="136">
        <f t="shared" si="12"/>
        <v>0</v>
      </c>
      <c r="K21" s="136">
        <f t="shared" si="12"/>
        <v>0</v>
      </c>
      <c r="L21" s="148" t="s">
        <v>140</v>
      </c>
      <c r="M21" s="150"/>
      <c r="N21" s="145" t="str">
        <f>N16</f>
        <v>Concreto fck 30 MPa</v>
      </c>
      <c r="O21" s="136">
        <f t="shared" ref="O21:X21" si="15">O16*O$5</f>
        <v>8.0000000000000016E-2</v>
      </c>
      <c r="P21" s="136">
        <f t="shared" si="15"/>
        <v>2.0137499999999999</v>
      </c>
      <c r="Q21" s="136">
        <f t="shared" si="15"/>
        <v>3.9640000000000004</v>
      </c>
      <c r="R21" s="136">
        <f t="shared" si="15"/>
        <v>0</v>
      </c>
      <c r="S21" s="136">
        <f t="shared" si="15"/>
        <v>0</v>
      </c>
      <c r="T21" s="136">
        <f t="shared" si="15"/>
        <v>0</v>
      </c>
      <c r="U21" s="136">
        <f t="shared" si="15"/>
        <v>0</v>
      </c>
      <c r="V21" s="136">
        <f t="shared" si="15"/>
        <v>0</v>
      </c>
      <c r="W21" s="136">
        <f t="shared" si="15"/>
        <v>0</v>
      </c>
      <c r="X21" s="136">
        <f t="shared" si="15"/>
        <v>0</v>
      </c>
      <c r="Y21" s="148" t="s">
        <v>140</v>
      </c>
      <c r="AA21" s="145" t="str">
        <f>AA16</f>
        <v>Concreto fck 30 MPa</v>
      </c>
      <c r="AB21" s="136">
        <f t="shared" si="14"/>
        <v>9.4499999999999993</v>
      </c>
      <c r="AC21" s="136">
        <f t="shared" si="14"/>
        <v>27.6</v>
      </c>
      <c r="AD21" s="136">
        <f t="shared" si="14"/>
        <v>0</v>
      </c>
      <c r="AE21" s="136">
        <f t="shared" si="14"/>
        <v>0</v>
      </c>
      <c r="AF21" s="136">
        <f t="shared" si="14"/>
        <v>0</v>
      </c>
      <c r="AG21" s="136">
        <f t="shared" si="14"/>
        <v>0</v>
      </c>
      <c r="AH21" s="136">
        <f t="shared" si="14"/>
        <v>0</v>
      </c>
      <c r="AI21" s="136">
        <f t="shared" si="14"/>
        <v>0</v>
      </c>
      <c r="AJ21" s="136">
        <f t="shared" si="14"/>
        <v>0</v>
      </c>
      <c r="AK21" s="136">
        <f t="shared" si="14"/>
        <v>0</v>
      </c>
      <c r="AL21" s="148" t="s">
        <v>140</v>
      </c>
      <c r="AN21" s="145" t="str">
        <f>AA21</f>
        <v>Concreto fck 30 MPa</v>
      </c>
      <c r="AO21" s="136">
        <f>SUM(O21:X21)+SUM(B21:K21)+SUM(AB21:AK21)</f>
        <v>72.184249999999992</v>
      </c>
      <c r="AP21" s="148" t="s">
        <v>140</v>
      </c>
    </row>
  </sheetData>
  <phoneticPr fontId="7" type="noConversion"/>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A9F5-ABA8-4DDD-A4A8-86794830FF17}">
  <sheetPr>
    <pageSetUpPr fitToPage="1"/>
  </sheetPr>
  <dimension ref="A1:N30"/>
  <sheetViews>
    <sheetView view="pageBreakPreview" zoomScale="70" zoomScaleNormal="70" zoomScaleSheetLayoutView="70" workbookViewId="0">
      <selection activeCell="J13" sqref="J13"/>
    </sheetView>
  </sheetViews>
  <sheetFormatPr defaultRowHeight="15"/>
  <cols>
    <col min="1" max="4" width="9.140625" style="183"/>
    <col min="5" max="5" width="13.5703125" style="183" customWidth="1"/>
    <col min="6" max="6" width="12.140625" style="183" customWidth="1"/>
    <col min="7" max="7" width="11.5703125" style="183" customWidth="1"/>
    <col min="8" max="8" width="9.140625" style="183" customWidth="1"/>
    <col min="9" max="9" width="34.85546875" style="183" bestFit="1" customWidth="1"/>
    <col min="10" max="10" width="23.42578125" style="183" customWidth="1"/>
    <col min="11" max="11" width="23.42578125" style="183" bestFit="1" customWidth="1"/>
    <col min="12" max="12" width="20.5703125" style="183" customWidth="1"/>
    <col min="13" max="13" width="9.140625" style="183" customWidth="1"/>
    <col min="14" max="14" width="27.28515625" style="183" bestFit="1" customWidth="1"/>
    <col min="15" max="16384" width="9.140625" style="183"/>
  </cols>
  <sheetData>
    <row r="1" spans="1:14" ht="15.75" customHeight="1">
      <c r="A1" s="1091"/>
      <c r="B1" s="1091"/>
      <c r="C1" s="1091"/>
      <c r="D1" s="1091"/>
      <c r="E1" s="1092" t="str">
        <f>[32]FL_CAPA!H1</f>
        <v>DIVISÃO DE CUSTOS E ORÇAMENTOS</v>
      </c>
      <c r="F1" s="1092"/>
      <c r="G1" s="1092"/>
      <c r="H1" s="1092"/>
      <c r="I1" s="1092"/>
      <c r="J1" s="1092"/>
      <c r="K1" s="1093" t="s">
        <v>0</v>
      </c>
      <c r="L1" s="1094"/>
      <c r="M1" s="1094"/>
      <c r="N1" s="1095"/>
    </row>
    <row r="2" spans="1:14" ht="15.75" customHeight="1">
      <c r="A2" s="1091"/>
      <c r="B2" s="1091"/>
      <c r="C2" s="1091"/>
      <c r="D2" s="1091"/>
      <c r="E2" s="1092"/>
      <c r="F2" s="1092"/>
      <c r="G2" s="1092"/>
      <c r="H2" s="1092"/>
      <c r="I2" s="1092"/>
      <c r="J2" s="1092"/>
      <c r="K2" s="1096"/>
      <c r="L2" s="1097"/>
      <c r="M2" s="1097"/>
      <c r="N2" s="1098"/>
    </row>
    <row r="3" spans="1:14" ht="15.75">
      <c r="A3" s="1091"/>
      <c r="B3" s="1091"/>
      <c r="C3" s="1091"/>
      <c r="D3" s="1091"/>
      <c r="E3" s="1090" t="s">
        <v>1</v>
      </c>
      <c r="F3" s="1090"/>
      <c r="G3" s="1090"/>
      <c r="H3" s="1090"/>
      <c r="I3" s="1099" t="s">
        <v>17</v>
      </c>
      <c r="J3" s="1099"/>
      <c r="K3" s="1104" t="s">
        <v>81</v>
      </c>
      <c r="L3" s="1105"/>
      <c r="M3" s="1106" t="s">
        <v>82</v>
      </c>
      <c r="N3" s="1107"/>
    </row>
    <row r="4" spans="1:14" ht="15.75">
      <c r="A4" s="1091"/>
      <c r="B4" s="1091"/>
      <c r="C4" s="1091"/>
      <c r="D4" s="1091"/>
      <c r="E4" s="1102" t="str">
        <f>[32]FL_CAPA!H4</f>
        <v>PLANILHA ORÇAMENTÁRIA</v>
      </c>
      <c r="F4" s="1102"/>
      <c r="G4" s="1102"/>
      <c r="H4" s="1102"/>
      <c r="I4" s="1101"/>
      <c r="J4" s="1101"/>
      <c r="K4" s="581"/>
      <c r="L4" s="582" t="s">
        <v>3</v>
      </c>
      <c r="M4" s="583"/>
      <c r="N4" s="584" t="s">
        <v>87</v>
      </c>
    </row>
    <row r="5" spans="1:14" ht="15.75">
      <c r="A5" s="1091"/>
      <c r="B5" s="1091"/>
      <c r="C5" s="1091"/>
      <c r="D5" s="1091"/>
      <c r="E5" s="1103" t="s">
        <v>84</v>
      </c>
      <c r="F5" s="1103"/>
      <c r="G5" s="1103"/>
      <c r="H5" s="1103"/>
      <c r="I5" s="1099" t="s">
        <v>78</v>
      </c>
      <c r="J5" s="1099"/>
      <c r="K5" s="581"/>
      <c r="L5" s="582" t="s">
        <v>4</v>
      </c>
      <c r="M5" s="583"/>
      <c r="N5" s="584" t="s">
        <v>83</v>
      </c>
    </row>
    <row r="6" spans="1:14" ht="15.75">
      <c r="A6" s="1091"/>
      <c r="B6" s="1091"/>
      <c r="C6" s="1091"/>
      <c r="D6" s="1091"/>
      <c r="E6" s="1100" t="s">
        <v>2489</v>
      </c>
      <c r="F6" s="1100"/>
      <c r="G6" s="1100"/>
      <c r="H6" s="1100"/>
      <c r="I6" s="1101" t="str">
        <f>[32]FL_CAPA!W6</f>
        <v>51/21</v>
      </c>
      <c r="J6" s="1101"/>
      <c r="K6" s="581" t="s">
        <v>2570</v>
      </c>
      <c r="L6" s="582" t="s">
        <v>5</v>
      </c>
      <c r="M6" s="583" t="s">
        <v>90</v>
      </c>
      <c r="N6" s="584" t="s">
        <v>79</v>
      </c>
    </row>
    <row r="7" spans="1:14" ht="15.75">
      <c r="A7" s="1091"/>
      <c r="B7" s="1091"/>
      <c r="C7" s="1091"/>
      <c r="D7" s="1091"/>
      <c r="E7" s="1090" t="s">
        <v>63</v>
      </c>
      <c r="F7" s="1090"/>
      <c r="G7" s="1090"/>
      <c r="H7" s="1090"/>
      <c r="I7" s="585" t="s">
        <v>8</v>
      </c>
      <c r="J7" s="585" t="s">
        <v>9</v>
      </c>
      <c r="K7" s="581"/>
      <c r="L7" s="582" t="s">
        <v>6</v>
      </c>
      <c r="M7" s="583"/>
      <c r="N7" s="584" t="s">
        <v>80</v>
      </c>
    </row>
    <row r="8" spans="1:14" ht="15.75">
      <c r="A8" s="1091"/>
      <c r="B8" s="1091"/>
      <c r="C8" s="1091"/>
      <c r="D8" s="1091"/>
      <c r="E8" s="1102" t="s">
        <v>2571</v>
      </c>
      <c r="F8" s="1102"/>
      <c r="G8" s="1102"/>
      <c r="H8" s="1102"/>
      <c r="I8" s="586">
        <f>Capa!W8</f>
        <v>44750</v>
      </c>
      <c r="J8" s="587">
        <v>6</v>
      </c>
      <c r="K8" s="581"/>
      <c r="L8" s="582" t="s">
        <v>10</v>
      </c>
      <c r="M8" s="583"/>
      <c r="N8" s="584"/>
    </row>
    <row r="9" spans="1:14" ht="15.75">
      <c r="A9" s="1091"/>
      <c r="B9" s="1091"/>
      <c r="C9" s="1091"/>
      <c r="D9" s="1091"/>
      <c r="E9" s="1090" t="s">
        <v>11</v>
      </c>
      <c r="F9" s="1090"/>
      <c r="G9" s="1090"/>
      <c r="H9" s="1090"/>
      <c r="I9" s="1090"/>
      <c r="J9" s="1090"/>
      <c r="K9" s="1082"/>
      <c r="L9" s="1083"/>
      <c r="M9" s="1083"/>
      <c r="N9" s="1084"/>
    </row>
    <row r="10" spans="1:14" ht="15.75">
      <c r="A10" s="1091"/>
      <c r="B10" s="1091"/>
      <c r="C10" s="1091"/>
      <c r="D10" s="1091"/>
      <c r="E10" s="1088" t="s">
        <v>2580</v>
      </c>
      <c r="F10" s="1088"/>
      <c r="G10" s="1088"/>
      <c r="H10" s="1088"/>
      <c r="I10" s="1088"/>
      <c r="J10" s="1088"/>
      <c r="K10" s="1085"/>
      <c r="L10" s="1086"/>
      <c r="M10" s="1086"/>
      <c r="N10" s="1087"/>
    </row>
    <row r="11" spans="1:14" ht="15.75">
      <c r="A11" s="1077" t="s">
        <v>64</v>
      </c>
      <c r="B11" s="1077" t="s">
        <v>74</v>
      </c>
      <c r="C11" s="1077" t="s">
        <v>66</v>
      </c>
      <c r="D11" s="688"/>
      <c r="E11" s="1077" t="s">
        <v>13</v>
      </c>
      <c r="F11" s="1077" t="s">
        <v>20</v>
      </c>
      <c r="G11" s="1077" t="s">
        <v>266</v>
      </c>
      <c r="H11" s="1089" t="s">
        <v>18</v>
      </c>
      <c r="I11" s="1076" t="s">
        <v>89</v>
      </c>
      <c r="J11" s="1076" t="s">
        <v>75</v>
      </c>
      <c r="K11" s="687" t="s">
        <v>537</v>
      </c>
      <c r="L11" s="1077" t="s">
        <v>76</v>
      </c>
      <c r="M11" s="1078" t="s">
        <v>77</v>
      </c>
      <c r="N11" s="1079"/>
    </row>
    <row r="12" spans="1:14" ht="32.25" customHeight="1">
      <c r="A12" s="1077"/>
      <c r="B12" s="1077"/>
      <c r="C12" s="1077"/>
      <c r="D12" s="688"/>
      <c r="E12" s="1077"/>
      <c r="F12" s="1077"/>
      <c r="G12" s="1077"/>
      <c r="H12" s="1089"/>
      <c r="I12" s="1076"/>
      <c r="J12" s="1076"/>
      <c r="K12" s="588">
        <v>0.22120000000000001</v>
      </c>
      <c r="L12" s="1077"/>
      <c r="M12" s="1080"/>
      <c r="N12" s="1081"/>
    </row>
    <row r="13" spans="1:14" ht="18.75">
      <c r="A13" s="1070" t="s">
        <v>2573</v>
      </c>
      <c r="B13" s="1070"/>
      <c r="C13" s="1070"/>
      <c r="D13" s="1070"/>
      <c r="E13" s="1070"/>
      <c r="F13" s="1070"/>
      <c r="G13" s="1070"/>
      <c r="H13" s="1070"/>
      <c r="I13" s="1070"/>
      <c r="J13" s="686">
        <v>703620.65454064985</v>
      </c>
      <c r="K13" s="589">
        <v>859261.54332504165</v>
      </c>
      <c r="L13" s="671">
        <v>1.4490214732952816E-2</v>
      </c>
      <c r="M13" s="1069"/>
      <c r="N13" s="1069"/>
    </row>
    <row r="14" spans="1:14" ht="18.75">
      <c r="A14" s="1070" t="s">
        <v>1602</v>
      </c>
      <c r="B14" s="1070"/>
      <c r="C14" s="1070"/>
      <c r="D14" s="1070"/>
      <c r="E14" s="1070"/>
      <c r="F14" s="1070"/>
      <c r="G14" s="1070"/>
      <c r="H14" s="1070"/>
      <c r="I14" s="1070"/>
      <c r="J14" s="686">
        <v>12413547.148210598</v>
      </c>
      <c r="K14" s="589">
        <v>15159423.777394781</v>
      </c>
      <c r="L14" s="671">
        <v>0.24591366263286449</v>
      </c>
      <c r="M14" s="1069"/>
      <c r="N14" s="1069"/>
    </row>
    <row r="15" spans="1:14" ht="21">
      <c r="A15" s="1070" t="s">
        <v>2574</v>
      </c>
      <c r="B15" s="1070"/>
      <c r="C15" s="1070"/>
      <c r="D15" s="1070"/>
      <c r="E15" s="1070"/>
      <c r="F15" s="1070"/>
      <c r="G15" s="1070"/>
      <c r="H15" s="1070"/>
      <c r="I15" s="1070"/>
      <c r="J15" s="727">
        <v>371778.75778424734</v>
      </c>
      <c r="K15" s="642">
        <v>454016.21900612279</v>
      </c>
      <c r="L15" s="671">
        <v>7.7523168546234419E-3</v>
      </c>
      <c r="M15" s="1069"/>
      <c r="N15" s="1069"/>
    </row>
    <row r="16" spans="1:14" ht="18.75">
      <c r="A16" s="1070" t="s">
        <v>726</v>
      </c>
      <c r="B16" s="1070"/>
      <c r="C16" s="1070"/>
      <c r="D16" s="1070"/>
      <c r="E16" s="1070"/>
      <c r="F16" s="1070"/>
      <c r="G16" s="1070"/>
      <c r="H16" s="1070"/>
      <c r="I16" s="1070"/>
      <c r="J16" s="686">
        <v>17147023.403068379</v>
      </c>
      <c r="K16" s="676">
        <v>20939944.979827102</v>
      </c>
      <c r="L16" s="671">
        <v>0.3626985067475107</v>
      </c>
      <c r="M16" s="1069"/>
      <c r="N16" s="1069"/>
    </row>
    <row r="17" spans="1:14" ht="18.75">
      <c r="A17" s="1070" t="s">
        <v>440</v>
      </c>
      <c r="B17" s="1070"/>
      <c r="C17" s="1070"/>
      <c r="D17" s="1070" t="s">
        <v>88</v>
      </c>
      <c r="E17" s="1070"/>
      <c r="F17" s="1070"/>
      <c r="G17" s="1070"/>
      <c r="H17" s="1070"/>
      <c r="I17" s="1070"/>
      <c r="J17" s="686">
        <v>160080.52310759202</v>
      </c>
      <c r="K17" s="589">
        <v>195490.33481899134</v>
      </c>
      <c r="L17" s="671">
        <v>3.3011656364656072E-3</v>
      </c>
      <c r="M17" s="1069"/>
      <c r="N17" s="1069"/>
    </row>
    <row r="18" spans="1:14" ht="18.75">
      <c r="A18" s="1070" t="s">
        <v>1463</v>
      </c>
      <c r="B18" s="1070"/>
      <c r="C18" s="1070"/>
      <c r="D18" s="1070"/>
      <c r="E18" s="1070"/>
      <c r="F18" s="1070"/>
      <c r="G18" s="1070"/>
      <c r="H18" s="1070"/>
      <c r="I18" s="1070"/>
      <c r="J18" s="686">
        <v>2735493.80083712</v>
      </c>
      <c r="K18" s="589">
        <v>3340585.0295822909</v>
      </c>
      <c r="L18" s="671">
        <v>5.8349868603966876E-2</v>
      </c>
      <c r="M18" s="1069"/>
      <c r="N18" s="1069"/>
    </row>
    <row r="19" spans="1:14" ht="18.75">
      <c r="A19" s="1070" t="s">
        <v>2578</v>
      </c>
      <c r="B19" s="1070"/>
      <c r="C19" s="1070"/>
      <c r="D19" s="1070"/>
      <c r="E19" s="1070"/>
      <c r="F19" s="1070"/>
      <c r="G19" s="1070"/>
      <c r="H19" s="1070"/>
      <c r="I19" s="1070"/>
      <c r="J19" s="686">
        <v>3479495.020181485</v>
      </c>
      <c r="K19" s="589">
        <v>4249159.3186456272</v>
      </c>
      <c r="L19" s="671">
        <v>7.4454648102311727E-2</v>
      </c>
      <c r="M19" s="1069"/>
      <c r="N19" s="1069"/>
    </row>
    <row r="20" spans="1:14" ht="18.75">
      <c r="A20" s="1070" t="s">
        <v>499</v>
      </c>
      <c r="B20" s="1070"/>
      <c r="C20" s="1070"/>
      <c r="D20" s="1070" t="s">
        <v>88</v>
      </c>
      <c r="E20" s="1070"/>
      <c r="F20" s="1070"/>
      <c r="G20" s="1070"/>
      <c r="H20" s="1070"/>
      <c r="I20" s="1070"/>
      <c r="J20" s="686">
        <v>3095504.4802509258</v>
      </c>
      <c r="K20" s="589">
        <v>3780230.0712824306</v>
      </c>
      <c r="L20" s="671">
        <v>6.7089073924569351E-2</v>
      </c>
      <c r="M20" s="1069"/>
      <c r="N20" s="1069"/>
    </row>
    <row r="21" spans="1:14" ht="18.75">
      <c r="A21" s="1070" t="s">
        <v>2575</v>
      </c>
      <c r="B21" s="1070"/>
      <c r="C21" s="1070"/>
      <c r="D21" s="1070"/>
      <c r="E21" s="1070"/>
      <c r="F21" s="1070"/>
      <c r="G21" s="1070"/>
      <c r="H21" s="1070"/>
      <c r="I21" s="1070"/>
      <c r="J21" s="686">
        <v>2932617.5631476538</v>
      </c>
      <c r="K21" s="676">
        <v>3581312.5681159156</v>
      </c>
      <c r="L21" s="671">
        <v>6.4374797050779253E-2</v>
      </c>
      <c r="M21" s="1069"/>
      <c r="N21" s="1069"/>
    </row>
    <row r="22" spans="1:14" ht="18.75">
      <c r="A22" s="1070" t="s">
        <v>2576</v>
      </c>
      <c r="B22" s="1070"/>
      <c r="C22" s="1070"/>
      <c r="D22" s="1070"/>
      <c r="E22" s="1070"/>
      <c r="F22" s="1070"/>
      <c r="G22" s="1070"/>
      <c r="H22" s="1070"/>
      <c r="I22" s="1070"/>
      <c r="J22" s="686">
        <v>736921.42137336498</v>
      </c>
      <c r="K22" s="676">
        <v>899928.43978115311</v>
      </c>
      <c r="L22" s="671">
        <v>1.5447096894956911E-2</v>
      </c>
      <c r="M22" s="1069"/>
      <c r="N22" s="1069"/>
    </row>
    <row r="23" spans="1:14" ht="18.75">
      <c r="A23" s="1070" t="s">
        <v>531</v>
      </c>
      <c r="B23" s="1070"/>
      <c r="C23" s="1070"/>
      <c r="D23" s="1070"/>
      <c r="E23" s="1070"/>
      <c r="F23" s="1070"/>
      <c r="G23" s="1070"/>
      <c r="H23" s="1070"/>
      <c r="I23" s="1070"/>
      <c r="J23" s="686">
        <v>92669.95650230239</v>
      </c>
      <c r="K23" s="676">
        <v>113168.55088061173</v>
      </c>
      <c r="L23" s="671">
        <v>1.912561650084925E-3</v>
      </c>
      <c r="M23" s="1069"/>
      <c r="N23" s="1069"/>
    </row>
    <row r="24" spans="1:14" ht="18.75">
      <c r="A24" s="1070" t="s">
        <v>2577</v>
      </c>
      <c r="B24" s="1070"/>
      <c r="C24" s="1070"/>
      <c r="D24" s="1070"/>
      <c r="E24" s="1070"/>
      <c r="F24" s="1070"/>
      <c r="G24" s="1070"/>
      <c r="H24" s="1070"/>
      <c r="I24" s="1070"/>
      <c r="J24" s="686">
        <v>2012045.2423057954</v>
      </c>
      <c r="K24" s="676">
        <v>2457109.649903839</v>
      </c>
      <c r="L24" s="671">
        <v>2.785988561456116E-2</v>
      </c>
      <c r="M24" s="1069"/>
      <c r="N24" s="1069"/>
    </row>
    <row r="25" spans="1:14" ht="18.75">
      <c r="A25" s="1070" t="s">
        <v>535</v>
      </c>
      <c r="B25" s="1070"/>
      <c r="C25" s="1070"/>
      <c r="D25" s="1070"/>
      <c r="E25" s="1070"/>
      <c r="F25" s="1070"/>
      <c r="G25" s="1070"/>
      <c r="H25" s="1070"/>
      <c r="I25" s="1070"/>
      <c r="J25" s="686">
        <v>2623671.228749</v>
      </c>
      <c r="K25" s="676">
        <v>3204027.3045482789</v>
      </c>
      <c r="L25" s="671">
        <v>5.6356201554352968E-2</v>
      </c>
      <c r="M25" s="1069"/>
      <c r="N25" s="1069"/>
    </row>
    <row r="26" spans="1:14" ht="18.75">
      <c r="A26" s="1071" t="s">
        <v>2572</v>
      </c>
      <c r="B26" s="1072"/>
      <c r="C26" s="1072"/>
      <c r="D26" s="1072"/>
      <c r="E26" s="1072"/>
      <c r="F26" s="1072"/>
      <c r="G26" s="1072"/>
      <c r="H26" s="1072"/>
      <c r="I26" s="1073"/>
      <c r="J26" s="580">
        <v>48504469.200059116</v>
      </c>
      <c r="K26" s="580">
        <v>59233657.787112184</v>
      </c>
      <c r="L26" s="597">
        <v>1.0000000000000002</v>
      </c>
      <c r="M26" s="1074"/>
      <c r="N26" s="1075"/>
    </row>
    <row r="29" spans="1:14">
      <c r="J29" s="674"/>
    </row>
    <row r="30" spans="1:14">
      <c r="J30" s="675"/>
    </row>
  </sheetData>
  <mergeCells count="57">
    <mergeCell ref="E3:H3"/>
    <mergeCell ref="I3:J3"/>
    <mergeCell ref="K3:L3"/>
    <mergeCell ref="M3:N3"/>
    <mergeCell ref="E4:H4"/>
    <mergeCell ref="I4:J4"/>
    <mergeCell ref="I5:J5"/>
    <mergeCell ref="E6:H6"/>
    <mergeCell ref="I6:J6"/>
    <mergeCell ref="E7:H7"/>
    <mergeCell ref="E8:H8"/>
    <mergeCell ref="E5:H5"/>
    <mergeCell ref="A14:I14"/>
    <mergeCell ref="M14:N14"/>
    <mergeCell ref="K9:N10"/>
    <mergeCell ref="E10:J10"/>
    <mergeCell ref="A11:A12"/>
    <mergeCell ref="B11:B12"/>
    <mergeCell ref="C11:C12"/>
    <mergeCell ref="E11:E12"/>
    <mergeCell ref="F11:F12"/>
    <mergeCell ref="G11:G12"/>
    <mergeCell ref="H11:H12"/>
    <mergeCell ref="I11:I12"/>
    <mergeCell ref="E9:J9"/>
    <mergeCell ref="A1:D10"/>
    <mergeCell ref="E1:J2"/>
    <mergeCell ref="K1:N2"/>
    <mergeCell ref="J11:J12"/>
    <mergeCell ref="L11:L12"/>
    <mergeCell ref="M11:N12"/>
    <mergeCell ref="A13:I13"/>
    <mergeCell ref="M13:N13"/>
    <mergeCell ref="A15:I15"/>
    <mergeCell ref="M15:N15"/>
    <mergeCell ref="A16:I16"/>
    <mergeCell ref="M16:N16"/>
    <mergeCell ref="A17:I17"/>
    <mergeCell ref="M17:N17"/>
    <mergeCell ref="A26:I26"/>
    <mergeCell ref="M26:N26"/>
    <mergeCell ref="A21:I21"/>
    <mergeCell ref="A22:I22"/>
    <mergeCell ref="A24:I24"/>
    <mergeCell ref="A23:I23"/>
    <mergeCell ref="A25:I25"/>
    <mergeCell ref="M21:N21"/>
    <mergeCell ref="M22:N22"/>
    <mergeCell ref="M23:N23"/>
    <mergeCell ref="M24:N24"/>
    <mergeCell ref="M25:N25"/>
    <mergeCell ref="A18:I18"/>
    <mergeCell ref="M18:N18"/>
    <mergeCell ref="A20:I20"/>
    <mergeCell ref="M20:N20"/>
    <mergeCell ref="A19:I19"/>
    <mergeCell ref="M19:N19"/>
  </mergeCells>
  <pageMargins left="0.511811024" right="0.511811024" top="0.78740157499999996" bottom="0.78740157499999996" header="0.31496062000000002" footer="0.31496062000000002"/>
  <pageSetup paperSize="9" scale="61" orientation="landscape"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7"/>
  <sheetViews>
    <sheetView workbookViewId="0">
      <selection activeCell="A3" sqref="A3"/>
    </sheetView>
  </sheetViews>
  <sheetFormatPr defaultRowHeight="15"/>
  <sheetData>
    <row r="1" spans="1:1">
      <c r="A1" t="s">
        <v>67</v>
      </c>
    </row>
    <row r="2" spans="1:1">
      <c r="A2" t="s">
        <v>68</v>
      </c>
    </row>
    <row r="3" spans="1:1">
      <c r="A3" t="s">
        <v>69</v>
      </c>
    </row>
    <row r="4" spans="1:1">
      <c r="A4" t="s">
        <v>70</v>
      </c>
    </row>
    <row r="5" spans="1:1">
      <c r="A5" t="s">
        <v>73</v>
      </c>
    </row>
    <row r="6" spans="1:1">
      <c r="A6" t="s">
        <v>71</v>
      </c>
    </row>
    <row r="7" spans="1:1">
      <c r="A7" t="s">
        <v>72</v>
      </c>
    </row>
  </sheetData>
  <customSheetViews>
    <customSheetView guid="{139CDC34-A2AE-4FB8-A6BF-3FCAEDE2A712}" state="hidden">
      <selection activeCell="A3" sqref="A3"/>
      <pageMargins left="0.511811024" right="0.511811024" top="0.78740157499999996" bottom="0.78740157499999996" header="0.31496062000000002" footer="0.31496062000000002"/>
    </customSheetView>
    <customSheetView guid="{EC1863A0-3B45-43E6-81CD-D9608D52C52A}" state="hidden">
      <selection activeCell="A3" sqref="A3"/>
      <pageMargins left="0.511811024" right="0.511811024" top="0.78740157499999996" bottom="0.78740157499999996" header="0.31496062000000002" footer="0.31496062000000002"/>
    </customSheetView>
    <customSheetView guid="{0CCF26D2-015A-48BB-A932-E67ED632CE05}" state="hidden">
      <selection activeCell="A3" sqref="A3"/>
      <pageMargins left="0.511811024" right="0.511811024" top="0.78740157499999996" bottom="0.78740157499999996" header="0.31496062000000002" footer="0.31496062000000002"/>
    </customSheetView>
  </customSheetView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J11"/>
  <sheetViews>
    <sheetView workbookViewId="0">
      <selection activeCell="B4" sqref="B4"/>
    </sheetView>
  </sheetViews>
  <sheetFormatPr defaultColWidth="9.140625" defaultRowHeight="20.100000000000001" customHeight="1"/>
  <cols>
    <col min="1" max="1" width="2.7109375" style="14" customWidth="1"/>
    <col min="2" max="2" width="23.7109375" style="14" customWidth="1"/>
    <col min="3" max="5" width="16.7109375" style="16" customWidth="1"/>
    <col min="6" max="6" width="2.7109375" style="14" customWidth="1"/>
    <col min="7" max="7" width="23.7109375" style="14" customWidth="1"/>
    <col min="8" max="10" width="16.7109375" style="16" customWidth="1"/>
    <col min="11" max="16384" width="9.140625" style="14"/>
  </cols>
  <sheetData>
    <row r="2" spans="2:10" ht="39.950000000000003" customHeight="1">
      <c r="B2" s="1384" t="s">
        <v>22</v>
      </c>
      <c r="C2" s="1384"/>
      <c r="D2" s="1384"/>
      <c r="E2" s="1384"/>
      <c r="G2" s="1383" t="s">
        <v>21</v>
      </c>
      <c r="H2" s="1383"/>
      <c r="I2" s="1383"/>
      <c r="J2" s="1383"/>
    </row>
    <row r="3" spans="2:10" s="15" customFormat="1" ht="60" customHeight="1">
      <c r="B3" s="70" t="s">
        <v>23</v>
      </c>
      <c r="C3" s="71" t="s">
        <v>24</v>
      </c>
      <c r="D3" s="71" t="s">
        <v>25</v>
      </c>
      <c r="E3" s="71" t="s">
        <v>26</v>
      </c>
      <c r="G3" s="70" t="s">
        <v>23</v>
      </c>
      <c r="H3" s="71" t="s">
        <v>24</v>
      </c>
      <c r="I3" s="71" t="s">
        <v>25</v>
      </c>
      <c r="J3" s="71" t="s">
        <v>26</v>
      </c>
    </row>
    <row r="4" spans="2:10" ht="20.100000000000001" customHeight="1">
      <c r="B4" s="72" t="s">
        <v>27</v>
      </c>
      <c r="C4" s="75">
        <v>2200</v>
      </c>
      <c r="D4" s="73">
        <f>(C4/170)*2</f>
        <v>25.882352941176471</v>
      </c>
      <c r="E4" s="73">
        <f>D4*$E$9</f>
        <v>38.82352941176471</v>
      </c>
      <c r="G4" s="72" t="s">
        <v>27</v>
      </c>
      <c r="H4" s="68">
        <v>2200</v>
      </c>
      <c r="I4" s="73">
        <f>(H4/170)*2</f>
        <v>25.882352941176471</v>
      </c>
      <c r="J4" s="73">
        <f>I4*$J$9</f>
        <v>33.647058823529413</v>
      </c>
    </row>
    <row r="5" spans="2:10" ht="20.100000000000001" customHeight="1">
      <c r="B5" s="72" t="s">
        <v>29</v>
      </c>
      <c r="C5" s="75">
        <v>2800</v>
      </c>
      <c r="D5" s="73">
        <f>(C5/170)*2</f>
        <v>32.941176470588232</v>
      </c>
      <c r="E5" s="73">
        <f>D5*$E$9</f>
        <v>49.411764705882348</v>
      </c>
      <c r="G5" s="72" t="s">
        <v>28</v>
      </c>
      <c r="H5" s="68">
        <v>2200</v>
      </c>
      <c r="I5" s="73">
        <f>(H5/170)*2</f>
        <v>25.882352941176471</v>
      </c>
      <c r="J5" s="73">
        <f>I5*$J$9</f>
        <v>33.647058823529413</v>
      </c>
    </row>
    <row r="6" spans="2:10" ht="20.100000000000001" customHeight="1">
      <c r="B6" s="72" t="s">
        <v>30</v>
      </c>
      <c r="C6" s="75">
        <v>1200</v>
      </c>
      <c r="D6" s="73">
        <f>(C6/170)*2</f>
        <v>14.117647058823529</v>
      </c>
      <c r="E6" s="73">
        <f>D6*$E$9</f>
        <v>21.176470588235293</v>
      </c>
      <c r="G6" s="72" t="s">
        <v>30</v>
      </c>
      <c r="H6" s="68">
        <v>1200</v>
      </c>
      <c r="I6" s="73">
        <f>(H6/170)*2</f>
        <v>14.117647058823529</v>
      </c>
      <c r="J6" s="73">
        <f>I6*$J$9</f>
        <v>18.352941176470587</v>
      </c>
    </row>
    <row r="7" spans="2:10" ht="20.100000000000001" customHeight="1">
      <c r="B7" s="1385" t="s">
        <v>32</v>
      </c>
      <c r="C7" s="1385"/>
      <c r="D7" s="1385"/>
      <c r="E7" s="74">
        <f>SUM(E4:E6)</f>
        <v>109.41176470588235</v>
      </c>
      <c r="G7" s="1385" t="s">
        <v>31</v>
      </c>
      <c r="H7" s="1385"/>
      <c r="I7" s="1385"/>
      <c r="J7" s="74">
        <f>SUM(J4:J6)</f>
        <v>85.64705882352942</v>
      </c>
    </row>
    <row r="9" spans="2:10" ht="20.100000000000001" customHeight="1">
      <c r="B9" s="1385" t="s">
        <v>60</v>
      </c>
      <c r="C9" s="1385"/>
      <c r="D9" s="1385"/>
      <c r="E9" s="76">
        <v>1.5</v>
      </c>
      <c r="G9" s="1385" t="s">
        <v>61</v>
      </c>
      <c r="H9" s="1385"/>
      <c r="I9" s="1385"/>
      <c r="J9" s="69">
        <v>1.3</v>
      </c>
    </row>
    <row r="11" spans="2:10" ht="20.100000000000001" customHeight="1">
      <c r="B11" s="15" t="s">
        <v>62</v>
      </c>
    </row>
  </sheetData>
  <customSheetViews>
    <customSheetView guid="{139CDC34-A2AE-4FB8-A6BF-3FCAEDE2A712}" state="hidden">
      <selection activeCell="B4" sqref="B4"/>
      <pageMargins left="0.511811024" right="0.511811024" top="0.78740157499999996" bottom="0.78740157499999996" header="0.31496062000000002" footer="0.31496062000000002"/>
      <pageSetup paperSize="9" orientation="portrait" r:id="rId1"/>
    </customSheetView>
    <customSheetView guid="{EC1863A0-3B45-43E6-81CD-D9608D52C52A}" state="hidden">
      <selection activeCell="B4" sqref="B4"/>
      <pageMargins left="0.511811024" right="0.511811024" top="0.78740157499999996" bottom="0.78740157499999996" header="0.31496062000000002" footer="0.31496062000000002"/>
      <pageSetup paperSize="9" orientation="portrait" r:id="rId2"/>
    </customSheetView>
    <customSheetView guid="{0CCF26D2-015A-48BB-A932-E67ED632CE05}" state="hidden">
      <selection activeCell="B4" sqref="B4"/>
      <pageMargins left="0.511811024" right="0.511811024" top="0.78740157499999996" bottom="0.78740157499999996" header="0.31496062000000002" footer="0.31496062000000002"/>
      <pageSetup paperSize="9" orientation="portrait" r:id="rId3"/>
    </customSheetView>
  </customSheetViews>
  <mergeCells count="6">
    <mergeCell ref="G2:J2"/>
    <mergeCell ref="B2:E2"/>
    <mergeCell ref="G7:I7"/>
    <mergeCell ref="B7:D7"/>
    <mergeCell ref="B9:D9"/>
    <mergeCell ref="G9:I9"/>
  </mergeCells>
  <pageMargins left="0.511811024" right="0.511811024" top="0.78740157499999996" bottom="0.78740157499999996" header="0.31496062000000002" footer="0.31496062000000002"/>
  <pageSetup paperSize="9" orientation="portrait" r:id="rId4"/>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G36"/>
  <sheetViews>
    <sheetView zoomScale="115" zoomScaleNormal="115" workbookViewId="0">
      <selection activeCell="J4" sqref="J4"/>
    </sheetView>
  </sheetViews>
  <sheetFormatPr defaultRowHeight="15"/>
  <cols>
    <col min="1" max="1" width="3.42578125" style="19" customWidth="1"/>
    <col min="2" max="2" width="25.42578125" style="19" customWidth="1"/>
    <col min="3" max="3" width="10" style="19" bestFit="1" customWidth="1"/>
    <col min="4" max="4" width="12" style="19" bestFit="1" customWidth="1"/>
    <col min="5" max="5" width="8.7109375" style="19" bestFit="1" customWidth="1"/>
    <col min="6" max="6" width="13.42578125" style="19" customWidth="1"/>
    <col min="7" max="7" width="6.28515625" style="19" customWidth="1"/>
    <col min="8" max="8" width="10.7109375" style="19" customWidth="1"/>
    <col min="9" max="9" width="10.5703125" style="19" customWidth="1"/>
    <col min="10" max="10" width="11" style="19" customWidth="1"/>
    <col min="11" max="12" width="9.28515625" style="19" bestFit="1" customWidth="1"/>
    <col min="13" max="256" width="9.140625" style="19"/>
    <col min="257" max="257" width="3.42578125" style="19" customWidth="1"/>
    <col min="258" max="258" width="25.42578125" style="19" customWidth="1"/>
    <col min="259" max="259" width="10" style="19" bestFit="1" customWidth="1"/>
    <col min="260" max="260" width="12" style="19" bestFit="1" customWidth="1"/>
    <col min="261" max="261" width="8.7109375" style="19" bestFit="1" customWidth="1"/>
    <col min="262" max="262" width="13.42578125" style="19" customWidth="1"/>
    <col min="263" max="263" width="6.28515625" style="19" customWidth="1"/>
    <col min="264" max="512" width="9.140625" style="19"/>
    <col min="513" max="513" width="3.42578125" style="19" customWidth="1"/>
    <col min="514" max="514" width="25.42578125" style="19" customWidth="1"/>
    <col min="515" max="515" width="10" style="19" bestFit="1" customWidth="1"/>
    <col min="516" max="516" width="12" style="19" bestFit="1" customWidth="1"/>
    <col min="517" max="517" width="8.7109375" style="19" bestFit="1" customWidth="1"/>
    <col min="518" max="518" width="13.42578125" style="19" customWidth="1"/>
    <col min="519" max="519" width="6.28515625" style="19" customWidth="1"/>
    <col min="520" max="768" width="9.140625" style="19"/>
    <col min="769" max="769" width="3.42578125" style="19" customWidth="1"/>
    <col min="770" max="770" width="25.42578125" style="19" customWidth="1"/>
    <col min="771" max="771" width="10" style="19" bestFit="1" customWidth="1"/>
    <col min="772" max="772" width="12" style="19" bestFit="1" customWidth="1"/>
    <col min="773" max="773" width="8.7109375" style="19" bestFit="1" customWidth="1"/>
    <col min="774" max="774" width="13.42578125" style="19" customWidth="1"/>
    <col min="775" max="775" width="6.28515625" style="19" customWidth="1"/>
    <col min="776" max="1024" width="9.140625" style="19"/>
    <col min="1025" max="1025" width="3.42578125" style="19" customWidth="1"/>
    <col min="1026" max="1026" width="25.42578125" style="19" customWidth="1"/>
    <col min="1027" max="1027" width="10" style="19" bestFit="1" customWidth="1"/>
    <col min="1028" max="1028" width="12" style="19" bestFit="1" customWidth="1"/>
    <col min="1029" max="1029" width="8.7109375" style="19" bestFit="1" customWidth="1"/>
    <col min="1030" max="1030" width="13.42578125" style="19" customWidth="1"/>
    <col min="1031" max="1031" width="6.28515625" style="19" customWidth="1"/>
    <col min="1032" max="1280" width="9.140625" style="19"/>
    <col min="1281" max="1281" width="3.42578125" style="19" customWidth="1"/>
    <col min="1282" max="1282" width="25.42578125" style="19" customWidth="1"/>
    <col min="1283" max="1283" width="10" style="19" bestFit="1" customWidth="1"/>
    <col min="1284" max="1284" width="12" style="19" bestFit="1" customWidth="1"/>
    <col min="1285" max="1285" width="8.7109375" style="19" bestFit="1" customWidth="1"/>
    <col min="1286" max="1286" width="13.42578125" style="19" customWidth="1"/>
    <col min="1287" max="1287" width="6.28515625" style="19" customWidth="1"/>
    <col min="1288" max="1536" width="9.140625" style="19"/>
    <col min="1537" max="1537" width="3.42578125" style="19" customWidth="1"/>
    <col min="1538" max="1538" width="25.42578125" style="19" customWidth="1"/>
    <col min="1539" max="1539" width="10" style="19" bestFit="1" customWidth="1"/>
    <col min="1540" max="1540" width="12" style="19" bestFit="1" customWidth="1"/>
    <col min="1541" max="1541" width="8.7109375" style="19" bestFit="1" customWidth="1"/>
    <col min="1542" max="1542" width="13.42578125" style="19" customWidth="1"/>
    <col min="1543" max="1543" width="6.28515625" style="19" customWidth="1"/>
    <col min="1544" max="1792" width="9.140625" style="19"/>
    <col min="1793" max="1793" width="3.42578125" style="19" customWidth="1"/>
    <col min="1794" max="1794" width="25.42578125" style="19" customWidth="1"/>
    <col min="1795" max="1795" width="10" style="19" bestFit="1" customWidth="1"/>
    <col min="1796" max="1796" width="12" style="19" bestFit="1" customWidth="1"/>
    <col min="1797" max="1797" width="8.7109375" style="19" bestFit="1" customWidth="1"/>
    <col min="1798" max="1798" width="13.42578125" style="19" customWidth="1"/>
    <col min="1799" max="1799" width="6.28515625" style="19" customWidth="1"/>
    <col min="1800" max="2048" width="9.140625" style="19"/>
    <col min="2049" max="2049" width="3.42578125" style="19" customWidth="1"/>
    <col min="2050" max="2050" width="25.42578125" style="19" customWidth="1"/>
    <col min="2051" max="2051" width="10" style="19" bestFit="1" customWidth="1"/>
    <col min="2052" max="2052" width="12" style="19" bestFit="1" customWidth="1"/>
    <col min="2053" max="2053" width="8.7109375" style="19" bestFit="1" customWidth="1"/>
    <col min="2054" max="2054" width="13.42578125" style="19" customWidth="1"/>
    <col min="2055" max="2055" width="6.28515625" style="19" customWidth="1"/>
    <col min="2056" max="2304" width="9.140625" style="19"/>
    <col min="2305" max="2305" width="3.42578125" style="19" customWidth="1"/>
    <col min="2306" max="2306" width="25.42578125" style="19" customWidth="1"/>
    <col min="2307" max="2307" width="10" style="19" bestFit="1" customWidth="1"/>
    <col min="2308" max="2308" width="12" style="19" bestFit="1" customWidth="1"/>
    <col min="2309" max="2309" width="8.7109375" style="19" bestFit="1" customWidth="1"/>
    <col min="2310" max="2310" width="13.42578125" style="19" customWidth="1"/>
    <col min="2311" max="2311" width="6.28515625" style="19" customWidth="1"/>
    <col min="2312" max="2560" width="9.140625" style="19"/>
    <col min="2561" max="2561" width="3.42578125" style="19" customWidth="1"/>
    <col min="2562" max="2562" width="25.42578125" style="19" customWidth="1"/>
    <col min="2563" max="2563" width="10" style="19" bestFit="1" customWidth="1"/>
    <col min="2564" max="2564" width="12" style="19" bestFit="1" customWidth="1"/>
    <col min="2565" max="2565" width="8.7109375" style="19" bestFit="1" customWidth="1"/>
    <col min="2566" max="2566" width="13.42578125" style="19" customWidth="1"/>
    <col min="2567" max="2567" width="6.28515625" style="19" customWidth="1"/>
    <col min="2568" max="2816" width="9.140625" style="19"/>
    <col min="2817" max="2817" width="3.42578125" style="19" customWidth="1"/>
    <col min="2818" max="2818" width="25.42578125" style="19" customWidth="1"/>
    <col min="2819" max="2819" width="10" style="19" bestFit="1" customWidth="1"/>
    <col min="2820" max="2820" width="12" style="19" bestFit="1" customWidth="1"/>
    <col min="2821" max="2821" width="8.7109375" style="19" bestFit="1" customWidth="1"/>
    <col min="2822" max="2822" width="13.42578125" style="19" customWidth="1"/>
    <col min="2823" max="2823" width="6.28515625" style="19" customWidth="1"/>
    <col min="2824" max="3072" width="9.140625" style="19"/>
    <col min="3073" max="3073" width="3.42578125" style="19" customWidth="1"/>
    <col min="3074" max="3074" width="25.42578125" style="19" customWidth="1"/>
    <col min="3075" max="3075" width="10" style="19" bestFit="1" customWidth="1"/>
    <col min="3076" max="3076" width="12" style="19" bestFit="1" customWidth="1"/>
    <col min="3077" max="3077" width="8.7109375" style="19" bestFit="1" customWidth="1"/>
    <col min="3078" max="3078" width="13.42578125" style="19" customWidth="1"/>
    <col min="3079" max="3079" width="6.28515625" style="19" customWidth="1"/>
    <col min="3080" max="3328" width="9.140625" style="19"/>
    <col min="3329" max="3329" width="3.42578125" style="19" customWidth="1"/>
    <col min="3330" max="3330" width="25.42578125" style="19" customWidth="1"/>
    <col min="3331" max="3331" width="10" style="19" bestFit="1" customWidth="1"/>
    <col min="3332" max="3332" width="12" style="19" bestFit="1" customWidth="1"/>
    <col min="3333" max="3333" width="8.7109375" style="19" bestFit="1" customWidth="1"/>
    <col min="3334" max="3334" width="13.42578125" style="19" customWidth="1"/>
    <col min="3335" max="3335" width="6.28515625" style="19" customWidth="1"/>
    <col min="3336" max="3584" width="9.140625" style="19"/>
    <col min="3585" max="3585" width="3.42578125" style="19" customWidth="1"/>
    <col min="3586" max="3586" width="25.42578125" style="19" customWidth="1"/>
    <col min="3587" max="3587" width="10" style="19" bestFit="1" customWidth="1"/>
    <col min="3588" max="3588" width="12" style="19" bestFit="1" customWidth="1"/>
    <col min="3589" max="3589" width="8.7109375" style="19" bestFit="1" customWidth="1"/>
    <col min="3590" max="3590" width="13.42578125" style="19" customWidth="1"/>
    <col min="3591" max="3591" width="6.28515625" style="19" customWidth="1"/>
    <col min="3592" max="3840" width="9.140625" style="19"/>
    <col min="3841" max="3841" width="3.42578125" style="19" customWidth="1"/>
    <col min="3842" max="3842" width="25.42578125" style="19" customWidth="1"/>
    <col min="3843" max="3843" width="10" style="19" bestFit="1" customWidth="1"/>
    <col min="3844" max="3844" width="12" style="19" bestFit="1" customWidth="1"/>
    <col min="3845" max="3845" width="8.7109375" style="19" bestFit="1" customWidth="1"/>
    <col min="3846" max="3846" width="13.42578125" style="19" customWidth="1"/>
    <col min="3847" max="3847" width="6.28515625" style="19" customWidth="1"/>
    <col min="3848" max="4096" width="9.140625" style="19"/>
    <col min="4097" max="4097" width="3.42578125" style="19" customWidth="1"/>
    <col min="4098" max="4098" width="25.42578125" style="19" customWidth="1"/>
    <col min="4099" max="4099" width="10" style="19" bestFit="1" customWidth="1"/>
    <col min="4100" max="4100" width="12" style="19" bestFit="1" customWidth="1"/>
    <col min="4101" max="4101" width="8.7109375" style="19" bestFit="1" customWidth="1"/>
    <col min="4102" max="4102" width="13.42578125" style="19" customWidth="1"/>
    <col min="4103" max="4103" width="6.28515625" style="19" customWidth="1"/>
    <col min="4104" max="4352" width="9.140625" style="19"/>
    <col min="4353" max="4353" width="3.42578125" style="19" customWidth="1"/>
    <col min="4354" max="4354" width="25.42578125" style="19" customWidth="1"/>
    <col min="4355" max="4355" width="10" style="19" bestFit="1" customWidth="1"/>
    <col min="4356" max="4356" width="12" style="19" bestFit="1" customWidth="1"/>
    <col min="4357" max="4357" width="8.7109375" style="19" bestFit="1" customWidth="1"/>
    <col min="4358" max="4358" width="13.42578125" style="19" customWidth="1"/>
    <col min="4359" max="4359" width="6.28515625" style="19" customWidth="1"/>
    <col min="4360" max="4608" width="9.140625" style="19"/>
    <col min="4609" max="4609" width="3.42578125" style="19" customWidth="1"/>
    <col min="4610" max="4610" width="25.42578125" style="19" customWidth="1"/>
    <col min="4611" max="4611" width="10" style="19" bestFit="1" customWidth="1"/>
    <col min="4612" max="4612" width="12" style="19" bestFit="1" customWidth="1"/>
    <col min="4613" max="4613" width="8.7109375" style="19" bestFit="1" customWidth="1"/>
    <col min="4614" max="4614" width="13.42578125" style="19" customWidth="1"/>
    <col min="4615" max="4615" width="6.28515625" style="19" customWidth="1"/>
    <col min="4616" max="4864" width="9.140625" style="19"/>
    <col min="4865" max="4865" width="3.42578125" style="19" customWidth="1"/>
    <col min="4866" max="4866" width="25.42578125" style="19" customWidth="1"/>
    <col min="4867" max="4867" width="10" style="19" bestFit="1" customWidth="1"/>
    <col min="4868" max="4868" width="12" style="19" bestFit="1" customWidth="1"/>
    <col min="4869" max="4869" width="8.7109375" style="19" bestFit="1" customWidth="1"/>
    <col min="4870" max="4870" width="13.42578125" style="19" customWidth="1"/>
    <col min="4871" max="4871" width="6.28515625" style="19" customWidth="1"/>
    <col min="4872" max="5120" width="9.140625" style="19"/>
    <col min="5121" max="5121" width="3.42578125" style="19" customWidth="1"/>
    <col min="5122" max="5122" width="25.42578125" style="19" customWidth="1"/>
    <col min="5123" max="5123" width="10" style="19" bestFit="1" customWidth="1"/>
    <col min="5124" max="5124" width="12" style="19" bestFit="1" customWidth="1"/>
    <col min="5125" max="5125" width="8.7109375" style="19" bestFit="1" customWidth="1"/>
    <col min="5126" max="5126" width="13.42578125" style="19" customWidth="1"/>
    <col min="5127" max="5127" width="6.28515625" style="19" customWidth="1"/>
    <col min="5128" max="5376" width="9.140625" style="19"/>
    <col min="5377" max="5377" width="3.42578125" style="19" customWidth="1"/>
    <col min="5378" max="5378" width="25.42578125" style="19" customWidth="1"/>
    <col min="5379" max="5379" width="10" style="19" bestFit="1" customWidth="1"/>
    <col min="5380" max="5380" width="12" style="19" bestFit="1" customWidth="1"/>
    <col min="5381" max="5381" width="8.7109375" style="19" bestFit="1" customWidth="1"/>
    <col min="5382" max="5382" width="13.42578125" style="19" customWidth="1"/>
    <col min="5383" max="5383" width="6.28515625" style="19" customWidth="1"/>
    <col min="5384" max="5632" width="9.140625" style="19"/>
    <col min="5633" max="5633" width="3.42578125" style="19" customWidth="1"/>
    <col min="5634" max="5634" width="25.42578125" style="19" customWidth="1"/>
    <col min="5635" max="5635" width="10" style="19" bestFit="1" customWidth="1"/>
    <col min="5636" max="5636" width="12" style="19" bestFit="1" customWidth="1"/>
    <col min="5637" max="5637" width="8.7109375" style="19" bestFit="1" customWidth="1"/>
    <col min="5638" max="5638" width="13.42578125" style="19" customWidth="1"/>
    <col min="5639" max="5639" width="6.28515625" style="19" customWidth="1"/>
    <col min="5640" max="5888" width="9.140625" style="19"/>
    <col min="5889" max="5889" width="3.42578125" style="19" customWidth="1"/>
    <col min="5890" max="5890" width="25.42578125" style="19" customWidth="1"/>
    <col min="5891" max="5891" width="10" style="19" bestFit="1" customWidth="1"/>
    <col min="5892" max="5892" width="12" style="19" bestFit="1" customWidth="1"/>
    <col min="5893" max="5893" width="8.7109375" style="19" bestFit="1" customWidth="1"/>
    <col min="5894" max="5894" width="13.42578125" style="19" customWidth="1"/>
    <col min="5895" max="5895" width="6.28515625" style="19" customWidth="1"/>
    <col min="5896" max="6144" width="9.140625" style="19"/>
    <col min="6145" max="6145" width="3.42578125" style="19" customWidth="1"/>
    <col min="6146" max="6146" width="25.42578125" style="19" customWidth="1"/>
    <col min="6147" max="6147" width="10" style="19" bestFit="1" customWidth="1"/>
    <col min="6148" max="6148" width="12" style="19" bestFit="1" customWidth="1"/>
    <col min="6149" max="6149" width="8.7109375" style="19" bestFit="1" customWidth="1"/>
    <col min="6150" max="6150" width="13.42578125" style="19" customWidth="1"/>
    <col min="6151" max="6151" width="6.28515625" style="19" customWidth="1"/>
    <col min="6152" max="6400" width="9.140625" style="19"/>
    <col min="6401" max="6401" width="3.42578125" style="19" customWidth="1"/>
    <col min="6402" max="6402" width="25.42578125" style="19" customWidth="1"/>
    <col min="6403" max="6403" width="10" style="19" bestFit="1" customWidth="1"/>
    <col min="6404" max="6404" width="12" style="19" bestFit="1" customWidth="1"/>
    <col min="6405" max="6405" width="8.7109375" style="19" bestFit="1" customWidth="1"/>
    <col min="6406" max="6406" width="13.42578125" style="19" customWidth="1"/>
    <col min="6407" max="6407" width="6.28515625" style="19" customWidth="1"/>
    <col min="6408" max="6656" width="9.140625" style="19"/>
    <col min="6657" max="6657" width="3.42578125" style="19" customWidth="1"/>
    <col min="6658" max="6658" width="25.42578125" style="19" customWidth="1"/>
    <col min="6659" max="6659" width="10" style="19" bestFit="1" customWidth="1"/>
    <col min="6660" max="6660" width="12" style="19" bestFit="1" customWidth="1"/>
    <col min="6661" max="6661" width="8.7109375" style="19" bestFit="1" customWidth="1"/>
    <col min="6662" max="6662" width="13.42578125" style="19" customWidth="1"/>
    <col min="6663" max="6663" width="6.28515625" style="19" customWidth="1"/>
    <col min="6664" max="6912" width="9.140625" style="19"/>
    <col min="6913" max="6913" width="3.42578125" style="19" customWidth="1"/>
    <col min="6914" max="6914" width="25.42578125" style="19" customWidth="1"/>
    <col min="6915" max="6915" width="10" style="19" bestFit="1" customWidth="1"/>
    <col min="6916" max="6916" width="12" style="19" bestFit="1" customWidth="1"/>
    <col min="6917" max="6917" width="8.7109375" style="19" bestFit="1" customWidth="1"/>
    <col min="6918" max="6918" width="13.42578125" style="19" customWidth="1"/>
    <col min="6919" max="6919" width="6.28515625" style="19" customWidth="1"/>
    <col min="6920" max="7168" width="9.140625" style="19"/>
    <col min="7169" max="7169" width="3.42578125" style="19" customWidth="1"/>
    <col min="7170" max="7170" width="25.42578125" style="19" customWidth="1"/>
    <col min="7171" max="7171" width="10" style="19" bestFit="1" customWidth="1"/>
    <col min="7172" max="7172" width="12" style="19" bestFit="1" customWidth="1"/>
    <col min="7173" max="7173" width="8.7109375" style="19" bestFit="1" customWidth="1"/>
    <col min="7174" max="7174" width="13.42578125" style="19" customWidth="1"/>
    <col min="7175" max="7175" width="6.28515625" style="19" customWidth="1"/>
    <col min="7176" max="7424" width="9.140625" style="19"/>
    <col min="7425" max="7425" width="3.42578125" style="19" customWidth="1"/>
    <col min="7426" max="7426" width="25.42578125" style="19" customWidth="1"/>
    <col min="7427" max="7427" width="10" style="19" bestFit="1" customWidth="1"/>
    <col min="7428" max="7428" width="12" style="19" bestFit="1" customWidth="1"/>
    <col min="7429" max="7429" width="8.7109375" style="19" bestFit="1" customWidth="1"/>
    <col min="7430" max="7430" width="13.42578125" style="19" customWidth="1"/>
    <col min="7431" max="7431" width="6.28515625" style="19" customWidth="1"/>
    <col min="7432" max="7680" width="9.140625" style="19"/>
    <col min="7681" max="7681" width="3.42578125" style="19" customWidth="1"/>
    <col min="7682" max="7682" width="25.42578125" style="19" customWidth="1"/>
    <col min="7683" max="7683" width="10" style="19" bestFit="1" customWidth="1"/>
    <col min="7684" max="7684" width="12" style="19" bestFit="1" customWidth="1"/>
    <col min="7685" max="7685" width="8.7109375" style="19" bestFit="1" customWidth="1"/>
    <col min="7686" max="7686" width="13.42578125" style="19" customWidth="1"/>
    <col min="7687" max="7687" width="6.28515625" style="19" customWidth="1"/>
    <col min="7688" max="7936" width="9.140625" style="19"/>
    <col min="7937" max="7937" width="3.42578125" style="19" customWidth="1"/>
    <col min="7938" max="7938" width="25.42578125" style="19" customWidth="1"/>
    <col min="7939" max="7939" width="10" style="19" bestFit="1" customWidth="1"/>
    <col min="7940" max="7940" width="12" style="19" bestFit="1" customWidth="1"/>
    <col min="7941" max="7941" width="8.7109375" style="19" bestFit="1" customWidth="1"/>
    <col min="7942" max="7942" width="13.42578125" style="19" customWidth="1"/>
    <col min="7943" max="7943" width="6.28515625" style="19" customWidth="1"/>
    <col min="7944" max="8192" width="9.140625" style="19"/>
    <col min="8193" max="8193" width="3.42578125" style="19" customWidth="1"/>
    <col min="8194" max="8194" width="25.42578125" style="19" customWidth="1"/>
    <col min="8195" max="8195" width="10" style="19" bestFit="1" customWidth="1"/>
    <col min="8196" max="8196" width="12" style="19" bestFit="1" customWidth="1"/>
    <col min="8197" max="8197" width="8.7109375" style="19" bestFit="1" customWidth="1"/>
    <col min="8198" max="8198" width="13.42578125" style="19" customWidth="1"/>
    <col min="8199" max="8199" width="6.28515625" style="19" customWidth="1"/>
    <col min="8200" max="8448" width="9.140625" style="19"/>
    <col min="8449" max="8449" width="3.42578125" style="19" customWidth="1"/>
    <col min="8450" max="8450" width="25.42578125" style="19" customWidth="1"/>
    <col min="8451" max="8451" width="10" style="19" bestFit="1" customWidth="1"/>
    <col min="8452" max="8452" width="12" style="19" bestFit="1" customWidth="1"/>
    <col min="8453" max="8453" width="8.7109375" style="19" bestFit="1" customWidth="1"/>
    <col min="8454" max="8454" width="13.42578125" style="19" customWidth="1"/>
    <col min="8455" max="8455" width="6.28515625" style="19" customWidth="1"/>
    <col min="8456" max="8704" width="9.140625" style="19"/>
    <col min="8705" max="8705" width="3.42578125" style="19" customWidth="1"/>
    <col min="8706" max="8706" width="25.42578125" style="19" customWidth="1"/>
    <col min="8707" max="8707" width="10" style="19" bestFit="1" customWidth="1"/>
    <col min="8708" max="8708" width="12" style="19" bestFit="1" customWidth="1"/>
    <col min="8709" max="8709" width="8.7109375" style="19" bestFit="1" customWidth="1"/>
    <col min="8710" max="8710" width="13.42578125" style="19" customWidth="1"/>
    <col min="8711" max="8711" width="6.28515625" style="19" customWidth="1"/>
    <col min="8712" max="8960" width="9.140625" style="19"/>
    <col min="8961" max="8961" width="3.42578125" style="19" customWidth="1"/>
    <col min="8962" max="8962" width="25.42578125" style="19" customWidth="1"/>
    <col min="8963" max="8963" width="10" style="19" bestFit="1" customWidth="1"/>
    <col min="8964" max="8964" width="12" style="19" bestFit="1" customWidth="1"/>
    <col min="8965" max="8965" width="8.7109375" style="19" bestFit="1" customWidth="1"/>
    <col min="8966" max="8966" width="13.42578125" style="19" customWidth="1"/>
    <col min="8967" max="8967" width="6.28515625" style="19" customWidth="1"/>
    <col min="8968" max="9216" width="9.140625" style="19"/>
    <col min="9217" max="9217" width="3.42578125" style="19" customWidth="1"/>
    <col min="9218" max="9218" width="25.42578125" style="19" customWidth="1"/>
    <col min="9219" max="9219" width="10" style="19" bestFit="1" customWidth="1"/>
    <col min="9220" max="9220" width="12" style="19" bestFit="1" customWidth="1"/>
    <col min="9221" max="9221" width="8.7109375" style="19" bestFit="1" customWidth="1"/>
    <col min="9222" max="9222" width="13.42578125" style="19" customWidth="1"/>
    <col min="9223" max="9223" width="6.28515625" style="19" customWidth="1"/>
    <col min="9224" max="9472" width="9.140625" style="19"/>
    <col min="9473" max="9473" width="3.42578125" style="19" customWidth="1"/>
    <col min="9474" max="9474" width="25.42578125" style="19" customWidth="1"/>
    <col min="9475" max="9475" width="10" style="19" bestFit="1" customWidth="1"/>
    <col min="9476" max="9476" width="12" style="19" bestFit="1" customWidth="1"/>
    <col min="9477" max="9477" width="8.7109375" style="19" bestFit="1" customWidth="1"/>
    <col min="9478" max="9478" width="13.42578125" style="19" customWidth="1"/>
    <col min="9479" max="9479" width="6.28515625" style="19" customWidth="1"/>
    <col min="9480" max="9728" width="9.140625" style="19"/>
    <col min="9729" max="9729" width="3.42578125" style="19" customWidth="1"/>
    <col min="9730" max="9730" width="25.42578125" style="19" customWidth="1"/>
    <col min="9731" max="9731" width="10" style="19" bestFit="1" customWidth="1"/>
    <col min="9732" max="9732" width="12" style="19" bestFit="1" customWidth="1"/>
    <col min="9733" max="9733" width="8.7109375" style="19" bestFit="1" customWidth="1"/>
    <col min="9734" max="9734" width="13.42578125" style="19" customWidth="1"/>
    <col min="9735" max="9735" width="6.28515625" style="19" customWidth="1"/>
    <col min="9736" max="9984" width="9.140625" style="19"/>
    <col min="9985" max="9985" width="3.42578125" style="19" customWidth="1"/>
    <col min="9986" max="9986" width="25.42578125" style="19" customWidth="1"/>
    <col min="9987" max="9987" width="10" style="19" bestFit="1" customWidth="1"/>
    <col min="9988" max="9988" width="12" style="19" bestFit="1" customWidth="1"/>
    <col min="9989" max="9989" width="8.7109375" style="19" bestFit="1" customWidth="1"/>
    <col min="9990" max="9990" width="13.42578125" style="19" customWidth="1"/>
    <col min="9991" max="9991" width="6.28515625" style="19" customWidth="1"/>
    <col min="9992" max="10240" width="9.140625" style="19"/>
    <col min="10241" max="10241" width="3.42578125" style="19" customWidth="1"/>
    <col min="10242" max="10242" width="25.42578125" style="19" customWidth="1"/>
    <col min="10243" max="10243" width="10" style="19" bestFit="1" customWidth="1"/>
    <col min="10244" max="10244" width="12" style="19" bestFit="1" customWidth="1"/>
    <col min="10245" max="10245" width="8.7109375" style="19" bestFit="1" customWidth="1"/>
    <col min="10246" max="10246" width="13.42578125" style="19" customWidth="1"/>
    <col min="10247" max="10247" width="6.28515625" style="19" customWidth="1"/>
    <col min="10248" max="10496" width="9.140625" style="19"/>
    <col min="10497" max="10497" width="3.42578125" style="19" customWidth="1"/>
    <col min="10498" max="10498" width="25.42578125" style="19" customWidth="1"/>
    <col min="10499" max="10499" width="10" style="19" bestFit="1" customWidth="1"/>
    <col min="10500" max="10500" width="12" style="19" bestFit="1" customWidth="1"/>
    <col min="10501" max="10501" width="8.7109375" style="19" bestFit="1" customWidth="1"/>
    <col min="10502" max="10502" width="13.42578125" style="19" customWidth="1"/>
    <col min="10503" max="10503" width="6.28515625" style="19" customWidth="1"/>
    <col min="10504" max="10752" width="9.140625" style="19"/>
    <col min="10753" max="10753" width="3.42578125" style="19" customWidth="1"/>
    <col min="10754" max="10754" width="25.42578125" style="19" customWidth="1"/>
    <col min="10755" max="10755" width="10" style="19" bestFit="1" customWidth="1"/>
    <col min="10756" max="10756" width="12" style="19" bestFit="1" customWidth="1"/>
    <col min="10757" max="10757" width="8.7109375" style="19" bestFit="1" customWidth="1"/>
    <col min="10758" max="10758" width="13.42578125" style="19" customWidth="1"/>
    <col min="10759" max="10759" width="6.28515625" style="19" customWidth="1"/>
    <col min="10760" max="11008" width="9.140625" style="19"/>
    <col min="11009" max="11009" width="3.42578125" style="19" customWidth="1"/>
    <col min="11010" max="11010" width="25.42578125" style="19" customWidth="1"/>
    <col min="11011" max="11011" width="10" style="19" bestFit="1" customWidth="1"/>
    <col min="11012" max="11012" width="12" style="19" bestFit="1" customWidth="1"/>
    <col min="11013" max="11013" width="8.7109375" style="19" bestFit="1" customWidth="1"/>
    <col min="11014" max="11014" width="13.42578125" style="19" customWidth="1"/>
    <col min="11015" max="11015" width="6.28515625" style="19" customWidth="1"/>
    <col min="11016" max="11264" width="9.140625" style="19"/>
    <col min="11265" max="11265" width="3.42578125" style="19" customWidth="1"/>
    <col min="11266" max="11266" width="25.42578125" style="19" customWidth="1"/>
    <col min="11267" max="11267" width="10" style="19" bestFit="1" customWidth="1"/>
    <col min="11268" max="11268" width="12" style="19" bestFit="1" customWidth="1"/>
    <col min="11269" max="11269" width="8.7109375" style="19" bestFit="1" customWidth="1"/>
    <col min="11270" max="11270" width="13.42578125" style="19" customWidth="1"/>
    <col min="11271" max="11271" width="6.28515625" style="19" customWidth="1"/>
    <col min="11272" max="11520" width="9.140625" style="19"/>
    <col min="11521" max="11521" width="3.42578125" style="19" customWidth="1"/>
    <col min="11522" max="11522" width="25.42578125" style="19" customWidth="1"/>
    <col min="11523" max="11523" width="10" style="19" bestFit="1" customWidth="1"/>
    <col min="11524" max="11524" width="12" style="19" bestFit="1" customWidth="1"/>
    <col min="11525" max="11525" width="8.7109375" style="19" bestFit="1" customWidth="1"/>
    <col min="11526" max="11526" width="13.42578125" style="19" customWidth="1"/>
    <col min="11527" max="11527" width="6.28515625" style="19" customWidth="1"/>
    <col min="11528" max="11776" width="9.140625" style="19"/>
    <col min="11777" max="11777" width="3.42578125" style="19" customWidth="1"/>
    <col min="11778" max="11778" width="25.42578125" style="19" customWidth="1"/>
    <col min="11779" max="11779" width="10" style="19" bestFit="1" customWidth="1"/>
    <col min="11780" max="11780" width="12" style="19" bestFit="1" customWidth="1"/>
    <col min="11781" max="11781" width="8.7109375" style="19" bestFit="1" customWidth="1"/>
    <col min="11782" max="11782" width="13.42578125" style="19" customWidth="1"/>
    <col min="11783" max="11783" width="6.28515625" style="19" customWidth="1"/>
    <col min="11784" max="12032" width="9.140625" style="19"/>
    <col min="12033" max="12033" width="3.42578125" style="19" customWidth="1"/>
    <col min="12034" max="12034" width="25.42578125" style="19" customWidth="1"/>
    <col min="12035" max="12035" width="10" style="19" bestFit="1" customWidth="1"/>
    <col min="12036" max="12036" width="12" style="19" bestFit="1" customWidth="1"/>
    <col min="12037" max="12037" width="8.7109375" style="19" bestFit="1" customWidth="1"/>
    <col min="12038" max="12038" width="13.42578125" style="19" customWidth="1"/>
    <col min="12039" max="12039" width="6.28515625" style="19" customWidth="1"/>
    <col min="12040" max="12288" width="9.140625" style="19"/>
    <col min="12289" max="12289" width="3.42578125" style="19" customWidth="1"/>
    <col min="12290" max="12290" width="25.42578125" style="19" customWidth="1"/>
    <col min="12291" max="12291" width="10" style="19" bestFit="1" customWidth="1"/>
    <col min="12292" max="12292" width="12" style="19" bestFit="1" customWidth="1"/>
    <col min="12293" max="12293" width="8.7109375" style="19" bestFit="1" customWidth="1"/>
    <col min="12294" max="12294" width="13.42578125" style="19" customWidth="1"/>
    <col min="12295" max="12295" width="6.28515625" style="19" customWidth="1"/>
    <col min="12296" max="12544" width="9.140625" style="19"/>
    <col min="12545" max="12545" width="3.42578125" style="19" customWidth="1"/>
    <col min="12546" max="12546" width="25.42578125" style="19" customWidth="1"/>
    <col min="12547" max="12547" width="10" style="19" bestFit="1" customWidth="1"/>
    <col min="12548" max="12548" width="12" style="19" bestFit="1" customWidth="1"/>
    <col min="12549" max="12549" width="8.7109375" style="19" bestFit="1" customWidth="1"/>
    <col min="12550" max="12550" width="13.42578125" style="19" customWidth="1"/>
    <col min="12551" max="12551" width="6.28515625" style="19" customWidth="1"/>
    <col min="12552" max="12800" width="9.140625" style="19"/>
    <col min="12801" max="12801" width="3.42578125" style="19" customWidth="1"/>
    <col min="12802" max="12802" width="25.42578125" style="19" customWidth="1"/>
    <col min="12803" max="12803" width="10" style="19" bestFit="1" customWidth="1"/>
    <col min="12804" max="12804" width="12" style="19" bestFit="1" customWidth="1"/>
    <col min="12805" max="12805" width="8.7109375" style="19" bestFit="1" customWidth="1"/>
    <col min="12806" max="12806" width="13.42578125" style="19" customWidth="1"/>
    <col min="12807" max="12807" width="6.28515625" style="19" customWidth="1"/>
    <col min="12808" max="13056" width="9.140625" style="19"/>
    <col min="13057" max="13057" width="3.42578125" style="19" customWidth="1"/>
    <col min="13058" max="13058" width="25.42578125" style="19" customWidth="1"/>
    <col min="13059" max="13059" width="10" style="19" bestFit="1" customWidth="1"/>
    <col min="13060" max="13060" width="12" style="19" bestFit="1" customWidth="1"/>
    <col min="13061" max="13061" width="8.7109375" style="19" bestFit="1" customWidth="1"/>
    <col min="13062" max="13062" width="13.42578125" style="19" customWidth="1"/>
    <col min="13063" max="13063" width="6.28515625" style="19" customWidth="1"/>
    <col min="13064" max="13312" width="9.140625" style="19"/>
    <col min="13313" max="13313" width="3.42578125" style="19" customWidth="1"/>
    <col min="13314" max="13314" width="25.42578125" style="19" customWidth="1"/>
    <col min="13315" max="13315" width="10" style="19" bestFit="1" customWidth="1"/>
    <col min="13316" max="13316" width="12" style="19" bestFit="1" customWidth="1"/>
    <col min="13317" max="13317" width="8.7109375" style="19" bestFit="1" customWidth="1"/>
    <col min="13318" max="13318" width="13.42578125" style="19" customWidth="1"/>
    <col min="13319" max="13319" width="6.28515625" style="19" customWidth="1"/>
    <col min="13320" max="13568" width="9.140625" style="19"/>
    <col min="13569" max="13569" width="3.42578125" style="19" customWidth="1"/>
    <col min="13570" max="13570" width="25.42578125" style="19" customWidth="1"/>
    <col min="13571" max="13571" width="10" style="19" bestFit="1" customWidth="1"/>
    <col min="13572" max="13572" width="12" style="19" bestFit="1" customWidth="1"/>
    <col min="13573" max="13573" width="8.7109375" style="19" bestFit="1" customWidth="1"/>
    <col min="13574" max="13574" width="13.42578125" style="19" customWidth="1"/>
    <col min="13575" max="13575" width="6.28515625" style="19" customWidth="1"/>
    <col min="13576" max="13824" width="9.140625" style="19"/>
    <col min="13825" max="13825" width="3.42578125" style="19" customWidth="1"/>
    <col min="13826" max="13826" width="25.42578125" style="19" customWidth="1"/>
    <col min="13827" max="13827" width="10" style="19" bestFit="1" customWidth="1"/>
    <col min="13828" max="13828" width="12" style="19" bestFit="1" customWidth="1"/>
    <col min="13829" max="13829" width="8.7109375" style="19" bestFit="1" customWidth="1"/>
    <col min="13830" max="13830" width="13.42578125" style="19" customWidth="1"/>
    <col min="13831" max="13831" width="6.28515625" style="19" customWidth="1"/>
    <col min="13832" max="14080" width="9.140625" style="19"/>
    <col min="14081" max="14081" width="3.42578125" style="19" customWidth="1"/>
    <col min="14082" max="14082" width="25.42578125" style="19" customWidth="1"/>
    <col min="14083" max="14083" width="10" style="19" bestFit="1" customWidth="1"/>
    <col min="14084" max="14084" width="12" style="19" bestFit="1" customWidth="1"/>
    <col min="14085" max="14085" width="8.7109375" style="19" bestFit="1" customWidth="1"/>
    <col min="14086" max="14086" width="13.42578125" style="19" customWidth="1"/>
    <col min="14087" max="14087" width="6.28515625" style="19" customWidth="1"/>
    <col min="14088" max="14336" width="9.140625" style="19"/>
    <col min="14337" max="14337" width="3.42578125" style="19" customWidth="1"/>
    <col min="14338" max="14338" width="25.42578125" style="19" customWidth="1"/>
    <col min="14339" max="14339" width="10" style="19" bestFit="1" customWidth="1"/>
    <col min="14340" max="14340" width="12" style="19" bestFit="1" customWidth="1"/>
    <col min="14341" max="14341" width="8.7109375" style="19" bestFit="1" customWidth="1"/>
    <col min="14342" max="14342" width="13.42578125" style="19" customWidth="1"/>
    <col min="14343" max="14343" width="6.28515625" style="19" customWidth="1"/>
    <col min="14344" max="14592" width="9.140625" style="19"/>
    <col min="14593" max="14593" width="3.42578125" style="19" customWidth="1"/>
    <col min="14594" max="14594" width="25.42578125" style="19" customWidth="1"/>
    <col min="14595" max="14595" width="10" style="19" bestFit="1" customWidth="1"/>
    <col min="14596" max="14596" width="12" style="19" bestFit="1" customWidth="1"/>
    <col min="14597" max="14597" width="8.7109375" style="19" bestFit="1" customWidth="1"/>
    <col min="14598" max="14598" width="13.42578125" style="19" customWidth="1"/>
    <col min="14599" max="14599" width="6.28515625" style="19" customWidth="1"/>
    <col min="14600" max="14848" width="9.140625" style="19"/>
    <col min="14849" max="14849" width="3.42578125" style="19" customWidth="1"/>
    <col min="14850" max="14850" width="25.42578125" style="19" customWidth="1"/>
    <col min="14851" max="14851" width="10" style="19" bestFit="1" customWidth="1"/>
    <col min="14852" max="14852" width="12" style="19" bestFit="1" customWidth="1"/>
    <col min="14853" max="14853" width="8.7109375" style="19" bestFit="1" customWidth="1"/>
    <col min="14854" max="14854" width="13.42578125" style="19" customWidth="1"/>
    <col min="14855" max="14855" width="6.28515625" style="19" customWidth="1"/>
    <col min="14856" max="15104" width="9.140625" style="19"/>
    <col min="15105" max="15105" width="3.42578125" style="19" customWidth="1"/>
    <col min="15106" max="15106" width="25.42578125" style="19" customWidth="1"/>
    <col min="15107" max="15107" width="10" style="19" bestFit="1" customWidth="1"/>
    <col min="15108" max="15108" width="12" style="19" bestFit="1" customWidth="1"/>
    <col min="15109" max="15109" width="8.7109375" style="19" bestFit="1" customWidth="1"/>
    <col min="15110" max="15110" width="13.42578125" style="19" customWidth="1"/>
    <col min="15111" max="15111" width="6.28515625" style="19" customWidth="1"/>
    <col min="15112" max="15360" width="9.140625" style="19"/>
    <col min="15361" max="15361" width="3.42578125" style="19" customWidth="1"/>
    <col min="15362" max="15362" width="25.42578125" style="19" customWidth="1"/>
    <col min="15363" max="15363" width="10" style="19" bestFit="1" customWidth="1"/>
    <col min="15364" max="15364" width="12" style="19" bestFit="1" customWidth="1"/>
    <col min="15365" max="15365" width="8.7109375" style="19" bestFit="1" customWidth="1"/>
    <col min="15366" max="15366" width="13.42578125" style="19" customWidth="1"/>
    <col min="15367" max="15367" width="6.28515625" style="19" customWidth="1"/>
    <col min="15368" max="15616" width="9.140625" style="19"/>
    <col min="15617" max="15617" width="3.42578125" style="19" customWidth="1"/>
    <col min="15618" max="15618" width="25.42578125" style="19" customWidth="1"/>
    <col min="15619" max="15619" width="10" style="19" bestFit="1" customWidth="1"/>
    <col min="15620" max="15620" width="12" style="19" bestFit="1" customWidth="1"/>
    <col min="15621" max="15621" width="8.7109375" style="19" bestFit="1" customWidth="1"/>
    <col min="15622" max="15622" width="13.42578125" style="19" customWidth="1"/>
    <col min="15623" max="15623" width="6.28515625" style="19" customWidth="1"/>
    <col min="15624" max="15872" width="9.140625" style="19"/>
    <col min="15873" max="15873" width="3.42578125" style="19" customWidth="1"/>
    <col min="15874" max="15874" width="25.42578125" style="19" customWidth="1"/>
    <col min="15875" max="15875" width="10" style="19" bestFit="1" customWidth="1"/>
    <col min="15876" max="15876" width="12" style="19" bestFit="1" customWidth="1"/>
    <col min="15877" max="15877" width="8.7109375" style="19" bestFit="1" customWidth="1"/>
    <col min="15878" max="15878" width="13.42578125" style="19" customWidth="1"/>
    <col min="15879" max="15879" width="6.28515625" style="19" customWidth="1"/>
    <col min="15880" max="16128" width="9.140625" style="19"/>
    <col min="16129" max="16129" width="3.42578125" style="19" customWidth="1"/>
    <col min="16130" max="16130" width="25.42578125" style="19" customWidth="1"/>
    <col min="16131" max="16131" width="10" style="19" bestFit="1" customWidth="1"/>
    <col min="16132" max="16132" width="12" style="19" bestFit="1" customWidth="1"/>
    <col min="16133" max="16133" width="8.7109375" style="19" bestFit="1" customWidth="1"/>
    <col min="16134" max="16134" width="13.42578125" style="19" customWidth="1"/>
    <col min="16135" max="16135" width="6.28515625" style="19" customWidth="1"/>
    <col min="16136" max="16384" width="9.140625" style="19"/>
  </cols>
  <sheetData>
    <row r="1" spans="2:7" ht="15.75">
      <c r="B1" s="17"/>
      <c r="C1" s="18" t="s">
        <v>33</v>
      </c>
    </row>
    <row r="2" spans="2:7">
      <c r="B2" s="20" t="s">
        <v>34</v>
      </c>
      <c r="G2" s="21"/>
    </row>
    <row r="3" spans="2:7" ht="36.75" customHeight="1" thickBot="1">
      <c r="B3" s="1387" t="s">
        <v>35</v>
      </c>
      <c r="C3" s="1387"/>
      <c r="D3" s="1387"/>
      <c r="E3" s="1387"/>
      <c r="F3" s="1387"/>
    </row>
    <row r="4" spans="2:7" s="26" customFormat="1" ht="60.75" thickBot="1">
      <c r="B4" s="22" t="s">
        <v>36</v>
      </c>
      <c r="C4" s="23" t="s">
        <v>37</v>
      </c>
      <c r="D4" s="24" t="s">
        <v>38</v>
      </c>
      <c r="E4" s="23" t="s">
        <v>39</v>
      </c>
      <c r="F4" s="25" t="s">
        <v>40</v>
      </c>
    </row>
    <row r="5" spans="2:7">
      <c r="B5" s="27" t="s">
        <v>41</v>
      </c>
      <c r="C5" s="28">
        <v>0.8</v>
      </c>
      <c r="D5" s="29">
        <v>1</v>
      </c>
      <c r="E5" s="28">
        <v>0.8</v>
      </c>
      <c r="F5" s="30">
        <v>1</v>
      </c>
      <c r="G5" s="19" t="str">
        <f>IF(F5&lt;=D5,"ok","Erro!")</f>
        <v>ok</v>
      </c>
    </row>
    <row r="6" spans="2:7">
      <c r="B6" s="31" t="s">
        <v>42</v>
      </c>
      <c r="C6" s="32">
        <v>0.97</v>
      </c>
      <c r="D6" s="33">
        <v>1.27</v>
      </c>
      <c r="E6" s="32">
        <v>1.27</v>
      </c>
      <c r="F6" s="34">
        <v>1.25</v>
      </c>
      <c r="G6" s="19" t="str">
        <f>IF(F6&lt;=D6,"ok","Erro!")</f>
        <v>ok</v>
      </c>
    </row>
    <row r="7" spans="2:7">
      <c r="B7" s="31" t="s">
        <v>43</v>
      </c>
      <c r="C7" s="32">
        <v>0.59</v>
      </c>
      <c r="D7" s="33">
        <v>1.39</v>
      </c>
      <c r="E7" s="32">
        <v>1.23</v>
      </c>
      <c r="F7" s="35">
        <v>1.25</v>
      </c>
      <c r="G7" s="19" t="str">
        <f>IF(F7&lt;=D7,"ok","Erro!")</f>
        <v>ok</v>
      </c>
    </row>
    <row r="8" spans="2:7">
      <c r="B8" s="31" t="s">
        <v>44</v>
      </c>
      <c r="C8" s="32">
        <v>3</v>
      </c>
      <c r="D8" s="33">
        <v>5.5</v>
      </c>
      <c r="E8" s="32">
        <v>4</v>
      </c>
      <c r="F8" s="35">
        <v>3.14</v>
      </c>
      <c r="G8" s="19" t="str">
        <f>IF(F8&lt;=D8,"ok","Erro!")</f>
        <v>ok</v>
      </c>
    </row>
    <row r="9" spans="2:7">
      <c r="B9" s="31" t="s">
        <v>45</v>
      </c>
      <c r="C9" s="32">
        <v>6.16</v>
      </c>
      <c r="D9" s="33">
        <v>8.9600000000000009</v>
      </c>
      <c r="E9" s="32">
        <v>7.4</v>
      </c>
      <c r="F9" s="35">
        <v>7</v>
      </c>
      <c r="G9" s="19" t="str">
        <f>IF(F9&lt;=D9,"ok","Erro!")</f>
        <v>ok</v>
      </c>
    </row>
    <row r="10" spans="2:7">
      <c r="B10" s="36" t="s">
        <v>46</v>
      </c>
      <c r="C10" s="37">
        <f>SUBTOTAL(9,C11:C14)</f>
        <v>5.65</v>
      </c>
      <c r="D10" s="38">
        <f>SUBTOTAL(9,D11:D14)</f>
        <v>8.65</v>
      </c>
      <c r="E10" s="37">
        <f>SUBTOTAL(9,E11:E14)</f>
        <v>7.27</v>
      </c>
      <c r="F10" s="39">
        <f>SUBTOTAL(9,F11:F14)</f>
        <v>8.65</v>
      </c>
    </row>
    <row r="11" spans="2:7">
      <c r="B11" s="31" t="s">
        <v>47</v>
      </c>
      <c r="C11" s="32">
        <v>3</v>
      </c>
      <c r="D11" s="33">
        <v>3</v>
      </c>
      <c r="E11" s="32">
        <v>3</v>
      </c>
      <c r="F11" s="35">
        <v>3</v>
      </c>
      <c r="G11" s="19" t="str">
        <f>IF(F11&lt;=D11,"ok","Erro!")</f>
        <v>ok</v>
      </c>
    </row>
    <row r="12" spans="2:7">
      <c r="B12" s="31" t="s">
        <v>48</v>
      </c>
      <c r="C12" s="32">
        <v>0.65</v>
      </c>
      <c r="D12" s="33">
        <v>0.65</v>
      </c>
      <c r="E12" s="32">
        <v>0.65</v>
      </c>
      <c r="F12" s="35">
        <v>0.65</v>
      </c>
      <c r="G12" s="19" t="str">
        <f>IF(F12&lt;=D12,"ok","Erro!")</f>
        <v>ok</v>
      </c>
    </row>
    <row r="13" spans="2:7" ht="51.75">
      <c r="B13" s="40" t="s">
        <v>49</v>
      </c>
      <c r="C13" s="41"/>
      <c r="D13" s="42"/>
      <c r="E13" s="41"/>
      <c r="F13" s="43"/>
    </row>
    <row r="14" spans="2:7" ht="15.75" thickBot="1">
      <c r="B14" s="44" t="s">
        <v>50</v>
      </c>
      <c r="C14" s="45">
        <v>2</v>
      </c>
      <c r="D14" s="46">
        <v>5</v>
      </c>
      <c r="E14" s="45">
        <v>3.62</v>
      </c>
      <c r="F14" s="47">
        <v>5</v>
      </c>
      <c r="G14" s="19" t="str">
        <f>IF(F14&lt;=D14,"ok","Erro!")</f>
        <v>ok</v>
      </c>
    </row>
    <row r="15" spans="2:7" ht="15.75" thickBot="1">
      <c r="B15" s="48" t="s">
        <v>19</v>
      </c>
      <c r="C15" s="49">
        <f>SUBTOTAL(9,C5:C14)</f>
        <v>17.170000000000002</v>
      </c>
      <c r="D15" s="50">
        <f>SUBTOTAL(9,D5:D14)</f>
        <v>26.77</v>
      </c>
      <c r="E15" s="49">
        <f>SUBTOTAL(9,E5:E14)</f>
        <v>21.970000000000002</v>
      </c>
      <c r="F15" s="51">
        <f>SUBTOTAL(9,F5:F14)</f>
        <v>22.29</v>
      </c>
    </row>
    <row r="16" spans="2:7" ht="15.75" thickBot="1">
      <c r="B16" s="52" t="s">
        <v>51</v>
      </c>
      <c r="C16" s="53">
        <f>((1+C$8%+C$5%+C$6%)*(1+C$7%)*(1+C$9%)/(1-C$10%)-1)*100</f>
        <v>18.579811986009574</v>
      </c>
      <c r="D16" s="54">
        <f>((1+D$8%+D$5%+D$6%)*(1+D$7%)*(1+D$9%)/(1-D$10%)-1)*100</f>
        <v>30.33214676387519</v>
      </c>
      <c r="E16" s="53">
        <f>((1+E$8%+E$5%+E$6%)*(1+E$7%)*(1+E$9%)/(1-E$10%)-1)*100</f>
        <v>24.361464373989005</v>
      </c>
      <c r="F16" s="55">
        <f>((1+F$8%+F$5%+F$6%)*(1+F$7%)*(1+F$9%)/(1-F$10%)-1)*100</f>
        <v>24.988386699507402</v>
      </c>
    </row>
    <row r="17" spans="2:6" ht="60.75" thickBot="1">
      <c r="B17" s="56" t="s">
        <v>52</v>
      </c>
      <c r="C17" s="57"/>
      <c r="D17" s="58">
        <v>25</v>
      </c>
      <c r="E17" s="57"/>
      <c r="F17" s="59"/>
    </row>
    <row r="18" spans="2:6" ht="60.75" thickBot="1">
      <c r="B18" s="56" t="s">
        <v>53</v>
      </c>
      <c r="C18" s="57"/>
      <c r="D18" s="58">
        <v>31.48</v>
      </c>
      <c r="E18" s="57"/>
      <c r="F18" s="59"/>
    </row>
    <row r="19" spans="2:6" s="62" customFormat="1" ht="15.75" thickBot="1">
      <c r="B19" s="60"/>
      <c r="C19" s="1388"/>
      <c r="D19" s="1388"/>
      <c r="E19" s="61"/>
    </row>
    <row r="20" spans="2:6" ht="15.75" thickBot="1">
      <c r="B20" s="63" t="s">
        <v>54</v>
      </c>
      <c r="C20" s="1389">
        <f>(1+F16/100)</f>
        <v>1.249883866995074</v>
      </c>
      <c r="D20" s="1390"/>
      <c r="E20" s="61"/>
      <c r="F20" s="64" t="str">
        <f>IF(F13=0,IF(F16&gt;25,"Erro!","OK"),IF(F13=4.5,IF(F16&gt;=31.48,"Erro!","OK")))</f>
        <v>OK</v>
      </c>
    </row>
    <row r="21" spans="2:6">
      <c r="B21" s="65"/>
      <c r="E21" s="61"/>
      <c r="F21" s="62"/>
    </row>
    <row r="22" spans="2:6">
      <c r="B22" s="66" t="s">
        <v>55</v>
      </c>
      <c r="E22" s="61"/>
      <c r="F22" s="62"/>
    </row>
    <row r="23" spans="2:6">
      <c r="B23" s="66" t="s">
        <v>56</v>
      </c>
      <c r="E23" s="61"/>
      <c r="F23" s="62"/>
    </row>
    <row r="24" spans="2:6">
      <c r="B24" s="67" t="s">
        <v>57</v>
      </c>
    </row>
    <row r="25" spans="2:6">
      <c r="B25" s="67"/>
    </row>
    <row r="26" spans="2:6">
      <c r="B26" s="67"/>
    </row>
    <row r="27" spans="2:6">
      <c r="B27" s="67"/>
    </row>
    <row r="28" spans="2:6">
      <c r="B28" s="67"/>
    </row>
    <row r="29" spans="2:6" ht="51.75" customHeight="1">
      <c r="B29" s="67"/>
    </row>
    <row r="30" spans="2:6">
      <c r="B30" s="67"/>
    </row>
    <row r="31" spans="2:6">
      <c r="B31" s="67"/>
    </row>
    <row r="32" spans="2:6">
      <c r="B32" s="67"/>
    </row>
    <row r="33" spans="2:6">
      <c r="B33" s="67"/>
    </row>
    <row r="34" spans="2:6" ht="36" customHeight="1">
      <c r="B34" s="1391" t="s">
        <v>58</v>
      </c>
      <c r="C34" s="1391"/>
      <c r="D34" s="1391"/>
      <c r="E34" s="1391"/>
      <c r="F34" s="1391"/>
    </row>
    <row r="35" spans="2:6" ht="31.5" customHeight="1">
      <c r="B35" s="1386" t="s">
        <v>59</v>
      </c>
      <c r="C35" s="1386"/>
      <c r="D35" s="1386"/>
      <c r="E35" s="1386"/>
      <c r="F35" s="1386"/>
    </row>
    <row r="36" spans="2:6">
      <c r="B36" s="1386"/>
      <c r="C36" s="1386"/>
      <c r="D36" s="1386"/>
      <c r="E36" s="1386"/>
      <c r="F36" s="1386"/>
    </row>
  </sheetData>
  <customSheetViews>
    <customSheetView guid="{139CDC34-A2AE-4FB8-A6BF-3FCAEDE2A712}" scale="115" fitToPage="1" state="hidden">
      <selection activeCell="J4" sqref="J4"/>
      <pageMargins left="0.51181102362204722" right="0.51181102362204722" top="0.39370078740157483" bottom="0.39370078740157483" header="0.31496062992125984" footer="0.31496062992125984"/>
      <printOptions horizontalCentered="1"/>
      <pageSetup paperSize="9" scale="89" orientation="portrait" r:id="rId1"/>
    </customSheetView>
    <customSheetView guid="{EC1863A0-3B45-43E6-81CD-D9608D52C52A}" scale="115" fitToPage="1" state="hidden">
      <selection activeCell="J4" sqref="J4"/>
      <pageMargins left="0.51181102362204722" right="0.51181102362204722" top="0.39370078740157483" bottom="0.39370078740157483" header="0.31496062992125984" footer="0.31496062992125984"/>
      <printOptions horizontalCentered="1"/>
      <pageSetup paperSize="9" scale="89" orientation="portrait" r:id="rId2"/>
    </customSheetView>
    <customSheetView guid="{0CCF26D2-015A-48BB-A932-E67ED632CE05}" scale="115" showPageBreaks="1" fitToPage="1" printArea="1" state="hidden">
      <selection activeCell="J4" sqref="J4"/>
      <pageMargins left="0.51181102362204722" right="0.51181102362204722" top="0.39370078740157483" bottom="0.39370078740157483" header="0.31496062992125984" footer="0.31496062992125984"/>
      <printOptions horizontalCentered="1"/>
      <pageSetup paperSize="9" scale="99" orientation="portrait" r:id="rId3"/>
    </customSheetView>
  </customSheetViews>
  <mergeCells count="6">
    <mergeCell ref="B36:F36"/>
    <mergeCell ref="B3:F3"/>
    <mergeCell ref="C19:D19"/>
    <mergeCell ref="C20:D20"/>
    <mergeCell ref="B34:F34"/>
    <mergeCell ref="B35:F35"/>
  </mergeCells>
  <printOptions horizontalCentered="1"/>
  <pageMargins left="0.51181102362204722" right="0.51181102362204722" top="0.39370078740157483" bottom="0.39370078740157483" header="0.31496062992125984" footer="0.31496062992125984"/>
  <pageSetup paperSize="9" scale="9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pageSetUpPr fitToPage="1"/>
  </sheetPr>
  <dimension ref="A1:AC55"/>
  <sheetViews>
    <sheetView showGridLines="0" view="pageBreakPreview" topLeftCell="A11" zoomScale="55" zoomScaleNormal="55" zoomScaleSheetLayoutView="55" workbookViewId="0">
      <selection activeCell="X31" sqref="X31"/>
    </sheetView>
  </sheetViews>
  <sheetFormatPr defaultColWidth="6.7109375" defaultRowHeight="50.1" customHeight="1" outlineLevelRow="1"/>
  <cols>
    <col min="1" max="1" width="15.7109375" style="224" customWidth="1"/>
    <col min="2" max="2" width="17.7109375" style="744" customWidth="1"/>
    <col min="3" max="3" width="15.7109375" style="224" customWidth="1"/>
    <col min="4" max="4" width="120" style="224" customWidth="1"/>
    <col min="5" max="5" width="110.7109375" style="224" hidden="1" customWidth="1"/>
    <col min="6" max="6" width="18.7109375" style="224" hidden="1" customWidth="1"/>
    <col min="7" max="7" width="18.7109375" style="224" customWidth="1"/>
    <col min="8" max="8" width="18.7109375" style="745" customWidth="1"/>
    <col min="9" max="9" width="25.7109375" style="746" customWidth="1"/>
    <col min="10" max="11" width="30.7109375" style="224" customWidth="1"/>
    <col min="12" max="12" width="25.85546875" style="224" customWidth="1"/>
    <col min="13" max="13" width="13.7109375" style="224" customWidth="1"/>
    <col min="14" max="14" width="29" style="224" customWidth="1"/>
    <col min="15" max="16384" width="6.7109375" style="224"/>
  </cols>
  <sheetData>
    <row r="1" spans="1:17" ht="24.95" customHeight="1">
      <c r="A1" s="100"/>
      <c r="B1" s="166"/>
      <c r="C1" s="101"/>
      <c r="D1" s="1123" t="str">
        <f>Capa!H1</f>
        <v>DIVISÃO DE CUSTOS E ORÇAMENTOS</v>
      </c>
      <c r="E1" s="1124"/>
      <c r="F1" s="1124"/>
      <c r="G1" s="1124"/>
      <c r="H1" s="1124"/>
      <c r="I1" s="1124"/>
      <c r="J1" s="1124"/>
      <c r="K1" s="102"/>
      <c r="L1" s="103"/>
      <c r="M1" s="103"/>
      <c r="N1" s="104"/>
    </row>
    <row r="2" spans="1:17" ht="24.95" customHeight="1">
      <c r="A2" s="105"/>
      <c r="B2" s="167"/>
      <c r="C2" s="106"/>
      <c r="D2" s="1125"/>
      <c r="E2" s="1126"/>
      <c r="F2" s="1126"/>
      <c r="G2" s="1126"/>
      <c r="H2" s="1126"/>
      <c r="I2" s="1126"/>
      <c r="J2" s="1126"/>
      <c r="K2" s="1116" t="s">
        <v>0</v>
      </c>
      <c r="L2" s="1117"/>
      <c r="M2" s="1117"/>
      <c r="N2" s="1118"/>
    </row>
    <row r="3" spans="1:17" ht="24.95" customHeight="1">
      <c r="A3" s="105"/>
      <c r="B3" s="167"/>
      <c r="C3" s="106"/>
      <c r="D3" s="1112" t="s">
        <v>1</v>
      </c>
      <c r="E3" s="1113"/>
      <c r="F3" s="1113"/>
      <c r="G3" s="1113"/>
      <c r="H3" s="1113"/>
      <c r="I3" s="1119" t="s">
        <v>17</v>
      </c>
      <c r="J3" s="1120"/>
      <c r="K3" s="110" t="s">
        <v>81</v>
      </c>
      <c r="L3" s="151"/>
      <c r="M3" s="1114" t="s">
        <v>82</v>
      </c>
      <c r="N3" s="1115"/>
    </row>
    <row r="4" spans="1:17" ht="24.95" customHeight="1">
      <c r="A4" s="105"/>
      <c r="B4" s="167"/>
      <c r="C4" s="106"/>
      <c r="D4" s="1109" t="str">
        <f>Capa!H4</f>
        <v>PLANILHA ORÇAMENTÁRIA</v>
      </c>
      <c r="E4" s="1110"/>
      <c r="F4" s="1110"/>
      <c r="G4" s="1110"/>
      <c r="H4" s="1127"/>
      <c r="I4" s="1121" t="str">
        <f>Capa!T4</f>
        <v>DI-1310-PE-GR-EC-0001</v>
      </c>
      <c r="J4" s="1122"/>
      <c r="K4" s="111" t="str">
        <f>IF(Capa!AC3="","",Capa!AC3)</f>
        <v/>
      </c>
      <c r="L4" s="152" t="s">
        <v>3</v>
      </c>
      <c r="M4" s="111" t="s">
        <v>90</v>
      </c>
      <c r="N4" s="153" t="s">
        <v>87</v>
      </c>
    </row>
    <row r="5" spans="1:17" ht="24.95" customHeight="1">
      <c r="A5" s="105"/>
      <c r="B5" s="167"/>
      <c r="C5" s="106"/>
      <c r="D5" s="692" t="str">
        <f>Capa!H5</f>
        <v>ELABORADO:</v>
      </c>
      <c r="E5" s="692"/>
      <c r="F5" s="1112" t="str">
        <f>Capa!M5</f>
        <v>VERIFICADO:</v>
      </c>
      <c r="G5" s="1128"/>
      <c r="H5" s="692" t="str">
        <f>Capa!R5</f>
        <v>APROVADO:</v>
      </c>
      <c r="I5" s="1119" t="s">
        <v>78</v>
      </c>
      <c r="J5" s="1120"/>
      <c r="K5" s="111"/>
      <c r="L5" s="152" t="s">
        <v>4</v>
      </c>
      <c r="M5" s="111"/>
      <c r="N5" s="153" t="s">
        <v>83</v>
      </c>
    </row>
    <row r="6" spans="1:17" ht="24.95" customHeight="1">
      <c r="A6" s="105"/>
      <c r="B6" s="167"/>
      <c r="C6" s="106"/>
      <c r="D6" s="689" t="s">
        <v>273</v>
      </c>
      <c r="E6" s="689"/>
      <c r="F6" s="1109" t="s">
        <v>273</v>
      </c>
      <c r="G6" s="1111"/>
      <c r="H6" s="689" t="s">
        <v>273</v>
      </c>
      <c r="I6" s="1121" t="str">
        <f>Capa!T4</f>
        <v>DI-1310-PE-GR-EC-0001</v>
      </c>
      <c r="J6" s="1122"/>
      <c r="K6" s="111" t="s">
        <v>90</v>
      </c>
      <c r="L6" s="152" t="s">
        <v>5</v>
      </c>
      <c r="M6" s="111"/>
      <c r="N6" s="153" t="s">
        <v>79</v>
      </c>
    </row>
    <row r="7" spans="1:17" ht="24.95" customHeight="1">
      <c r="A7" s="105"/>
      <c r="B7" s="167"/>
      <c r="C7" s="106"/>
      <c r="D7" s="162" t="s">
        <v>7</v>
      </c>
      <c r="E7" s="163"/>
      <c r="F7" s="163"/>
      <c r="G7" s="163"/>
      <c r="H7" s="165"/>
      <c r="I7" s="174" t="s">
        <v>8</v>
      </c>
      <c r="J7" s="692" t="s">
        <v>9</v>
      </c>
      <c r="K7" s="111" t="str">
        <f>IF(Capa!AC6="","",Capa!AC6)</f>
        <v/>
      </c>
      <c r="L7" s="152" t="s">
        <v>6</v>
      </c>
      <c r="M7" s="111"/>
      <c r="N7" s="153" t="s">
        <v>80</v>
      </c>
    </row>
    <row r="8" spans="1:17" ht="24.95" customHeight="1">
      <c r="A8" s="105"/>
      <c r="B8" s="167"/>
      <c r="C8" s="106"/>
      <c r="D8" s="1109" t="s">
        <v>283</v>
      </c>
      <c r="E8" s="1110"/>
      <c r="F8" s="1110"/>
      <c r="G8" s="1110"/>
      <c r="H8" s="1110"/>
      <c r="I8" s="177">
        <f>Capa!W8</f>
        <v>44750</v>
      </c>
      <c r="J8" s="171" t="s">
        <v>265</v>
      </c>
      <c r="K8" s="111" t="str">
        <f>IF(Capa!AC7="","",Capa!AC7)</f>
        <v/>
      </c>
      <c r="L8" s="152" t="s">
        <v>10</v>
      </c>
      <c r="M8" s="112"/>
      <c r="N8" s="153"/>
    </row>
    <row r="9" spans="1:17" ht="24.95" customHeight="1">
      <c r="A9" s="105"/>
      <c r="B9" s="167"/>
      <c r="C9" s="106"/>
      <c r="D9" s="162" t="s">
        <v>11</v>
      </c>
      <c r="E9" s="163"/>
      <c r="F9" s="163"/>
      <c r="G9" s="163"/>
      <c r="H9" s="163"/>
      <c r="I9" s="175"/>
      <c r="J9" s="164"/>
      <c r="K9" s="107" t="str">
        <f>IF(Capa!AC8="","",Capa!AC8)</f>
        <v/>
      </c>
      <c r="L9" s="734"/>
      <c r="M9" s="155"/>
      <c r="N9" s="156"/>
    </row>
    <row r="10" spans="1:17" ht="24.95" customHeight="1">
      <c r="A10" s="157"/>
      <c r="B10" s="168"/>
      <c r="C10" s="158"/>
      <c r="D10" s="1109" t="s">
        <v>284</v>
      </c>
      <c r="E10" s="1110"/>
      <c r="F10" s="1110"/>
      <c r="G10" s="1110"/>
      <c r="H10" s="1110"/>
      <c r="I10" s="1110"/>
      <c r="J10" s="1111"/>
      <c r="K10" s="159"/>
      <c r="L10" s="160"/>
      <c r="M10" s="160"/>
      <c r="N10" s="161"/>
    </row>
    <row r="11" spans="1:17" s="80" customFormat="1" ht="24.95" customHeight="1">
      <c r="A11" s="1078" t="s">
        <v>64</v>
      </c>
      <c r="B11" s="1077" t="s">
        <v>74</v>
      </c>
      <c r="C11" s="1077" t="s">
        <v>66</v>
      </c>
      <c r="D11" s="1077" t="s">
        <v>13</v>
      </c>
      <c r="E11" s="688"/>
      <c r="F11" s="1077" t="s">
        <v>20</v>
      </c>
      <c r="G11" s="1077" t="s">
        <v>266</v>
      </c>
      <c r="H11" s="1132" t="s">
        <v>18</v>
      </c>
      <c r="I11" s="1134" t="s">
        <v>89</v>
      </c>
      <c r="J11" s="1133" t="s">
        <v>75</v>
      </c>
      <c r="K11" s="493" t="s">
        <v>537</v>
      </c>
      <c r="L11" s="1131" t="s">
        <v>76</v>
      </c>
      <c r="M11" s="1077" t="s">
        <v>77</v>
      </c>
      <c r="N11" s="1077"/>
    </row>
    <row r="12" spans="1:17" s="80" customFormat="1" ht="24.95" customHeight="1">
      <c r="A12" s="1080"/>
      <c r="B12" s="1077"/>
      <c r="C12" s="1077"/>
      <c r="D12" s="1077"/>
      <c r="E12" s="688"/>
      <c r="F12" s="1077"/>
      <c r="G12" s="1077"/>
      <c r="H12" s="1132"/>
      <c r="I12" s="1134"/>
      <c r="J12" s="1133"/>
      <c r="K12" s="494">
        <v>0.22120000000000001</v>
      </c>
      <c r="L12" s="1131"/>
      <c r="M12" s="1077"/>
      <c r="N12" s="1077"/>
    </row>
    <row r="13" spans="1:17" s="735" customFormat="1" ht="15.75">
      <c r="A13" s="486" t="s">
        <v>267</v>
      </c>
      <c r="B13" s="81"/>
      <c r="C13" s="81"/>
      <c r="D13" s="1137" t="s">
        <v>272</v>
      </c>
      <c r="E13" s="1137"/>
      <c r="F13" s="1137"/>
      <c r="G13" s="489"/>
      <c r="H13" s="490"/>
      <c r="I13" s="491"/>
      <c r="J13" s="725"/>
      <c r="K13" s="725"/>
      <c r="L13" s="562"/>
      <c r="M13" s="1108"/>
      <c r="N13" s="1108"/>
    </row>
    <row r="14" spans="1:17" s="736" customFormat="1" ht="19.5" customHeight="1" outlineLevel="1">
      <c r="A14" s="697" t="s">
        <v>91</v>
      </c>
      <c r="B14" s="172"/>
      <c r="C14" s="172"/>
      <c r="D14" s="172" t="s">
        <v>1542</v>
      </c>
      <c r="E14" s="172"/>
      <c r="F14" s="172"/>
      <c r="G14" s="172"/>
      <c r="H14" s="172"/>
      <c r="I14" s="172"/>
      <c r="J14" s="635">
        <f>SUBTOTAL(9,J15:J22)</f>
        <v>130951.79409255</v>
      </c>
      <c r="K14" s="635">
        <f>SUBTOTAL(9,K15:K22)</f>
        <v>159918.33094582206</v>
      </c>
      <c r="L14" s="640">
        <f t="shared" ref="L14" si="0">SUBTOTAL(9,L15:L22)</f>
        <v>0.18611135595222156</v>
      </c>
      <c r="M14" s="1135"/>
      <c r="N14" s="1135"/>
    </row>
    <row r="15" spans="1:17" s="737" customFormat="1" ht="35.25" customHeight="1" outlineLevel="1">
      <c r="A15" s="487" t="s">
        <v>92</v>
      </c>
      <c r="B15" s="492" t="s">
        <v>1543</v>
      </c>
      <c r="C15" s="484" t="s">
        <v>1544</v>
      </c>
      <c r="D15" s="362" t="s">
        <v>1545</v>
      </c>
      <c r="E15" s="362"/>
      <c r="F15" s="362"/>
      <c r="G15" s="315" t="s">
        <v>1546</v>
      </c>
      <c r="H15" s="366">
        <v>8</v>
      </c>
      <c r="I15" s="626">
        <v>1145.115943</v>
      </c>
      <c r="J15" s="669">
        <f>I15*H15</f>
        <v>9160.9275440000001</v>
      </c>
      <c r="K15" s="669">
        <f>J15*(1+$K$12)</f>
        <v>11187.324716732801</v>
      </c>
      <c r="L15" s="563">
        <f>K15/$K$50</f>
        <v>1.3019696742672513E-2</v>
      </c>
      <c r="M15" s="1136"/>
      <c r="N15" s="1136"/>
      <c r="O15" s="367"/>
      <c r="P15" s="367"/>
      <c r="Q15" s="367"/>
    </row>
    <row r="16" spans="1:17" s="737" customFormat="1" ht="37.5" customHeight="1" outlineLevel="1">
      <c r="A16" s="487" t="s">
        <v>722</v>
      </c>
      <c r="B16" s="492" t="s">
        <v>1543</v>
      </c>
      <c r="C16" s="396" t="s">
        <v>1547</v>
      </c>
      <c r="D16" s="362" t="s">
        <v>1548</v>
      </c>
      <c r="E16" s="362"/>
      <c r="F16" s="362"/>
      <c r="G16" s="315" t="s">
        <v>1546</v>
      </c>
      <c r="H16" s="366">
        <v>8</v>
      </c>
      <c r="I16" s="626">
        <v>1115.7359429999999</v>
      </c>
      <c r="J16" s="669">
        <f t="shared" ref="J16:J22" si="1">I16*H16</f>
        <v>8925.8875439999993</v>
      </c>
      <c r="K16" s="669">
        <f t="shared" ref="K16:K22" si="2">J16*(1+$K$12)</f>
        <v>10900.293868732801</v>
      </c>
      <c r="L16" s="563">
        <f t="shared" ref="L16:L22" si="3">K16/$K$50</f>
        <v>1.2685653109241309E-2</v>
      </c>
      <c r="M16" s="1136"/>
      <c r="N16" s="1136"/>
      <c r="O16" s="367"/>
      <c r="P16" s="367"/>
      <c r="Q16" s="367"/>
    </row>
    <row r="17" spans="1:29" s="737" customFormat="1" ht="25.5" customHeight="1" outlineLevel="1">
      <c r="A17" s="487" t="s">
        <v>723</v>
      </c>
      <c r="B17" s="492" t="s">
        <v>1543</v>
      </c>
      <c r="C17" s="396" t="s">
        <v>1549</v>
      </c>
      <c r="D17" s="362" t="s">
        <v>1550</v>
      </c>
      <c r="E17" s="362"/>
      <c r="F17" s="362"/>
      <c r="G17" s="315" t="s">
        <v>1546</v>
      </c>
      <c r="H17" s="366">
        <v>8</v>
      </c>
      <c r="I17" s="626">
        <v>721.47896404000005</v>
      </c>
      <c r="J17" s="669">
        <f t="shared" si="1"/>
        <v>5771.8317123200004</v>
      </c>
      <c r="K17" s="669">
        <f t="shared" si="2"/>
        <v>7048.5608870851847</v>
      </c>
      <c r="L17" s="563">
        <f t="shared" si="3"/>
        <v>8.203044744455476E-3</v>
      </c>
      <c r="M17" s="1136"/>
      <c r="N17" s="1136"/>
      <c r="O17" s="367"/>
      <c r="P17" s="367"/>
      <c r="Q17" s="367"/>
    </row>
    <row r="18" spans="1:29" s="737" customFormat="1" ht="35.25" customHeight="1" outlineLevel="1">
      <c r="A18" s="487" t="s">
        <v>724</v>
      </c>
      <c r="B18" s="492" t="s">
        <v>70</v>
      </c>
      <c r="C18" s="724">
        <v>93401</v>
      </c>
      <c r="D18" s="362" t="s">
        <v>1551</v>
      </c>
      <c r="E18" s="362"/>
      <c r="F18" s="362"/>
      <c r="G18" s="315" t="s">
        <v>1552</v>
      </c>
      <c r="H18" s="366">
        <f>3*8</f>
        <v>24</v>
      </c>
      <c r="I18" s="626">
        <v>176.81</v>
      </c>
      <c r="J18" s="669">
        <f t="shared" si="1"/>
        <v>4243.4400000000005</v>
      </c>
      <c r="K18" s="669">
        <f t="shared" si="2"/>
        <v>5182.088928000001</v>
      </c>
      <c r="L18" s="563">
        <f t="shared" si="3"/>
        <v>6.0308633247417656E-3</v>
      </c>
      <c r="M18" s="1136"/>
      <c r="N18" s="1136"/>
      <c r="O18" s="367"/>
      <c r="P18" s="367"/>
      <c r="Q18" s="367"/>
    </row>
    <row r="19" spans="1:29" s="737" customFormat="1" ht="34.5" customHeight="1" outlineLevel="1">
      <c r="A19" s="487" t="s">
        <v>725</v>
      </c>
      <c r="B19" s="492" t="s">
        <v>68</v>
      </c>
      <c r="C19" s="485">
        <v>10505</v>
      </c>
      <c r="D19" s="738" t="s">
        <v>1553</v>
      </c>
      <c r="E19" s="738"/>
      <c r="F19" s="738"/>
      <c r="G19" s="315" t="s">
        <v>1554</v>
      </c>
      <c r="H19" s="366">
        <v>550</v>
      </c>
      <c r="I19" s="626">
        <v>163.95</v>
      </c>
      <c r="J19" s="669">
        <f t="shared" si="1"/>
        <v>90172.5</v>
      </c>
      <c r="K19" s="669">
        <f t="shared" si="2"/>
        <v>110118.65700000001</v>
      </c>
      <c r="L19" s="563">
        <f t="shared" si="3"/>
        <v>0.12815499291854646</v>
      </c>
      <c r="M19" s="1136"/>
      <c r="N19" s="1136"/>
      <c r="O19" s="367"/>
      <c r="P19" s="367"/>
      <c r="Q19" s="367"/>
    </row>
    <row r="20" spans="1:29" s="737" customFormat="1" ht="20.100000000000001" customHeight="1" outlineLevel="1">
      <c r="A20" s="487" t="s">
        <v>1555</v>
      </c>
      <c r="B20" s="492" t="s">
        <v>68</v>
      </c>
      <c r="C20" s="485">
        <v>10506</v>
      </c>
      <c r="D20" s="738" t="s">
        <v>1556</v>
      </c>
      <c r="E20" s="738"/>
      <c r="F20" s="738"/>
      <c r="G20" s="315" t="s">
        <v>1554</v>
      </c>
      <c r="H20" s="366">
        <v>11</v>
      </c>
      <c r="I20" s="626">
        <v>352.93</v>
      </c>
      <c r="J20" s="669">
        <f t="shared" si="1"/>
        <v>3882.23</v>
      </c>
      <c r="K20" s="669">
        <f t="shared" si="2"/>
        <v>4740.979276</v>
      </c>
      <c r="L20" s="563">
        <f t="shared" si="3"/>
        <v>5.5175043184803414E-3</v>
      </c>
      <c r="M20" s="1136"/>
      <c r="N20" s="1136"/>
      <c r="O20" s="367"/>
      <c r="P20" s="367"/>
      <c r="Q20" s="367"/>
    </row>
    <row r="21" spans="1:29" s="737" customFormat="1" ht="20.100000000000001" customHeight="1" outlineLevel="1">
      <c r="A21" s="487" t="s">
        <v>1557</v>
      </c>
      <c r="B21" s="492" t="s">
        <v>68</v>
      </c>
      <c r="C21" s="408">
        <v>10507</v>
      </c>
      <c r="D21" s="738" t="s">
        <v>1558</v>
      </c>
      <c r="E21" s="738"/>
      <c r="F21" s="738"/>
      <c r="G21" s="315" t="s">
        <v>1554</v>
      </c>
      <c r="H21" s="366">
        <v>3</v>
      </c>
      <c r="I21" s="626">
        <v>269.99</v>
      </c>
      <c r="J21" s="669">
        <f t="shared" si="1"/>
        <v>809.97</v>
      </c>
      <c r="K21" s="669">
        <f t="shared" si="2"/>
        <v>989.1353640000001</v>
      </c>
      <c r="L21" s="563">
        <f t="shared" si="3"/>
        <v>1.1511458550471049E-3</v>
      </c>
      <c r="M21" s="1136"/>
      <c r="N21" s="1136"/>
      <c r="O21" s="367"/>
      <c r="P21" s="367"/>
      <c r="Q21" s="367"/>
    </row>
    <row r="22" spans="1:29" s="737" customFormat="1" ht="20.100000000000001" customHeight="1" outlineLevel="1">
      <c r="A22" s="487" t="s">
        <v>1559</v>
      </c>
      <c r="B22" s="304" t="s">
        <v>1543</v>
      </c>
      <c r="C22" s="396" t="s">
        <v>1560</v>
      </c>
      <c r="D22" s="362" t="s">
        <v>1561</v>
      </c>
      <c r="E22" s="362"/>
      <c r="F22" s="362"/>
      <c r="G22" s="315" t="s">
        <v>1554</v>
      </c>
      <c r="H22" s="366">
        <v>9</v>
      </c>
      <c r="I22" s="626">
        <v>887.22303247000002</v>
      </c>
      <c r="J22" s="669">
        <f t="shared" si="1"/>
        <v>7985.0072922300005</v>
      </c>
      <c r="K22" s="669">
        <f t="shared" si="2"/>
        <v>9751.2909052712766</v>
      </c>
      <c r="L22" s="563">
        <f t="shared" si="3"/>
        <v>1.1348454939036596E-2</v>
      </c>
      <c r="M22" s="1136"/>
      <c r="N22" s="1136"/>
      <c r="O22" s="367"/>
      <c r="P22" s="367"/>
      <c r="Q22" s="367"/>
      <c r="R22" s="377"/>
      <c r="S22" s="377"/>
      <c r="T22" s="377"/>
      <c r="U22" s="377"/>
      <c r="V22" s="377"/>
      <c r="W22" s="377"/>
      <c r="X22" s="377"/>
      <c r="Y22" s="377"/>
      <c r="Z22" s="377"/>
      <c r="AA22" s="377"/>
      <c r="AB22" s="377"/>
      <c r="AC22" s="377"/>
    </row>
    <row r="23" spans="1:29" s="739" customFormat="1" ht="15.75" customHeight="1" outlineLevel="1">
      <c r="A23" s="697" t="s">
        <v>268</v>
      </c>
      <c r="B23" s="172"/>
      <c r="C23" s="172"/>
      <c r="D23" s="172" t="s">
        <v>275</v>
      </c>
      <c r="E23" s="172"/>
      <c r="F23" s="172"/>
      <c r="G23" s="172"/>
      <c r="H23" s="172"/>
      <c r="I23" s="172"/>
      <c r="J23" s="635">
        <f>SUBTOTAL(9,J24:J28)</f>
        <v>309449.32895200001</v>
      </c>
      <c r="K23" s="635">
        <f t="shared" ref="K23:L23" si="4">SUBTOTAL(9,K24:K28)</f>
        <v>377899.52051618241</v>
      </c>
      <c r="L23" s="640">
        <f t="shared" si="4"/>
        <v>0.43979568671704239</v>
      </c>
      <c r="M23" s="1139"/>
      <c r="N23" s="1140"/>
    </row>
    <row r="24" spans="1:29" s="736" customFormat="1" ht="15.75" customHeight="1" outlineLevel="1">
      <c r="A24" s="495"/>
      <c r="B24" s="496"/>
      <c r="C24" s="496"/>
      <c r="D24" s="497" t="s">
        <v>2224</v>
      </c>
      <c r="E24" s="497"/>
      <c r="F24" s="497"/>
      <c r="G24" s="498"/>
      <c r="H24" s="499"/>
      <c r="I24" s="500"/>
      <c r="J24" s="500"/>
      <c r="K24" s="500"/>
      <c r="L24" s="740"/>
      <c r="M24" s="1141"/>
      <c r="N24" s="1142"/>
      <c r="P24" s="739"/>
      <c r="Q24" s="739"/>
    </row>
    <row r="25" spans="1:29" s="736" customFormat="1" ht="57.75" customHeight="1" outlineLevel="1">
      <c r="A25" s="488" t="s">
        <v>269</v>
      </c>
      <c r="B25" s="492" t="s">
        <v>1543</v>
      </c>
      <c r="C25" s="633" t="s">
        <v>1544</v>
      </c>
      <c r="D25" s="409" t="s">
        <v>2581</v>
      </c>
      <c r="E25" s="741"/>
      <c r="F25" s="741"/>
      <c r="G25" s="315" t="s">
        <v>1546</v>
      </c>
      <c r="H25" s="546">
        <f>8*30</f>
        <v>240</v>
      </c>
      <c r="I25" s="748">
        <v>1145.115943</v>
      </c>
      <c r="J25" s="749">
        <f>I25*H25</f>
        <v>274827.82631999999</v>
      </c>
      <c r="K25" s="749">
        <f>J25*(1+$K$12)</f>
        <v>335619.74150198401</v>
      </c>
      <c r="L25" s="750">
        <f>K25/$K$50</f>
        <v>0.39059090228017534</v>
      </c>
      <c r="M25" s="1143"/>
      <c r="N25" s="1144"/>
      <c r="P25" s="739"/>
      <c r="Q25" s="739"/>
    </row>
    <row r="26" spans="1:29" s="736" customFormat="1" ht="15.75" customHeight="1" outlineLevel="1">
      <c r="A26" s="495"/>
      <c r="B26" s="496"/>
      <c r="C26" s="496"/>
      <c r="D26" s="497" t="s">
        <v>276</v>
      </c>
      <c r="E26" s="497"/>
      <c r="F26" s="497"/>
      <c r="G26" s="501"/>
      <c r="H26" s="502"/>
      <c r="I26" s="500"/>
      <c r="J26" s="500"/>
      <c r="K26" s="500"/>
      <c r="L26" s="740"/>
      <c r="M26" s="1141"/>
      <c r="N26" s="1142"/>
      <c r="P26" s="739"/>
      <c r="Q26" s="739"/>
    </row>
    <row r="27" spans="1:29" s="736" customFormat="1" ht="33" customHeight="1" outlineLevel="1">
      <c r="A27" s="488" t="s">
        <v>270</v>
      </c>
      <c r="B27" s="492" t="s">
        <v>1543</v>
      </c>
      <c r="C27" s="484" t="s">
        <v>1547</v>
      </c>
      <c r="D27" s="409" t="s">
        <v>2582</v>
      </c>
      <c r="E27" s="409"/>
      <c r="F27" s="409"/>
      <c r="G27" s="315" t="s">
        <v>1546</v>
      </c>
      <c r="H27" s="546">
        <v>24</v>
      </c>
      <c r="I27" s="626">
        <v>1115.7359429999999</v>
      </c>
      <c r="J27" s="669">
        <f t="shared" ref="J27:J28" si="5">I27*H27</f>
        <v>26777.662632</v>
      </c>
      <c r="K27" s="669">
        <f t="shared" ref="K27:K28" si="6">J27*(1+$K$12)</f>
        <v>32700.8816061984</v>
      </c>
      <c r="L27" s="563">
        <f t="shared" ref="L27:L28" si="7">K27/$K$50</f>
        <v>3.8056959327723926E-2</v>
      </c>
      <c r="M27" s="1143"/>
      <c r="N27" s="1144"/>
      <c r="P27" s="739"/>
      <c r="Q27" s="739"/>
    </row>
    <row r="28" spans="1:29" s="737" customFormat="1" ht="35.25" customHeight="1" outlineLevel="1">
      <c r="A28" s="487" t="s">
        <v>724</v>
      </c>
      <c r="B28" s="492" t="s">
        <v>70</v>
      </c>
      <c r="C28" s="678">
        <v>91632</v>
      </c>
      <c r="D28" s="362" t="s">
        <v>1551</v>
      </c>
      <c r="E28" s="362"/>
      <c r="F28" s="362"/>
      <c r="G28" s="315" t="s">
        <v>1552</v>
      </c>
      <c r="H28" s="366">
        <f>32*8</f>
        <v>256</v>
      </c>
      <c r="I28" s="626">
        <v>30.64</v>
      </c>
      <c r="J28" s="669">
        <f t="shared" si="5"/>
        <v>7843.84</v>
      </c>
      <c r="K28" s="669">
        <f t="shared" si="6"/>
        <v>9578.8974080000007</v>
      </c>
      <c r="L28" s="563">
        <f t="shared" si="7"/>
        <v>1.1147825109143158E-2</v>
      </c>
      <c r="M28" s="1136"/>
      <c r="N28" s="1136"/>
      <c r="O28" s="367"/>
      <c r="P28" s="367"/>
      <c r="Q28" s="367"/>
    </row>
    <row r="29" spans="1:29" s="736" customFormat="1" ht="20.100000000000001" customHeight="1" outlineLevel="1">
      <c r="A29" s="697" t="s">
        <v>271</v>
      </c>
      <c r="B29" s="172"/>
      <c r="C29" s="172"/>
      <c r="D29" s="172" t="s">
        <v>345</v>
      </c>
      <c r="E29" s="172"/>
      <c r="F29" s="172"/>
      <c r="G29" s="172"/>
      <c r="H29" s="172"/>
      <c r="I29" s="172"/>
      <c r="J29" s="635">
        <f>SUBTOTAL(9,J30:J31)</f>
        <v>105829.66669999999</v>
      </c>
      <c r="K29" s="635">
        <f t="shared" ref="K29:L29" si="8">SUBTOTAL(9,K30:K31)</f>
        <v>129239.18897403999</v>
      </c>
      <c r="L29" s="640">
        <f t="shared" si="8"/>
        <v>0.15040727701361978</v>
      </c>
      <c r="M29" s="1135"/>
      <c r="N29" s="1135"/>
    </row>
    <row r="30" spans="1:29" s="737" customFormat="1" ht="20.100000000000001" customHeight="1" outlineLevel="1">
      <c r="A30" s="487" t="s">
        <v>731</v>
      </c>
      <c r="B30" s="492" t="s">
        <v>68</v>
      </c>
      <c r="C30" s="485">
        <v>200361</v>
      </c>
      <c r="D30" s="362" t="s">
        <v>1562</v>
      </c>
      <c r="E30" s="362"/>
      <c r="F30" s="362"/>
      <c r="G30" s="315" t="s">
        <v>1563</v>
      </c>
      <c r="H30" s="366">
        <v>30</v>
      </c>
      <c r="I30" s="626">
        <v>3069.22</v>
      </c>
      <c r="J30" s="669">
        <f t="shared" ref="J30:J31" si="9">I30*H30</f>
        <v>92076.599999999991</v>
      </c>
      <c r="K30" s="669">
        <f t="shared" ref="K30:K31" si="10">J30*(1+$K$12)</f>
        <v>112443.94391999999</v>
      </c>
      <c r="L30" s="563">
        <f t="shared" ref="L30:L31" si="11">K30/$K$50</f>
        <v>0.13086113860615856</v>
      </c>
      <c r="M30" s="1136"/>
      <c r="N30" s="1136"/>
      <c r="O30" s="367"/>
      <c r="P30" s="367"/>
      <c r="Q30" s="367"/>
    </row>
    <row r="31" spans="1:29" s="737" customFormat="1" ht="20.100000000000001" customHeight="1" outlineLevel="1">
      <c r="A31" s="487" t="s">
        <v>732</v>
      </c>
      <c r="B31" s="492" t="s">
        <v>2432</v>
      </c>
      <c r="C31" s="507">
        <v>700000054</v>
      </c>
      <c r="D31" s="362" t="s">
        <v>1564</v>
      </c>
      <c r="E31" s="362"/>
      <c r="F31" s="362"/>
      <c r="G31" s="315" t="s">
        <v>1563</v>
      </c>
      <c r="H31" s="316">
        <v>100</v>
      </c>
      <c r="I31" s="626">
        <v>137.53066699999999</v>
      </c>
      <c r="J31" s="669">
        <f t="shared" si="9"/>
        <v>13753.066699999999</v>
      </c>
      <c r="K31" s="669">
        <f t="shared" si="10"/>
        <v>16795.245054039999</v>
      </c>
      <c r="L31" s="563">
        <f t="shared" si="11"/>
        <v>1.9546138407461219E-2</v>
      </c>
      <c r="M31" s="1136"/>
      <c r="N31" s="1136"/>
      <c r="O31" s="742"/>
      <c r="P31" s="302"/>
      <c r="Q31" s="302"/>
      <c r="R31" s="302"/>
      <c r="S31" s="302"/>
      <c r="T31" s="302"/>
    </row>
    <row r="32" spans="1:29" s="739" customFormat="1" ht="20.100000000000001" customHeight="1" outlineLevel="1">
      <c r="A32" s="697" t="s">
        <v>1166</v>
      </c>
      <c r="B32" s="172"/>
      <c r="C32" s="172"/>
      <c r="D32" s="172" t="s">
        <v>277</v>
      </c>
      <c r="E32" s="172"/>
      <c r="F32" s="172"/>
      <c r="G32" s="172"/>
      <c r="H32" s="172"/>
      <c r="I32" s="172"/>
      <c r="J32" s="635">
        <f>SUBTOTAL(9,J33:J49)</f>
        <v>157389.86479610001</v>
      </c>
      <c r="K32" s="635">
        <f t="shared" ref="K32:L32" si="12">SUBTOTAL(9,K33:K49)</f>
        <v>192204.50288899732</v>
      </c>
      <c r="L32" s="640">
        <f t="shared" si="12"/>
        <v>0.22368568031711641</v>
      </c>
      <c r="M32" s="1135"/>
      <c r="N32" s="1135"/>
    </row>
    <row r="33" spans="1:14" s="743" customFormat="1" ht="20.100000000000001" customHeight="1" outlineLevel="1">
      <c r="A33" s="503" t="s">
        <v>1164</v>
      </c>
      <c r="B33" s="504"/>
      <c r="C33" s="505"/>
      <c r="D33" s="506" t="s">
        <v>278</v>
      </c>
      <c r="E33" s="506"/>
      <c r="F33" s="506"/>
      <c r="G33" s="498"/>
      <c r="H33" s="499"/>
      <c r="I33" s="500"/>
      <c r="J33" s="500"/>
      <c r="K33" s="500"/>
      <c r="L33" s="740"/>
      <c r="M33" s="1138"/>
      <c r="N33" s="1138"/>
    </row>
    <row r="34" spans="1:14" s="743" customFormat="1" ht="20.100000000000001" customHeight="1" outlineLevel="1">
      <c r="A34" s="488" t="s">
        <v>1565</v>
      </c>
      <c r="B34" s="492" t="s">
        <v>1543</v>
      </c>
      <c r="C34" s="484" t="s">
        <v>2431</v>
      </c>
      <c r="D34" s="371" t="s">
        <v>1566</v>
      </c>
      <c r="E34" s="371"/>
      <c r="F34" s="371"/>
      <c r="G34" s="315" t="s">
        <v>1554</v>
      </c>
      <c r="H34" s="316">
        <v>260</v>
      </c>
      <c r="I34" s="626">
        <v>25.316499325000002</v>
      </c>
      <c r="J34" s="669">
        <f>I34*H34</f>
        <v>6582.2898245000006</v>
      </c>
      <c r="K34" s="669">
        <f>J34*(1+$K$12)</f>
        <v>8038.2923336794011</v>
      </c>
      <c r="L34" s="563">
        <f>K34/$K$50</f>
        <v>9.3548843144707974E-3</v>
      </c>
      <c r="M34" s="1136"/>
      <c r="N34" s="1136"/>
    </row>
    <row r="35" spans="1:14" s="743" customFormat="1" ht="20.100000000000001" customHeight="1" outlineLevel="1">
      <c r="A35" s="503" t="s">
        <v>1162</v>
      </c>
      <c r="B35" s="504"/>
      <c r="C35" s="505"/>
      <c r="D35" s="506" t="s">
        <v>279</v>
      </c>
      <c r="E35" s="506"/>
      <c r="F35" s="506"/>
      <c r="G35" s="501"/>
      <c r="H35" s="502"/>
      <c r="I35" s="500"/>
      <c r="J35" s="500"/>
      <c r="K35" s="500"/>
      <c r="L35" s="740"/>
      <c r="M35" s="1138"/>
      <c r="N35" s="1138"/>
    </row>
    <row r="36" spans="1:14" s="743" customFormat="1" ht="37.5" customHeight="1" outlineLevel="1">
      <c r="A36" s="488" t="s">
        <v>1567</v>
      </c>
      <c r="B36" s="304" t="s">
        <v>70</v>
      </c>
      <c r="C36" s="678">
        <v>97625</v>
      </c>
      <c r="D36" s="371" t="s">
        <v>280</v>
      </c>
      <c r="E36" s="371"/>
      <c r="F36" s="371"/>
      <c r="G36" s="713" t="s">
        <v>1568</v>
      </c>
      <c r="H36" s="316">
        <v>298.35000000000002</v>
      </c>
      <c r="I36" s="626">
        <v>52.51</v>
      </c>
      <c r="J36" s="669">
        <f t="shared" ref="J36:J45" si="13">I36*H36</f>
        <v>15666.3585</v>
      </c>
      <c r="K36" s="669">
        <f t="shared" ref="K36:K45" si="14">J36*(1+$K$12)</f>
        <v>19131.757000200003</v>
      </c>
      <c r="L36" s="563">
        <f t="shared" ref="L36:L45" si="15">K36/$K$50</f>
        <v>2.2265347668379055E-2</v>
      </c>
      <c r="M36" s="1136"/>
      <c r="N36" s="1136"/>
    </row>
    <row r="37" spans="1:14" s="743" customFormat="1" ht="20.100000000000001" customHeight="1" outlineLevel="1">
      <c r="A37" s="488" t="s">
        <v>1569</v>
      </c>
      <c r="B37" s="304" t="s">
        <v>1543</v>
      </c>
      <c r="C37" s="368" t="s">
        <v>1570</v>
      </c>
      <c r="D37" s="371" t="s">
        <v>1571</v>
      </c>
      <c r="E37" s="371"/>
      <c r="F37" s="371"/>
      <c r="G37" s="713" t="s">
        <v>1554</v>
      </c>
      <c r="H37" s="316">
        <v>32</v>
      </c>
      <c r="I37" s="626">
        <v>24.656219200000002</v>
      </c>
      <c r="J37" s="669">
        <f t="shared" si="13"/>
        <v>788.99901440000008</v>
      </c>
      <c r="K37" s="669">
        <f t="shared" si="14"/>
        <v>963.5255963852801</v>
      </c>
      <c r="L37" s="563">
        <f t="shared" si="15"/>
        <v>1.1213414633416189E-3</v>
      </c>
      <c r="M37" s="1136"/>
      <c r="N37" s="1136"/>
    </row>
    <row r="38" spans="1:14" s="743" customFormat="1" ht="20.100000000000001" customHeight="1" outlineLevel="1">
      <c r="A38" s="488" t="s">
        <v>1572</v>
      </c>
      <c r="B38" s="304" t="s">
        <v>68</v>
      </c>
      <c r="C38" s="485">
        <v>86001</v>
      </c>
      <c r="D38" s="371" t="s">
        <v>1573</v>
      </c>
      <c r="E38" s="371"/>
      <c r="F38" s="371"/>
      <c r="G38" s="713" t="s">
        <v>1554</v>
      </c>
      <c r="H38" s="316">
        <v>70</v>
      </c>
      <c r="I38" s="626">
        <v>30.71</v>
      </c>
      <c r="J38" s="669">
        <f t="shared" si="13"/>
        <v>2149.7000000000003</v>
      </c>
      <c r="K38" s="669">
        <f t="shared" si="14"/>
        <v>2625.2136400000004</v>
      </c>
      <c r="L38" s="563">
        <f t="shared" si="15"/>
        <v>3.0551974080456827E-3</v>
      </c>
      <c r="M38" s="1136"/>
      <c r="N38" s="1136"/>
    </row>
    <row r="39" spans="1:14" s="743" customFormat="1" ht="20.100000000000001" customHeight="1" outlineLevel="1">
      <c r="A39" s="488" t="s">
        <v>1574</v>
      </c>
      <c r="B39" s="304" t="s">
        <v>1543</v>
      </c>
      <c r="C39" s="368" t="s">
        <v>1575</v>
      </c>
      <c r="D39" s="371" t="s">
        <v>1576</v>
      </c>
      <c r="E39" s="371"/>
      <c r="F39" s="371"/>
      <c r="G39" s="713" t="s">
        <v>1554</v>
      </c>
      <c r="H39" s="316">
        <v>30</v>
      </c>
      <c r="I39" s="626">
        <v>39.870805099999998</v>
      </c>
      <c r="J39" s="669">
        <f t="shared" si="13"/>
        <v>1196.124153</v>
      </c>
      <c r="K39" s="669">
        <f t="shared" si="14"/>
        <v>1460.7068156436001</v>
      </c>
      <c r="L39" s="563">
        <f t="shared" si="15"/>
        <v>1.6999559994168663E-3</v>
      </c>
      <c r="M39" s="1136"/>
      <c r="N39" s="1136"/>
    </row>
    <row r="40" spans="1:14" s="743" customFormat="1" ht="20.100000000000001" customHeight="1" outlineLevel="1">
      <c r="A40" s="488" t="s">
        <v>1577</v>
      </c>
      <c r="B40" s="304" t="s">
        <v>68</v>
      </c>
      <c r="C40" s="485">
        <v>65025</v>
      </c>
      <c r="D40" s="371" t="s">
        <v>1578</v>
      </c>
      <c r="E40" s="371"/>
      <c r="F40" s="371"/>
      <c r="G40" s="713" t="s">
        <v>1554</v>
      </c>
      <c r="H40" s="316">
        <f>600*1.2</f>
        <v>720</v>
      </c>
      <c r="I40" s="626">
        <v>4.9000000000000004</v>
      </c>
      <c r="J40" s="669">
        <f t="shared" si="13"/>
        <v>3528.0000000000005</v>
      </c>
      <c r="K40" s="669">
        <f t="shared" si="14"/>
        <v>4308.3936000000003</v>
      </c>
      <c r="L40" s="563">
        <f t="shared" si="15"/>
        <v>5.0140654303322176E-3</v>
      </c>
      <c r="M40" s="1136"/>
      <c r="N40" s="1136"/>
    </row>
    <row r="41" spans="1:14" s="743" customFormat="1" ht="20.100000000000001" customHeight="1" outlineLevel="1">
      <c r="A41" s="488" t="s">
        <v>1579</v>
      </c>
      <c r="B41" s="304" t="s">
        <v>1543</v>
      </c>
      <c r="C41" s="368" t="s">
        <v>1580</v>
      </c>
      <c r="D41" s="371" t="s">
        <v>1581</v>
      </c>
      <c r="E41" s="371"/>
      <c r="F41" s="371"/>
      <c r="G41" s="713" t="s">
        <v>1554</v>
      </c>
      <c r="H41" s="316">
        <f>H40</f>
        <v>720</v>
      </c>
      <c r="I41" s="626">
        <v>16.829487899999997</v>
      </c>
      <c r="J41" s="669">
        <f t="shared" si="13"/>
        <v>12117.231287999997</v>
      </c>
      <c r="K41" s="669">
        <f t="shared" si="14"/>
        <v>14797.562848905598</v>
      </c>
      <c r="L41" s="563">
        <f t="shared" si="15"/>
        <v>1.7221255814200885E-2</v>
      </c>
      <c r="M41" s="1136"/>
      <c r="N41" s="1136"/>
    </row>
    <row r="42" spans="1:14" s="743" customFormat="1" ht="31.5" customHeight="1" outlineLevel="1">
      <c r="A42" s="488" t="s">
        <v>1582</v>
      </c>
      <c r="B42" s="304" t="s">
        <v>1543</v>
      </c>
      <c r="C42" s="368" t="s">
        <v>1583</v>
      </c>
      <c r="D42" s="371" t="s">
        <v>1584</v>
      </c>
      <c r="E42" s="371"/>
      <c r="F42" s="371"/>
      <c r="G42" s="713" t="s">
        <v>1554</v>
      </c>
      <c r="H42" s="316">
        <v>1742</v>
      </c>
      <c r="I42" s="626">
        <v>30.922207600000004</v>
      </c>
      <c r="J42" s="669">
        <f t="shared" si="13"/>
        <v>53866.485639200007</v>
      </c>
      <c r="K42" s="669">
        <f t="shared" si="14"/>
        <v>65781.75226259105</v>
      </c>
      <c r="L42" s="563">
        <f t="shared" si="15"/>
        <v>7.6556146115929591E-2</v>
      </c>
      <c r="M42" s="1136"/>
      <c r="N42" s="1136"/>
    </row>
    <row r="43" spans="1:14" s="737" customFormat="1" ht="20.100000000000001" customHeight="1" outlineLevel="1">
      <c r="A43" s="488" t="s">
        <v>1585</v>
      </c>
      <c r="B43" s="304" t="s">
        <v>70</v>
      </c>
      <c r="C43" s="679">
        <v>97661</v>
      </c>
      <c r="D43" s="373" t="s">
        <v>1586</v>
      </c>
      <c r="E43" s="373"/>
      <c r="F43" s="374"/>
      <c r="G43" s="315" t="s">
        <v>288</v>
      </c>
      <c r="H43" s="366">
        <v>150</v>
      </c>
      <c r="I43" s="626">
        <v>0.72</v>
      </c>
      <c r="J43" s="669">
        <f t="shared" si="13"/>
        <v>108</v>
      </c>
      <c r="K43" s="669">
        <f t="shared" si="14"/>
        <v>131.8896</v>
      </c>
      <c r="L43" s="563">
        <f t="shared" si="15"/>
        <v>1.5349179888772093E-4</v>
      </c>
      <c r="M43" s="1136"/>
      <c r="N43" s="1136"/>
    </row>
    <row r="44" spans="1:14" s="737" customFormat="1" ht="20.100000000000001" customHeight="1" outlineLevel="1">
      <c r="A44" s="488" t="s">
        <v>1587</v>
      </c>
      <c r="B44" s="304" t="s">
        <v>68</v>
      </c>
      <c r="C44" s="485">
        <v>106003</v>
      </c>
      <c r="D44" s="376" t="s">
        <v>1588</v>
      </c>
      <c r="E44" s="376"/>
      <c r="F44" s="374"/>
      <c r="G44" s="315" t="s">
        <v>288</v>
      </c>
      <c r="H44" s="366">
        <v>150</v>
      </c>
      <c r="I44" s="626">
        <v>10.87</v>
      </c>
      <c r="J44" s="669">
        <f t="shared" si="13"/>
        <v>1630.4999999999998</v>
      </c>
      <c r="K44" s="669">
        <f t="shared" si="14"/>
        <v>1991.1665999999998</v>
      </c>
      <c r="L44" s="563">
        <f t="shared" si="15"/>
        <v>2.3172997970965642E-3</v>
      </c>
      <c r="M44" s="1136"/>
      <c r="N44" s="1136"/>
    </row>
    <row r="45" spans="1:14" s="737" customFormat="1" ht="20.100000000000001" customHeight="1" outlineLevel="1">
      <c r="A45" s="488" t="s">
        <v>1589</v>
      </c>
      <c r="B45" s="304" t="s">
        <v>1543</v>
      </c>
      <c r="C45" s="396" t="s">
        <v>1590</v>
      </c>
      <c r="D45" s="376" t="s">
        <v>1591</v>
      </c>
      <c r="E45" s="376"/>
      <c r="F45" s="374"/>
      <c r="G45" s="315" t="s">
        <v>1568</v>
      </c>
      <c r="H45" s="366">
        <v>3</v>
      </c>
      <c r="I45" s="626">
        <v>287.51820899999996</v>
      </c>
      <c r="J45" s="669">
        <f t="shared" si="13"/>
        <v>862.55462699999987</v>
      </c>
      <c r="K45" s="669">
        <f t="shared" si="14"/>
        <v>1053.3517104923999</v>
      </c>
      <c r="L45" s="563">
        <f t="shared" si="15"/>
        <v>1.2258801975662697E-3</v>
      </c>
      <c r="M45" s="1136"/>
      <c r="N45" s="1136"/>
    </row>
    <row r="46" spans="1:14" s="743" customFormat="1" ht="20.100000000000001" customHeight="1" outlineLevel="1">
      <c r="A46" s="503" t="s">
        <v>1160</v>
      </c>
      <c r="B46" s="504"/>
      <c r="C46" s="505"/>
      <c r="D46" s="506" t="s">
        <v>1592</v>
      </c>
      <c r="E46" s="506"/>
      <c r="F46" s="506"/>
      <c r="G46" s="501"/>
      <c r="H46" s="502"/>
      <c r="I46" s="500"/>
      <c r="J46" s="500"/>
      <c r="K46" s="500"/>
      <c r="L46" s="740"/>
      <c r="M46" s="1138"/>
      <c r="N46" s="1138"/>
    </row>
    <row r="47" spans="1:14" s="737" customFormat="1" ht="20.100000000000001" customHeight="1" outlineLevel="1">
      <c r="A47" s="487" t="s">
        <v>1593</v>
      </c>
      <c r="B47" s="304" t="s">
        <v>68</v>
      </c>
      <c r="C47" s="485">
        <v>10105</v>
      </c>
      <c r="D47" s="376" t="s">
        <v>1594</v>
      </c>
      <c r="E47" s="376"/>
      <c r="F47" s="376"/>
      <c r="G47" s="315" t="s">
        <v>1568</v>
      </c>
      <c r="H47" s="366">
        <f>(H36+(H37*0.05)+(H38*0.05)+(H39*0.03)+(H40*0.03)+(H41*0.03)+(H42*0.15)+H45)*1.5</f>
        <v>917.7750000000002</v>
      </c>
      <c r="I47" s="626">
        <v>11.59</v>
      </c>
      <c r="J47" s="669">
        <f t="shared" ref="J47:J49" si="16">I47*H47</f>
        <v>10637.012250000002</v>
      </c>
      <c r="K47" s="669">
        <f t="shared" ref="K47:K49" si="17">J47*(1+$K$12)</f>
        <v>12989.919359700003</v>
      </c>
      <c r="L47" s="563">
        <f t="shared" ref="L47:L49" si="18">K47/$K$50</f>
        <v>1.5117538380029855E-2</v>
      </c>
      <c r="M47" s="1136"/>
      <c r="N47" s="1136"/>
    </row>
    <row r="48" spans="1:14" s="737" customFormat="1" ht="20.100000000000001" customHeight="1" outlineLevel="1">
      <c r="A48" s="487" t="s">
        <v>1595</v>
      </c>
      <c r="B48" s="304" t="s">
        <v>68</v>
      </c>
      <c r="C48" s="408">
        <v>10110</v>
      </c>
      <c r="D48" s="376" t="s">
        <v>1596</v>
      </c>
      <c r="E48" s="376"/>
      <c r="F48" s="376"/>
      <c r="G48" s="315" t="s">
        <v>1597</v>
      </c>
      <c r="H48" s="366">
        <f>H47*10</f>
        <v>9177.7500000000018</v>
      </c>
      <c r="I48" s="626">
        <v>1.96</v>
      </c>
      <c r="J48" s="669">
        <f t="shared" si="16"/>
        <v>17988.390000000003</v>
      </c>
      <c r="K48" s="669">
        <f t="shared" si="17"/>
        <v>21967.421868000005</v>
      </c>
      <c r="L48" s="563">
        <f t="shared" si="18"/>
        <v>2.5565466112906398E-2</v>
      </c>
      <c r="M48" s="1136"/>
      <c r="N48" s="1136"/>
    </row>
    <row r="49" spans="1:14" s="737" customFormat="1" ht="20.100000000000001" customHeight="1" outlineLevel="1">
      <c r="A49" s="487" t="s">
        <v>1598</v>
      </c>
      <c r="B49" s="304" t="s">
        <v>1543</v>
      </c>
      <c r="C49" s="396" t="s">
        <v>1599</v>
      </c>
      <c r="D49" s="376" t="s">
        <v>1600</v>
      </c>
      <c r="E49" s="376"/>
      <c r="F49" s="374"/>
      <c r="G49" s="315" t="s">
        <v>1568</v>
      </c>
      <c r="H49" s="366">
        <f>H47</f>
        <v>917.7750000000002</v>
      </c>
      <c r="I49" s="626">
        <v>32.979999999999997</v>
      </c>
      <c r="J49" s="669">
        <f t="shared" si="16"/>
        <v>30268.219500000003</v>
      </c>
      <c r="K49" s="669">
        <f t="shared" si="17"/>
        <v>36963.549653400005</v>
      </c>
      <c r="L49" s="563">
        <f t="shared" si="18"/>
        <v>4.3017809816512903E-2</v>
      </c>
      <c r="M49" s="1136"/>
      <c r="N49" s="1136"/>
    </row>
    <row r="50" spans="1:14" s="744" customFormat="1" ht="50.1" customHeight="1">
      <c r="A50" s="169"/>
      <c r="B50" s="392"/>
      <c r="C50" s="392"/>
      <c r="D50" s="1130" t="s">
        <v>88</v>
      </c>
      <c r="E50" s="1130"/>
      <c r="F50" s="1130"/>
      <c r="G50" s="1130"/>
      <c r="H50" s="1130"/>
      <c r="I50" s="1130"/>
      <c r="J50" s="753">
        <f>SUBTOTAL(9,J14:J49)</f>
        <v>703620.65454064985</v>
      </c>
      <c r="K50" s="753">
        <f t="shared" ref="K50:L50" si="19">SUBTOTAL(9,K14:K49)</f>
        <v>859261.54332504165</v>
      </c>
      <c r="L50" s="752">
        <f t="shared" si="19"/>
        <v>1.0000000000000002</v>
      </c>
      <c r="M50" s="1129"/>
      <c r="N50" s="1129"/>
    </row>
    <row r="51" spans="1:14" ht="50.1" customHeight="1">
      <c r="K51" s="223"/>
    </row>
    <row r="52" spans="1:14" ht="50.1" customHeight="1">
      <c r="J52" s="733">
        <v>703620.65454065008</v>
      </c>
      <c r="K52" s="733">
        <v>859261.54332504177</v>
      </c>
    </row>
    <row r="53" spans="1:14" ht="50.1" customHeight="1">
      <c r="J53" s="747">
        <f>J50-J52</f>
        <v>0</v>
      </c>
      <c r="K53" s="747">
        <f>K50-K52</f>
        <v>0</v>
      </c>
    </row>
    <row r="54" spans="1:14" ht="50.1" customHeight="1">
      <c r="J54" s="747">
        <f>J14+J23+J29+J32</f>
        <v>703620.65454065008</v>
      </c>
      <c r="K54" s="747">
        <f t="shared" ref="K54" si="20">K14+K23+K29+K32</f>
        <v>859261.54332504177</v>
      </c>
      <c r="L54" s="747"/>
    </row>
    <row r="55" spans="1:14" ht="50.1" customHeight="1">
      <c r="J55" s="747">
        <f>SUM(J13:J49)/2</f>
        <v>703620.65454064985</v>
      </c>
      <c r="K55" s="747">
        <f t="shared" ref="K55" si="21">SUM(K13:K49)/2</f>
        <v>859261.54332504224</v>
      </c>
      <c r="L55" s="747"/>
    </row>
  </sheetData>
  <sheetProtection selectLockedCells="1"/>
  <autoFilter ref="A11:N50" xr:uid="{00000000-0009-0000-0000-000001000000}">
    <filterColumn colId="12" showButton="0"/>
  </autoFilter>
  <sortState xmlns:xlrd2="http://schemas.microsoft.com/office/spreadsheetml/2017/richdata2" ref="D650:K672">
    <sortCondition ref="D650:D672"/>
  </sortState>
  <customSheetViews>
    <customSheetView guid="{139CDC34-A2AE-4FB8-A6BF-3FCAEDE2A712}" scale="55" showPageBreaks="1" showGridLines="0" fitToPage="1" printArea="1" showAutoFilter="1" view="pageBreakPreview">
      <selection activeCell="F1" sqref="F1"/>
      <pageMargins left="0.25" right="0.25" top="0.75" bottom="0.75" header="0.3" footer="0.3"/>
      <printOptions horizontalCentered="1"/>
      <pageSetup paperSize="9" scale="38" fitToHeight="0" orientation="landscape" horizontalDpi="4294967293" verticalDpi="4294967293" r:id="rId1"/>
      <headerFooter alignWithMargins="0">
        <oddFooter>&amp;R&amp;P de &amp;N</oddFooter>
      </headerFooter>
      <autoFilter ref="A11:AA11" xr:uid="{42EF332D-DA51-4C06-BA75-F00758593CDC}">
        <filterColumn colId="0" showButton="0"/>
        <filterColumn colId="1"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2" showButton="0"/>
        <filterColumn colId="23" showButton="0"/>
        <filterColumn colId="25" showButton="0"/>
        <filterColumn colId="26" showButton="0"/>
      </autoFilter>
    </customSheetView>
    <customSheetView guid="{EC1863A0-3B45-43E6-81CD-D9608D52C52A}" scale="55" showPageBreaks="1" showGridLines="0" fitToPage="1" printArea="1" showAutoFilter="1" view="pageBreakPreview">
      <selection activeCell="AF2" sqref="AF2"/>
      <pageMargins left="0.25" right="0.25" top="0.75" bottom="0.75" header="0.3" footer="0.3"/>
      <printOptions horizontalCentered="1"/>
      <pageSetup paperSize="9" scale="39" fitToHeight="0" orientation="landscape" horizontalDpi="4294967293" verticalDpi="4294967293" r:id="rId2"/>
      <headerFooter alignWithMargins="0">
        <oddFooter>&amp;R&amp;P de &amp;N</oddFooter>
      </headerFooter>
      <autoFilter ref="A11:AA11" xr:uid="{8332FF9F-4694-4F90-927A-A2F522004702}">
        <filterColumn colId="0" showButton="0"/>
        <filterColumn colId="1"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2" showButton="0"/>
        <filterColumn colId="23" showButton="0"/>
        <filterColumn colId="25" showButton="0"/>
        <filterColumn colId="26" showButton="0"/>
      </autoFilter>
    </customSheetView>
    <customSheetView guid="{0CCF26D2-015A-48BB-A932-E67ED632CE05}" scale="55" showPageBreaks="1" showGridLines="0" fitToPage="1" printArea="1" showAutoFilter="1" view="pageBreakPreview">
      <selection activeCell="F15" sqref="F15:V19"/>
      <pageMargins left="0.25" right="0.25" top="0.75" bottom="0.75" header="0.3" footer="0.3"/>
      <printOptions horizontalCentered="1"/>
      <pageSetup paperSize="9" scale="38" fitToHeight="0" orientation="landscape" horizontalDpi="4294967293" verticalDpi="4294967293" r:id="rId3"/>
      <headerFooter alignWithMargins="0">
        <oddFooter>&amp;R&amp;P de &amp;N</oddFooter>
      </headerFooter>
      <autoFilter ref="A11:AA14" xr:uid="{8CB650C9-0143-4D74-9A6F-9E689DCCC660}">
        <filterColumn colId="0" showButton="0"/>
        <filterColumn colId="1"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2" showButton="0"/>
        <filterColumn colId="23" showButton="0"/>
        <filterColumn colId="25" showButton="0"/>
        <filterColumn colId="26" showButton="0"/>
      </autoFilter>
    </customSheetView>
  </customSheetViews>
  <mergeCells count="64">
    <mergeCell ref="M46:N46"/>
    <mergeCell ref="M47:N47"/>
    <mergeCell ref="M48:N48"/>
    <mergeCell ref="M49:N49"/>
    <mergeCell ref="M28:N28"/>
    <mergeCell ref="M42:N42"/>
    <mergeCell ref="M43:N43"/>
    <mergeCell ref="M44:N44"/>
    <mergeCell ref="M45:N45"/>
    <mergeCell ref="M37:N37"/>
    <mergeCell ref="M38:N38"/>
    <mergeCell ref="M39:N39"/>
    <mergeCell ref="M40:N40"/>
    <mergeCell ref="M41:N41"/>
    <mergeCell ref="M32:N32"/>
    <mergeCell ref="M33:N33"/>
    <mergeCell ref="M34:N34"/>
    <mergeCell ref="M35:N35"/>
    <mergeCell ref="M36:N36"/>
    <mergeCell ref="M21:N21"/>
    <mergeCell ref="M22:N22"/>
    <mergeCell ref="M29:N29"/>
    <mergeCell ref="M30:N30"/>
    <mergeCell ref="M31:N31"/>
    <mergeCell ref="M23:N23"/>
    <mergeCell ref="M24:N24"/>
    <mergeCell ref="M25:N25"/>
    <mergeCell ref="M26:N26"/>
    <mergeCell ref="M27:N27"/>
    <mergeCell ref="M16:N16"/>
    <mergeCell ref="M17:N17"/>
    <mergeCell ref="M18:N18"/>
    <mergeCell ref="M19:N19"/>
    <mergeCell ref="M20:N20"/>
    <mergeCell ref="M50:N50"/>
    <mergeCell ref="D50:I50"/>
    <mergeCell ref="A11:A12"/>
    <mergeCell ref="B11:B12"/>
    <mergeCell ref="C11:C12"/>
    <mergeCell ref="D11:D12"/>
    <mergeCell ref="F11:F12"/>
    <mergeCell ref="M11:N12"/>
    <mergeCell ref="L11:L12"/>
    <mergeCell ref="G11:G12"/>
    <mergeCell ref="H11:H12"/>
    <mergeCell ref="J11:J12"/>
    <mergeCell ref="I11:I12"/>
    <mergeCell ref="M14:N14"/>
    <mergeCell ref="M15:N15"/>
    <mergeCell ref="D13:F13"/>
    <mergeCell ref="M13:N13"/>
    <mergeCell ref="D10:J10"/>
    <mergeCell ref="D3:H3"/>
    <mergeCell ref="M3:N3"/>
    <mergeCell ref="K2:N2"/>
    <mergeCell ref="D8:H8"/>
    <mergeCell ref="I3:J3"/>
    <mergeCell ref="I4:J4"/>
    <mergeCell ref="I5:J5"/>
    <mergeCell ref="I6:J6"/>
    <mergeCell ref="D1:J2"/>
    <mergeCell ref="D4:H4"/>
    <mergeCell ref="F5:G5"/>
    <mergeCell ref="F6:G6"/>
  </mergeCells>
  <phoneticPr fontId="7" type="noConversion"/>
  <conditionalFormatting sqref="B22 B33 B35:B36">
    <cfRule type="containsText" dxfId="5667" priority="250" operator="containsText" text="PESQUISA DE MERCADO">
      <formula>NOT(ISERROR(SEARCH("PESQUISA DE MERCADO",B22)))</formula>
    </cfRule>
    <cfRule type="containsText" dxfId="5666" priority="251" operator="containsText" text="CPU">
      <formula>NOT(ISERROR(SEARCH("CPU",B22)))</formula>
    </cfRule>
    <cfRule type="containsText" dxfId="5665" priority="252" operator="containsText" text="LICITADO">
      <formula>NOT(ISERROR(SEARCH("LICITADO",B22)))</formula>
    </cfRule>
    <cfRule type="containsText" dxfId="5664" priority="253" operator="containsText" text="OUTROS">
      <formula>NOT(ISERROR(SEARCH("OUTROS",B22)))</formula>
    </cfRule>
    <cfRule type="containsText" dxfId="5663" priority="254" operator="containsText" text="SINAPI">
      <formula>NOT(ISERROR(SEARCH("SINAPI",B22)))</formula>
    </cfRule>
    <cfRule type="containsText" dxfId="5662" priority="255" operator="containsText" text="SIURB-INFRA">
      <formula>NOT(ISERROR(SEARCH("SIURB-INFRA",B22)))</formula>
    </cfRule>
    <cfRule type="containsText" dxfId="5661" priority="256" operator="containsText" text="SIURB-EDIF">
      <formula>NOT(ISERROR(SEARCH("SIURB-EDIF",B22)))</formula>
    </cfRule>
  </conditionalFormatting>
  <conditionalFormatting sqref="B22 B33 B35:B36">
    <cfRule type="containsText" dxfId="5660" priority="249" operator="containsText" text="CDHU">
      <formula>NOT(ISERROR(SEARCH("CDHU",B22)))</formula>
    </cfRule>
  </conditionalFormatting>
  <conditionalFormatting sqref="H15:H22">
    <cfRule type="containsBlanks" dxfId="5659" priority="224">
      <formula>LEN(TRIM(H15))=0</formula>
    </cfRule>
  </conditionalFormatting>
  <conditionalFormatting sqref="B42">
    <cfRule type="containsText" dxfId="5658" priority="217" operator="containsText" text="PESQUISA DE MERCADO">
      <formula>NOT(ISERROR(SEARCH("PESQUISA DE MERCADO",B42)))</formula>
    </cfRule>
    <cfRule type="containsText" dxfId="5657" priority="218" operator="containsText" text="CPU">
      <formula>NOT(ISERROR(SEARCH("CPU",B42)))</formula>
    </cfRule>
    <cfRule type="containsText" dxfId="5656" priority="219" operator="containsText" text="LICITADO">
      <formula>NOT(ISERROR(SEARCH("LICITADO",B42)))</formula>
    </cfRule>
    <cfRule type="containsText" dxfId="5655" priority="220" operator="containsText" text="OUTROS">
      <formula>NOT(ISERROR(SEARCH("OUTROS",B42)))</formula>
    </cfRule>
    <cfRule type="containsText" dxfId="5654" priority="221" operator="containsText" text="SINAPI">
      <formula>NOT(ISERROR(SEARCH("SINAPI",B42)))</formula>
    </cfRule>
    <cfRule type="containsText" dxfId="5653" priority="222" operator="containsText" text="SIURB-INFRA">
      <formula>NOT(ISERROR(SEARCH("SIURB-INFRA",B42)))</formula>
    </cfRule>
    <cfRule type="containsText" dxfId="5652" priority="223" operator="containsText" text="SIURB-EDIF">
      <formula>NOT(ISERROR(SEARCH("SIURB-EDIF",B42)))</formula>
    </cfRule>
  </conditionalFormatting>
  <conditionalFormatting sqref="B42">
    <cfRule type="containsText" dxfId="5651" priority="216" operator="containsText" text="CDHU">
      <formula>NOT(ISERROR(SEARCH("CDHU",B42)))</formula>
    </cfRule>
  </conditionalFormatting>
  <conditionalFormatting sqref="H30">
    <cfRule type="containsBlanks" dxfId="5650" priority="207">
      <formula>LEN(TRIM(H30))=0</formula>
    </cfRule>
  </conditionalFormatting>
  <conditionalFormatting sqref="H31">
    <cfRule type="containsBlanks" dxfId="5649" priority="198">
      <formula>LEN(TRIM(H31))=0</formula>
    </cfRule>
  </conditionalFormatting>
  <conditionalFormatting sqref="H34">
    <cfRule type="containsBlanks" dxfId="5648" priority="189">
      <formula>LEN(TRIM(H34))=0</formula>
    </cfRule>
  </conditionalFormatting>
  <conditionalFormatting sqref="H36">
    <cfRule type="containsBlanks" dxfId="5647" priority="188">
      <formula>LEN(TRIM(H36))=0</formula>
    </cfRule>
  </conditionalFormatting>
  <conditionalFormatting sqref="H42">
    <cfRule type="containsBlanks" dxfId="5646" priority="187">
      <formula>LEN(TRIM(H42))=0</formula>
    </cfRule>
  </conditionalFormatting>
  <conditionalFormatting sqref="H38">
    <cfRule type="containsBlanks" dxfId="5645" priority="186">
      <formula>LEN(TRIM(H38))=0</formula>
    </cfRule>
  </conditionalFormatting>
  <conditionalFormatting sqref="B38">
    <cfRule type="containsText" dxfId="5644" priority="179" operator="containsText" text="PESQUISA DE MERCADO">
      <formula>NOT(ISERROR(SEARCH("PESQUISA DE MERCADO",B38)))</formula>
    </cfRule>
    <cfRule type="containsText" dxfId="5643" priority="180" operator="containsText" text="CPU">
      <formula>NOT(ISERROR(SEARCH("CPU",B38)))</formula>
    </cfRule>
    <cfRule type="containsText" dxfId="5642" priority="181" operator="containsText" text="LICITADO">
      <formula>NOT(ISERROR(SEARCH("LICITADO",B38)))</formula>
    </cfRule>
    <cfRule type="containsText" dxfId="5641" priority="182" operator="containsText" text="OUTROS">
      <formula>NOT(ISERROR(SEARCH("OUTROS",B38)))</formula>
    </cfRule>
    <cfRule type="containsText" dxfId="5640" priority="183" operator="containsText" text="SINAPI">
      <formula>NOT(ISERROR(SEARCH("SINAPI",B38)))</formula>
    </cfRule>
    <cfRule type="containsText" dxfId="5639" priority="184" operator="containsText" text="SIURB-INFRA">
      <formula>NOT(ISERROR(SEARCH("SIURB-INFRA",B38)))</formula>
    </cfRule>
    <cfRule type="containsText" dxfId="5638" priority="185" operator="containsText" text="SIURB-EDIF">
      <formula>NOT(ISERROR(SEARCH("SIURB-EDIF",B38)))</formula>
    </cfRule>
  </conditionalFormatting>
  <conditionalFormatting sqref="B38">
    <cfRule type="containsText" dxfId="5637" priority="178" operator="containsText" text="CDHU">
      <formula>NOT(ISERROR(SEARCH("CDHU",B38)))</formula>
    </cfRule>
  </conditionalFormatting>
  <conditionalFormatting sqref="H40">
    <cfRule type="containsBlanks" dxfId="5636" priority="169">
      <formula>LEN(TRIM(H40))=0</formula>
    </cfRule>
  </conditionalFormatting>
  <conditionalFormatting sqref="B40">
    <cfRule type="containsText" dxfId="5635" priority="162" operator="containsText" text="PESQUISA DE MERCADO">
      <formula>NOT(ISERROR(SEARCH("PESQUISA DE MERCADO",B40)))</formula>
    </cfRule>
    <cfRule type="containsText" dxfId="5634" priority="163" operator="containsText" text="CPU">
      <formula>NOT(ISERROR(SEARCH("CPU",B40)))</formula>
    </cfRule>
    <cfRule type="containsText" dxfId="5633" priority="164" operator="containsText" text="LICITADO">
      <formula>NOT(ISERROR(SEARCH("LICITADO",B40)))</formula>
    </cfRule>
    <cfRule type="containsText" dxfId="5632" priority="165" operator="containsText" text="OUTROS">
      <formula>NOT(ISERROR(SEARCH("OUTROS",B40)))</formula>
    </cfRule>
    <cfRule type="containsText" dxfId="5631" priority="166" operator="containsText" text="SINAPI">
      <formula>NOT(ISERROR(SEARCH("SINAPI",B40)))</formula>
    </cfRule>
    <cfRule type="containsText" dxfId="5630" priority="167" operator="containsText" text="SIURB-INFRA">
      <formula>NOT(ISERROR(SEARCH("SIURB-INFRA",B40)))</formula>
    </cfRule>
    <cfRule type="containsText" dxfId="5629" priority="168" operator="containsText" text="SIURB-EDIF">
      <formula>NOT(ISERROR(SEARCH("SIURB-EDIF",B40)))</formula>
    </cfRule>
  </conditionalFormatting>
  <conditionalFormatting sqref="B40">
    <cfRule type="containsText" dxfId="5628" priority="161" operator="containsText" text="CDHU">
      <formula>NOT(ISERROR(SEARCH("CDHU",B40)))</formula>
    </cfRule>
  </conditionalFormatting>
  <conditionalFormatting sqref="B47:B48">
    <cfRule type="containsText" dxfId="5627" priority="154" operator="containsText" text="PESQUISA DE MERCADO">
      <formula>NOT(ISERROR(SEARCH("PESQUISA DE MERCADO",B47)))</formula>
    </cfRule>
    <cfRule type="containsText" dxfId="5626" priority="155" operator="containsText" text="CPU">
      <formula>NOT(ISERROR(SEARCH("CPU",B47)))</formula>
    </cfRule>
    <cfRule type="containsText" dxfId="5625" priority="156" operator="containsText" text="LICITADO">
      <formula>NOT(ISERROR(SEARCH("LICITADO",B47)))</formula>
    </cfRule>
    <cfRule type="containsText" dxfId="5624" priority="157" operator="containsText" text="OUTROS">
      <formula>NOT(ISERROR(SEARCH("OUTROS",B47)))</formula>
    </cfRule>
    <cfRule type="containsText" dxfId="5623" priority="158" operator="containsText" text="SINAPI">
      <formula>NOT(ISERROR(SEARCH("SINAPI",B47)))</formula>
    </cfRule>
    <cfRule type="containsText" dxfId="5622" priority="159" operator="containsText" text="SIURB-INFRA">
      <formula>NOT(ISERROR(SEARCH("SIURB-INFRA",B47)))</formula>
    </cfRule>
    <cfRule type="containsText" dxfId="5621" priority="160" operator="containsText" text="SIURB-EDIF">
      <formula>NOT(ISERROR(SEARCH("SIURB-EDIF",B47)))</formula>
    </cfRule>
  </conditionalFormatting>
  <conditionalFormatting sqref="B47:B48">
    <cfRule type="containsText" dxfId="5620" priority="153" operator="containsText" text="CDHU">
      <formula>NOT(ISERROR(SEARCH("CDHU",B47)))</formula>
    </cfRule>
  </conditionalFormatting>
  <conditionalFormatting sqref="H47:H49">
    <cfRule type="containsBlanks" dxfId="5619" priority="152">
      <formula>LEN(TRIM(H47))=0</formula>
    </cfRule>
  </conditionalFormatting>
  <conditionalFormatting sqref="B46">
    <cfRule type="containsText" dxfId="5618" priority="145" operator="containsText" text="PESQUISA DE MERCADO">
      <formula>NOT(ISERROR(SEARCH("PESQUISA DE MERCADO",B46)))</formula>
    </cfRule>
    <cfRule type="containsText" dxfId="5617" priority="146" operator="containsText" text="CPU">
      <formula>NOT(ISERROR(SEARCH("CPU",B46)))</formula>
    </cfRule>
    <cfRule type="containsText" dxfId="5616" priority="147" operator="containsText" text="LICITADO">
      <formula>NOT(ISERROR(SEARCH("LICITADO",B46)))</formula>
    </cfRule>
    <cfRule type="containsText" dxfId="5615" priority="148" operator="containsText" text="OUTROS">
      <formula>NOT(ISERROR(SEARCH("OUTROS",B46)))</formula>
    </cfRule>
    <cfRule type="containsText" dxfId="5614" priority="149" operator="containsText" text="SINAPI">
      <formula>NOT(ISERROR(SEARCH("SINAPI",B46)))</formula>
    </cfRule>
    <cfRule type="containsText" dxfId="5613" priority="150" operator="containsText" text="SIURB-INFRA">
      <formula>NOT(ISERROR(SEARCH("SIURB-INFRA",B46)))</formula>
    </cfRule>
    <cfRule type="containsText" dxfId="5612" priority="151" operator="containsText" text="SIURB-EDIF">
      <formula>NOT(ISERROR(SEARCH("SIURB-EDIF",B46)))</formula>
    </cfRule>
  </conditionalFormatting>
  <conditionalFormatting sqref="B46">
    <cfRule type="containsText" dxfId="5611" priority="144" operator="containsText" text="CDHU">
      <formula>NOT(ISERROR(SEARCH("CDHU",B46)))</formula>
    </cfRule>
  </conditionalFormatting>
  <conditionalFormatting sqref="B49">
    <cfRule type="containsText" dxfId="5610" priority="137" operator="containsText" text="PESQUISA DE MERCADO">
      <formula>NOT(ISERROR(SEARCH("PESQUISA DE MERCADO",B49)))</formula>
    </cfRule>
    <cfRule type="containsText" dxfId="5609" priority="138" operator="containsText" text="CPU">
      <formula>NOT(ISERROR(SEARCH("CPU",B49)))</formula>
    </cfRule>
    <cfRule type="containsText" dxfId="5608" priority="139" operator="containsText" text="LICITADO">
      <formula>NOT(ISERROR(SEARCH("LICITADO",B49)))</formula>
    </cfRule>
    <cfRule type="containsText" dxfId="5607" priority="140" operator="containsText" text="OUTROS">
      <formula>NOT(ISERROR(SEARCH("OUTROS",B49)))</formula>
    </cfRule>
    <cfRule type="containsText" dxfId="5606" priority="141" operator="containsText" text="SINAPI">
      <formula>NOT(ISERROR(SEARCH("SINAPI",B49)))</formula>
    </cfRule>
    <cfRule type="containsText" dxfId="5605" priority="142" operator="containsText" text="SIURB-INFRA">
      <formula>NOT(ISERROR(SEARCH("SIURB-INFRA",B49)))</formula>
    </cfRule>
    <cfRule type="containsText" dxfId="5604" priority="143" operator="containsText" text="SIURB-EDIF">
      <formula>NOT(ISERROR(SEARCH("SIURB-EDIF",B49)))</formula>
    </cfRule>
  </conditionalFormatting>
  <conditionalFormatting sqref="B49">
    <cfRule type="containsText" dxfId="5603" priority="136" operator="containsText" text="CDHU">
      <formula>NOT(ISERROR(SEARCH("CDHU",B49)))</formula>
    </cfRule>
  </conditionalFormatting>
  <conditionalFormatting sqref="B43:B44">
    <cfRule type="containsText" dxfId="5602" priority="128" operator="containsText" text="PESQUISA DE MERCADO">
      <formula>NOT(ISERROR(SEARCH("PESQUISA DE MERCADO",B43)))</formula>
    </cfRule>
    <cfRule type="containsText" dxfId="5601" priority="129" operator="containsText" text="CPU">
      <formula>NOT(ISERROR(SEARCH("CPU",B43)))</formula>
    </cfRule>
    <cfRule type="containsText" dxfId="5600" priority="130" operator="containsText" text="LICITADO">
      <formula>NOT(ISERROR(SEARCH("LICITADO",B43)))</formula>
    </cfRule>
    <cfRule type="containsText" dxfId="5599" priority="131" operator="containsText" text="OUTROS">
      <formula>NOT(ISERROR(SEARCH("OUTROS",B43)))</formula>
    </cfRule>
    <cfRule type="containsText" dxfId="5598" priority="132" operator="containsText" text="SINAPI">
      <formula>NOT(ISERROR(SEARCH("SINAPI",B43)))</formula>
    </cfRule>
    <cfRule type="containsText" dxfId="5597" priority="133" operator="containsText" text="SIURB-INFRA">
      <formula>NOT(ISERROR(SEARCH("SIURB-INFRA",B43)))</formula>
    </cfRule>
    <cfRule type="containsText" dxfId="5596" priority="134" operator="containsText" text="SIURB-EDIF">
      <formula>NOT(ISERROR(SEARCH("SIURB-EDIF",B43)))</formula>
    </cfRule>
  </conditionalFormatting>
  <conditionalFormatting sqref="B43:B44">
    <cfRule type="containsText" dxfId="5595" priority="127" operator="containsText" text="CDHU">
      <formula>NOT(ISERROR(SEARCH("CDHU",B43)))</formula>
    </cfRule>
  </conditionalFormatting>
  <conditionalFormatting sqref="H43:H44">
    <cfRule type="containsBlanks" dxfId="5594" priority="126">
      <formula>LEN(TRIM(H43))=0</formula>
    </cfRule>
  </conditionalFormatting>
  <conditionalFormatting sqref="H41">
    <cfRule type="containsBlanks" dxfId="5593" priority="125">
      <formula>LEN(TRIM(H41))=0</formula>
    </cfRule>
  </conditionalFormatting>
  <conditionalFormatting sqref="B41">
    <cfRule type="containsText" dxfId="5592" priority="118" operator="containsText" text="PESQUISA DE MERCADO">
      <formula>NOT(ISERROR(SEARCH("PESQUISA DE MERCADO",B41)))</formula>
    </cfRule>
    <cfRule type="containsText" dxfId="5591" priority="119" operator="containsText" text="CPU">
      <formula>NOT(ISERROR(SEARCH("CPU",B41)))</formula>
    </cfRule>
    <cfRule type="containsText" dxfId="5590" priority="120" operator="containsText" text="LICITADO">
      <formula>NOT(ISERROR(SEARCH("LICITADO",B41)))</formula>
    </cfRule>
    <cfRule type="containsText" dxfId="5589" priority="121" operator="containsText" text="OUTROS">
      <formula>NOT(ISERROR(SEARCH("OUTROS",B41)))</formula>
    </cfRule>
    <cfRule type="containsText" dxfId="5588" priority="122" operator="containsText" text="SINAPI">
      <formula>NOT(ISERROR(SEARCH("SINAPI",B41)))</formula>
    </cfRule>
    <cfRule type="containsText" dxfId="5587" priority="123" operator="containsText" text="SIURB-INFRA">
      <formula>NOT(ISERROR(SEARCH("SIURB-INFRA",B41)))</formula>
    </cfRule>
    <cfRule type="containsText" dxfId="5586" priority="124" operator="containsText" text="SIURB-EDIF">
      <formula>NOT(ISERROR(SEARCH("SIURB-EDIF",B41)))</formula>
    </cfRule>
  </conditionalFormatting>
  <conditionalFormatting sqref="B41">
    <cfRule type="containsText" dxfId="5585" priority="117" operator="containsText" text="CDHU">
      <formula>NOT(ISERROR(SEARCH("CDHU",B41)))</formula>
    </cfRule>
  </conditionalFormatting>
  <conditionalFormatting sqref="H37">
    <cfRule type="containsBlanks" dxfId="5584" priority="116">
      <formula>LEN(TRIM(H37))=0</formula>
    </cfRule>
  </conditionalFormatting>
  <conditionalFormatting sqref="B37">
    <cfRule type="containsText" dxfId="5583" priority="109" operator="containsText" text="PESQUISA DE MERCADO">
      <formula>NOT(ISERROR(SEARCH("PESQUISA DE MERCADO",B37)))</formula>
    </cfRule>
    <cfRule type="containsText" dxfId="5582" priority="110" operator="containsText" text="CPU">
      <formula>NOT(ISERROR(SEARCH("CPU",B37)))</formula>
    </cfRule>
    <cfRule type="containsText" dxfId="5581" priority="111" operator="containsText" text="LICITADO">
      <formula>NOT(ISERROR(SEARCH("LICITADO",B37)))</formula>
    </cfRule>
    <cfRule type="containsText" dxfId="5580" priority="112" operator="containsText" text="OUTROS">
      <formula>NOT(ISERROR(SEARCH("OUTROS",B37)))</formula>
    </cfRule>
    <cfRule type="containsText" dxfId="5579" priority="113" operator="containsText" text="SINAPI">
      <formula>NOT(ISERROR(SEARCH("SINAPI",B37)))</formula>
    </cfRule>
    <cfRule type="containsText" dxfId="5578" priority="114" operator="containsText" text="SIURB-INFRA">
      <formula>NOT(ISERROR(SEARCH("SIURB-INFRA",B37)))</formula>
    </cfRule>
    <cfRule type="containsText" dxfId="5577" priority="115" operator="containsText" text="SIURB-EDIF">
      <formula>NOT(ISERROR(SEARCH("SIURB-EDIF",B37)))</formula>
    </cfRule>
  </conditionalFormatting>
  <conditionalFormatting sqref="B37">
    <cfRule type="containsText" dxfId="5576" priority="108" operator="containsText" text="CDHU">
      <formula>NOT(ISERROR(SEARCH("CDHU",B37)))</formula>
    </cfRule>
  </conditionalFormatting>
  <conditionalFormatting sqref="H39">
    <cfRule type="containsBlanks" dxfId="5575" priority="107">
      <formula>LEN(TRIM(H39))=0</formula>
    </cfRule>
  </conditionalFormatting>
  <conditionalFormatting sqref="B39">
    <cfRule type="containsText" dxfId="5574" priority="100" operator="containsText" text="PESQUISA DE MERCADO">
      <formula>NOT(ISERROR(SEARCH("PESQUISA DE MERCADO",B39)))</formula>
    </cfRule>
    <cfRule type="containsText" dxfId="5573" priority="101" operator="containsText" text="CPU">
      <formula>NOT(ISERROR(SEARCH("CPU",B39)))</formula>
    </cfRule>
    <cfRule type="containsText" dxfId="5572" priority="102" operator="containsText" text="LICITADO">
      <formula>NOT(ISERROR(SEARCH("LICITADO",B39)))</formula>
    </cfRule>
    <cfRule type="containsText" dxfId="5571" priority="103" operator="containsText" text="OUTROS">
      <formula>NOT(ISERROR(SEARCH("OUTROS",B39)))</formula>
    </cfRule>
    <cfRule type="containsText" dxfId="5570" priority="104" operator="containsText" text="SINAPI">
      <formula>NOT(ISERROR(SEARCH("SINAPI",B39)))</formula>
    </cfRule>
    <cfRule type="containsText" dxfId="5569" priority="105" operator="containsText" text="SIURB-INFRA">
      <formula>NOT(ISERROR(SEARCH("SIURB-INFRA",B39)))</formula>
    </cfRule>
    <cfRule type="containsText" dxfId="5568" priority="106" operator="containsText" text="SIURB-EDIF">
      <formula>NOT(ISERROR(SEARCH("SIURB-EDIF",B39)))</formula>
    </cfRule>
  </conditionalFormatting>
  <conditionalFormatting sqref="B39">
    <cfRule type="containsText" dxfId="5567" priority="99" operator="containsText" text="CDHU">
      <formula>NOT(ISERROR(SEARCH("CDHU",B39)))</formula>
    </cfRule>
  </conditionalFormatting>
  <conditionalFormatting sqref="B45">
    <cfRule type="containsText" dxfId="5566" priority="92" operator="containsText" text="PESQUISA DE MERCADO">
      <formula>NOT(ISERROR(SEARCH("PESQUISA DE MERCADO",B45)))</formula>
    </cfRule>
    <cfRule type="containsText" dxfId="5565" priority="93" operator="containsText" text="CPU">
      <formula>NOT(ISERROR(SEARCH("CPU",B45)))</formula>
    </cfRule>
    <cfRule type="containsText" dxfId="5564" priority="94" operator="containsText" text="LICITADO">
      <formula>NOT(ISERROR(SEARCH("LICITADO",B45)))</formula>
    </cfRule>
    <cfRule type="containsText" dxfId="5563" priority="95" operator="containsText" text="OUTROS">
      <formula>NOT(ISERROR(SEARCH("OUTROS",B45)))</formula>
    </cfRule>
    <cfRule type="containsText" dxfId="5562" priority="96" operator="containsText" text="SINAPI">
      <formula>NOT(ISERROR(SEARCH("SINAPI",B45)))</formula>
    </cfRule>
    <cfRule type="containsText" dxfId="5561" priority="97" operator="containsText" text="SIURB-INFRA">
      <formula>NOT(ISERROR(SEARCH("SIURB-INFRA",B45)))</formula>
    </cfRule>
    <cfRule type="containsText" dxfId="5560" priority="98" operator="containsText" text="SIURB-EDIF">
      <formula>NOT(ISERROR(SEARCH("SIURB-EDIF",B45)))</formula>
    </cfRule>
  </conditionalFormatting>
  <conditionalFormatting sqref="B45">
    <cfRule type="containsText" dxfId="5559" priority="91" operator="containsText" text="CDHU">
      <formula>NOT(ISERROR(SEARCH("CDHU",B45)))</formula>
    </cfRule>
  </conditionalFormatting>
  <conditionalFormatting sqref="H45">
    <cfRule type="containsBlanks" dxfId="5558" priority="90">
      <formula>LEN(TRIM(H45))=0</formula>
    </cfRule>
  </conditionalFormatting>
  <conditionalFormatting sqref="H28">
    <cfRule type="containsBlanks" dxfId="5557" priority="65">
      <formula>LEN(TRIM(H28))=0</formula>
    </cfRule>
  </conditionalFormatting>
  <conditionalFormatting sqref="B15:B21">
    <cfRule type="containsText" dxfId="5556" priority="57" operator="containsText" text="PESQUISA DE MERCADO">
      <formula>NOT(ISERROR(SEARCH("PESQUISA DE MERCADO",B15)))</formula>
    </cfRule>
    <cfRule type="containsText" dxfId="5555" priority="58" operator="containsText" text="CPU">
      <formula>NOT(ISERROR(SEARCH("CPU",B15)))</formula>
    </cfRule>
    <cfRule type="containsText" dxfId="5554" priority="59" operator="containsText" text="LICITADO">
      <formula>NOT(ISERROR(SEARCH("LICITADO",B15)))</formula>
    </cfRule>
    <cfRule type="containsText" dxfId="5553" priority="60" operator="containsText" text="OUTROS">
      <formula>NOT(ISERROR(SEARCH("OUTROS",B15)))</formula>
    </cfRule>
    <cfRule type="containsText" dxfId="5552" priority="61" operator="containsText" text="SINAPI">
      <formula>NOT(ISERROR(SEARCH("SINAPI",B15)))</formula>
    </cfRule>
    <cfRule type="containsText" dxfId="5551" priority="62" operator="containsText" text="SIURB-INFRA">
      <formula>NOT(ISERROR(SEARCH("SIURB-INFRA",B15)))</formula>
    </cfRule>
    <cfRule type="containsText" dxfId="5550" priority="63" operator="containsText" text="SIURB-EDIF">
      <formula>NOT(ISERROR(SEARCH("SIURB-EDIF",B15)))</formula>
    </cfRule>
    <cfRule type="containsText" dxfId="5549" priority="64" operator="containsText" text="CDHU">
      <formula>NOT(ISERROR(SEARCH("CDHU",B15)))</formula>
    </cfRule>
  </conditionalFormatting>
  <conditionalFormatting sqref="B25">
    <cfRule type="containsText" dxfId="5548" priority="41" operator="containsText" text="PESQUISA DE MERCADO">
      <formula>NOT(ISERROR(SEARCH("PESQUISA DE MERCADO",B25)))</formula>
    </cfRule>
    <cfRule type="containsText" dxfId="5547" priority="42" operator="containsText" text="CPU">
      <formula>NOT(ISERROR(SEARCH("CPU",B25)))</formula>
    </cfRule>
    <cfRule type="containsText" dxfId="5546" priority="43" operator="containsText" text="LICITADO">
      <formula>NOT(ISERROR(SEARCH("LICITADO",B25)))</formula>
    </cfRule>
    <cfRule type="containsText" dxfId="5545" priority="44" operator="containsText" text="OUTROS">
      <formula>NOT(ISERROR(SEARCH("OUTROS",B25)))</formula>
    </cfRule>
    <cfRule type="containsText" dxfId="5544" priority="45" operator="containsText" text="SINAPI">
      <formula>NOT(ISERROR(SEARCH("SINAPI",B25)))</formula>
    </cfRule>
    <cfRule type="containsText" dxfId="5543" priority="46" operator="containsText" text="SIURB-INFRA">
      <formula>NOT(ISERROR(SEARCH("SIURB-INFRA",B25)))</formula>
    </cfRule>
    <cfRule type="containsText" dxfId="5542" priority="47" operator="containsText" text="SIURB-EDIF">
      <formula>NOT(ISERROR(SEARCH("SIURB-EDIF",B25)))</formula>
    </cfRule>
    <cfRule type="containsText" dxfId="5541" priority="48" operator="containsText" text="CDHU">
      <formula>NOT(ISERROR(SEARCH("CDHU",B25)))</formula>
    </cfRule>
  </conditionalFormatting>
  <conditionalFormatting sqref="B27">
    <cfRule type="containsText" dxfId="5540" priority="33" operator="containsText" text="PESQUISA DE MERCADO">
      <formula>NOT(ISERROR(SEARCH("PESQUISA DE MERCADO",B27)))</formula>
    </cfRule>
    <cfRule type="containsText" dxfId="5539" priority="34" operator="containsText" text="CPU">
      <formula>NOT(ISERROR(SEARCH("CPU",B27)))</formula>
    </cfRule>
    <cfRule type="containsText" dxfId="5538" priority="35" operator="containsText" text="LICITADO">
      <formula>NOT(ISERROR(SEARCH("LICITADO",B27)))</formula>
    </cfRule>
    <cfRule type="containsText" dxfId="5537" priority="36" operator="containsText" text="OUTROS">
      <formula>NOT(ISERROR(SEARCH("OUTROS",B27)))</formula>
    </cfRule>
    <cfRule type="containsText" dxfId="5536" priority="37" operator="containsText" text="SINAPI">
      <formula>NOT(ISERROR(SEARCH("SINAPI",B27)))</formula>
    </cfRule>
    <cfRule type="containsText" dxfId="5535" priority="38" operator="containsText" text="SIURB-INFRA">
      <formula>NOT(ISERROR(SEARCH("SIURB-INFRA",B27)))</formula>
    </cfRule>
    <cfRule type="containsText" dxfId="5534" priority="39" operator="containsText" text="SIURB-EDIF">
      <formula>NOT(ISERROR(SEARCH("SIURB-EDIF",B27)))</formula>
    </cfRule>
    <cfRule type="containsText" dxfId="5533" priority="40" operator="containsText" text="CDHU">
      <formula>NOT(ISERROR(SEARCH("CDHU",B27)))</formula>
    </cfRule>
  </conditionalFormatting>
  <conditionalFormatting sqref="B28">
    <cfRule type="containsText" dxfId="5532" priority="25" operator="containsText" text="PESQUISA DE MERCADO">
      <formula>NOT(ISERROR(SEARCH("PESQUISA DE MERCADO",B28)))</formula>
    </cfRule>
    <cfRule type="containsText" dxfId="5531" priority="26" operator="containsText" text="CPU">
      <formula>NOT(ISERROR(SEARCH("CPU",B28)))</formula>
    </cfRule>
    <cfRule type="containsText" dxfId="5530" priority="27" operator="containsText" text="LICITADO">
      <formula>NOT(ISERROR(SEARCH("LICITADO",B28)))</formula>
    </cfRule>
    <cfRule type="containsText" dxfId="5529" priority="28" operator="containsText" text="OUTROS">
      <formula>NOT(ISERROR(SEARCH("OUTROS",B28)))</formula>
    </cfRule>
    <cfRule type="containsText" dxfId="5528" priority="29" operator="containsText" text="SINAPI">
      <formula>NOT(ISERROR(SEARCH("SINAPI",B28)))</formula>
    </cfRule>
    <cfRule type="containsText" dxfId="5527" priority="30" operator="containsText" text="SIURB-INFRA">
      <formula>NOT(ISERROR(SEARCH("SIURB-INFRA",B28)))</formula>
    </cfRule>
    <cfRule type="containsText" dxfId="5526" priority="31" operator="containsText" text="SIURB-EDIF">
      <formula>NOT(ISERROR(SEARCH("SIURB-EDIF",B28)))</formula>
    </cfRule>
    <cfRule type="containsText" dxfId="5525" priority="32" operator="containsText" text="CDHU">
      <formula>NOT(ISERROR(SEARCH("CDHU",B28)))</formula>
    </cfRule>
  </conditionalFormatting>
  <conditionalFormatting sqref="B30">
    <cfRule type="containsText" dxfId="5524" priority="17" operator="containsText" text="PESQUISA DE MERCADO">
      <formula>NOT(ISERROR(SEARCH("PESQUISA DE MERCADO",B30)))</formula>
    </cfRule>
    <cfRule type="containsText" dxfId="5523" priority="18" operator="containsText" text="CPU">
      <formula>NOT(ISERROR(SEARCH("CPU",B30)))</formula>
    </cfRule>
    <cfRule type="containsText" dxfId="5522" priority="19" operator="containsText" text="LICITADO">
      <formula>NOT(ISERROR(SEARCH("LICITADO",B30)))</formula>
    </cfRule>
    <cfRule type="containsText" dxfId="5521" priority="20" operator="containsText" text="OUTROS">
      <formula>NOT(ISERROR(SEARCH("OUTROS",B30)))</formula>
    </cfRule>
    <cfRule type="containsText" dxfId="5520" priority="21" operator="containsText" text="SINAPI">
      <formula>NOT(ISERROR(SEARCH("SINAPI",B30)))</formula>
    </cfRule>
    <cfRule type="containsText" dxfId="5519" priority="22" operator="containsText" text="SIURB-INFRA">
      <formula>NOT(ISERROR(SEARCH("SIURB-INFRA",B30)))</formula>
    </cfRule>
    <cfRule type="containsText" dxfId="5518" priority="23" operator="containsText" text="SIURB-EDIF">
      <formula>NOT(ISERROR(SEARCH("SIURB-EDIF",B30)))</formula>
    </cfRule>
    <cfRule type="containsText" dxfId="5517" priority="24" operator="containsText" text="CDHU">
      <formula>NOT(ISERROR(SEARCH("CDHU",B30)))</formula>
    </cfRule>
  </conditionalFormatting>
  <conditionalFormatting sqref="B31">
    <cfRule type="containsText" dxfId="5516" priority="9" operator="containsText" text="PESQUISA DE MERCADO">
      <formula>NOT(ISERROR(SEARCH("PESQUISA DE MERCADO",B31)))</formula>
    </cfRule>
    <cfRule type="containsText" dxfId="5515" priority="10" operator="containsText" text="CPU">
      <formula>NOT(ISERROR(SEARCH("CPU",B31)))</formula>
    </cfRule>
    <cfRule type="containsText" dxfId="5514" priority="11" operator="containsText" text="LICITADO">
      <formula>NOT(ISERROR(SEARCH("LICITADO",B31)))</formula>
    </cfRule>
    <cfRule type="containsText" dxfId="5513" priority="12" operator="containsText" text="OUTROS">
      <formula>NOT(ISERROR(SEARCH("OUTROS",B31)))</formula>
    </cfRule>
    <cfRule type="containsText" dxfId="5512" priority="13" operator="containsText" text="SINAPI">
      <formula>NOT(ISERROR(SEARCH("SINAPI",B31)))</formula>
    </cfRule>
    <cfRule type="containsText" dxfId="5511" priority="14" operator="containsText" text="SIURB-INFRA">
      <formula>NOT(ISERROR(SEARCH("SIURB-INFRA",B31)))</formula>
    </cfRule>
    <cfRule type="containsText" dxfId="5510" priority="15" operator="containsText" text="SIURB-EDIF">
      <formula>NOT(ISERROR(SEARCH("SIURB-EDIF",B31)))</formula>
    </cfRule>
    <cfRule type="containsText" dxfId="5509" priority="16" operator="containsText" text="CDHU">
      <formula>NOT(ISERROR(SEARCH("CDHU",B31)))</formula>
    </cfRule>
  </conditionalFormatting>
  <conditionalFormatting sqref="B34">
    <cfRule type="containsText" dxfId="5508" priority="1" operator="containsText" text="PESQUISA DE MERCADO">
      <formula>NOT(ISERROR(SEARCH("PESQUISA DE MERCADO",B34)))</formula>
    </cfRule>
    <cfRule type="containsText" dxfId="5507" priority="2" operator="containsText" text="CPU">
      <formula>NOT(ISERROR(SEARCH("CPU",B34)))</formula>
    </cfRule>
    <cfRule type="containsText" dxfId="5506" priority="3" operator="containsText" text="LICITADO">
      <formula>NOT(ISERROR(SEARCH("LICITADO",B34)))</formula>
    </cfRule>
    <cfRule type="containsText" dxfId="5505" priority="4" operator="containsText" text="OUTROS">
      <formula>NOT(ISERROR(SEARCH("OUTROS",B34)))</formula>
    </cfRule>
    <cfRule type="containsText" dxfId="5504" priority="5" operator="containsText" text="SINAPI">
      <formula>NOT(ISERROR(SEARCH("SINAPI",B34)))</formula>
    </cfRule>
    <cfRule type="containsText" dxfId="5503" priority="6" operator="containsText" text="SIURB-INFRA">
      <formula>NOT(ISERROR(SEARCH("SIURB-INFRA",B34)))</formula>
    </cfRule>
    <cfRule type="containsText" dxfId="5502" priority="7" operator="containsText" text="SIURB-EDIF">
      <formula>NOT(ISERROR(SEARCH("SIURB-EDIF",B34)))</formula>
    </cfRule>
    <cfRule type="containsText" dxfId="5501" priority="8" operator="containsText" text="CDHU">
      <formula>NOT(ISERROR(SEARCH("CDHU",B34)))</formula>
    </cfRule>
  </conditionalFormatting>
  <dataValidations disablePrompts="1" count="3">
    <dataValidation allowBlank="1" showErrorMessage="1" errorTitle="EXCESSO DE CARACTERES" error="Esta célula está configurada para aceitar o máximo de 70 caracteres. Por gentileza, revise o texte e remova o excesso de caracteres." sqref="WHS46:WIN46 G23:G24 G32:G33 G26 M23:M24 H23:H27 WHS23:WIN27 FC23:FX27 WRO23:WSJ27 VXW23:VYR27 VOA23:VOV27 VEE23:VEZ27 UUI23:UVD27 UKM23:ULH27 UAQ23:UBL27 TQU23:TRP27 TGY23:THT27 SXC23:SXX27 SNG23:SOB27 SDK23:SEF27 RTO23:RUJ27 RJS23:RKN27 QZW23:RAR27 QQA23:QQV27 QGE23:QGZ27 PWI23:PXD27 PMM23:PNH27 PCQ23:PDL27 OSU23:OTP27 OIY23:OJT27 NZC23:NZX27 NPG23:NQB27 NFK23:NGF27 MVO23:MWJ27 MLS23:MMN27 MBW23:MCR27 LSA23:LSV27 LIE23:LIZ27 KYI23:KZD27 KOM23:KPH27 KEQ23:KFL27 JUU23:JVP27 JKY23:JLT27 JBC23:JBX27 IRG23:ISB27 IHK23:IIF27 HXO23:HYJ27 HNS23:HON27 HDW23:HER27 GUA23:GUV27 GKE23:GKZ27 GAI23:GBD27 FQM23:FRH27 FGQ23:FHL27 EWU23:EXP27 EMY23:ENT27 EDC23:EDX27 DTG23:DUB27 DJK23:DKF27 CZO23:DAJ27 CPS23:CQN27 CFW23:CGR27 BWA23:BWV27 BME23:BMZ27 BCI23:BDD27 ASM23:ATH27 AIQ23:AJL27 YU23:ZP27 OY23:PT27 D23:E27 M32:N42 WHS32:WIN42 OY32:PT42 D32:E42 YU32:ZP42 AIQ32:AJL42 ASM32:ATH42 BCI32:BDD42 BME32:BMZ42 BWA32:BWV42 CFW32:CGR42 CPS32:CQN42 CZO32:DAJ42 DJK32:DKF42 DTG32:DUB42 EDC32:EDX42 EMY32:ENT42 EWU32:EXP42 FGQ32:FHL42 FQM32:FRH42 GAI32:GBD42 GKE32:GKZ42 GUA32:GUV42 HDW32:HER42 HNS32:HON42 HXO32:HYJ42 IHK32:IIF42 IRG32:ISB42 JBC32:JBX42 JKY32:JLT42 JUU32:JVP42 KEQ32:KFL42 KOM32:KPH42 KYI32:KZD42 LIE32:LIZ42 LSA32:LSV42 MBW32:MCR42 MLS32:MMN42 MVO32:MWJ42 NFK32:NGF42 NPG32:NQB42 NZC32:NZX42 OIY32:OJT42 OSU32:OTP42 PCQ32:PDL42 PMM32:PNH42 PWI32:PXD42 QGE32:QGZ42 QQA32:QQV42 QZW32:RAR42 RJS32:RKN42 RTO32:RUJ42 SDK32:SEF42 SNG32:SOB42 SXC32:SXX42 TGY32:THT42 TQU32:TRP42 UAQ32:UBL42 UKM32:ULH42 UUI32:UVD42 VEE32:VEZ42 VOA32:VOV42 VXW32:VYR42 WRO32:WSJ42 FC32:FX42 H32:H34 G35:H42 G46:H46 FC46:FX46 WRO46:WSJ46 VXW46:VYR46 VOA46:VOV46 VEE46:VEZ46 UUI46:UVD46 UKM46:ULH46 UAQ46:UBL46 TQU46:TRP46 TGY46:THT46 SXC46:SXX46 SNG46:SOB46 SDK46:SEF46 RTO46:RUJ46 RJS46:RKN46 QZW46:RAR46 QQA46:QQV46 QGE46:QGZ46 PWI46:PXD46 PMM46:PNH46 PCQ46:PDL46 OSU46:OTP46 OIY46:OJT46 NZC46:NZX46 NPG46:NQB46 NFK46:NGF46 MVO46:MWJ46 MLS46:MMN46 MBW46:MCR46 LSA46:LSV46 LIE46:LIZ46 KYI46:KZD46 KOM46:KPH46 KEQ46:KFL46 JUU46:JVP46 JKY46:JLT46 JBC46:JBX46 IRG46:ISB46 IHK46:IIF46 HXO46:HYJ46 HNS46:HON46 HDW46:HER46 GUA46:GUV46 GKE46:GKZ46 GAI46:GBD46 FQM46:FRH46 FGQ46:FHL46 EWU46:EXP46 EMY46:ENT46 EDC46:EDX46 DTG46:DUB46 DJK46:DKF46 CZO46:DAJ46 CPS46:CQN46 CFW46:CGR46 BWA46:BWV46 BME46:BMZ46 BCI46:BDD46 ASM46:ATH46 AIQ46:AJL46 YU46:ZP46 D46:E46 OY46:PT46 M46:N46 M26" xr:uid="{00000000-0002-0000-0100-000000000000}"/>
    <dataValidation type="list" allowBlank="1" showInputMessage="1" showErrorMessage="1" sqref="B22 B14 B43:B45 B47:B49 B29" xr:uid="{00000000-0002-0000-0100-000001000000}">
      <formula1>"CDHU,SIURB-EDIF,SIURB-INFRA,SINAPI,OUTROS,LICITADO,PESQUISA DE MARCADO,CPU"</formula1>
    </dataValidation>
    <dataValidation type="list" allowBlank="1" showInputMessage="1" showErrorMessage="1" sqref="B15:B21 B30:B31 B25 B27:B28 B34" xr:uid="{0CCFF13F-2DA2-4EB2-BE65-BC31E02E68CD}">
      <formula1>"CDHU,SIURB-EDIF,SIURB-INFRA,SINAPI,OUTROS,LICITADO,PESQUISA DE MERCADO,CPU"</formula1>
    </dataValidation>
  </dataValidations>
  <printOptions horizontalCentered="1"/>
  <pageMargins left="0.25" right="0.25" top="0.75" bottom="0.75" header="0.3" footer="0.3"/>
  <pageSetup paperSize="9" scale="39" fitToHeight="0" orientation="landscape" horizontalDpi="4294967293" verticalDpi="4294967293" r:id="rId4"/>
  <headerFooter alignWithMargins="0">
    <oddFooter>&amp;R&amp;P de &amp;N</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pageSetUpPr fitToPage="1"/>
  </sheetPr>
  <dimension ref="A1:XDG127"/>
  <sheetViews>
    <sheetView showGridLines="0" view="pageBreakPreview" topLeftCell="A105" zoomScale="55" zoomScaleNormal="55" zoomScaleSheetLayoutView="55" workbookViewId="0">
      <selection activeCell="J128" sqref="J128"/>
    </sheetView>
  </sheetViews>
  <sheetFormatPr defaultColWidth="6.7109375" defaultRowHeight="50.1" customHeight="1" outlineLevelRow="1"/>
  <cols>
    <col min="1" max="1" width="15.7109375" style="393" customWidth="1"/>
    <col min="2" max="2" width="32.140625" style="170" bestFit="1" customWidth="1"/>
    <col min="3" max="3" width="17.7109375" style="79" bestFit="1" customWidth="1"/>
    <col min="4" max="4" width="97.42578125" style="79" customWidth="1"/>
    <col min="5" max="5" width="124.140625" style="79" hidden="1" customWidth="1"/>
    <col min="6" max="6" width="18.7109375" style="178" hidden="1" customWidth="1"/>
    <col min="7" max="7" width="18.7109375" style="79" customWidth="1"/>
    <col min="8" max="8" width="18.7109375" style="394" customWidth="1"/>
    <col min="9" max="9" width="25.7109375" style="178" customWidth="1"/>
    <col min="10" max="10" width="30" style="176" bestFit="1" customWidth="1"/>
    <col min="11" max="12" width="30.7109375" style="79" customWidth="1"/>
    <col min="13" max="13" width="25.7109375" style="79" customWidth="1"/>
    <col min="14" max="14" width="13.7109375" style="79" customWidth="1"/>
    <col min="15" max="15" width="29" style="79" customWidth="1"/>
    <col min="16" max="16384" width="6.7109375" style="79"/>
  </cols>
  <sheetData>
    <row r="1" spans="1:15" ht="24.95" customHeight="1">
      <c r="A1" s="378"/>
      <c r="B1" s="166"/>
      <c r="C1" s="101"/>
      <c r="D1" s="1123" t="s">
        <v>2486</v>
      </c>
      <c r="E1" s="1124"/>
      <c r="F1" s="1124"/>
      <c r="G1" s="1124"/>
      <c r="H1" s="1124"/>
      <c r="I1" s="1124"/>
      <c r="J1" s="1124"/>
      <c r="K1" s="1124"/>
      <c r="L1" s="102"/>
      <c r="M1" s="103"/>
      <c r="N1" s="103"/>
      <c r="O1" s="104"/>
    </row>
    <row r="2" spans="1:15" ht="24.95" customHeight="1">
      <c r="A2" s="379"/>
      <c r="B2" s="167"/>
      <c r="C2" s="106"/>
      <c r="D2" s="1125"/>
      <c r="E2" s="1126"/>
      <c r="F2" s="1126"/>
      <c r="G2" s="1126"/>
      <c r="H2" s="1126"/>
      <c r="I2" s="1126"/>
      <c r="J2" s="1126"/>
      <c r="K2" s="1126"/>
      <c r="L2" s="1116" t="s">
        <v>0</v>
      </c>
      <c r="M2" s="1117"/>
      <c r="N2" s="1117"/>
      <c r="O2" s="1118"/>
    </row>
    <row r="3" spans="1:15" ht="24.95" customHeight="1">
      <c r="A3" s="379"/>
      <c r="B3" s="167"/>
      <c r="C3" s="106"/>
      <c r="D3" s="1112" t="s">
        <v>1</v>
      </c>
      <c r="E3" s="1113"/>
      <c r="F3" s="1113"/>
      <c r="G3" s="1113"/>
      <c r="H3" s="1113"/>
      <c r="I3" s="1128"/>
      <c r="J3" s="1119" t="s">
        <v>17</v>
      </c>
      <c r="K3" s="1120"/>
      <c r="L3" s="110" t="s">
        <v>81</v>
      </c>
      <c r="M3" s="151"/>
      <c r="N3" s="1114" t="s">
        <v>82</v>
      </c>
      <c r="O3" s="1115"/>
    </row>
    <row r="4" spans="1:15" ht="24.95" customHeight="1">
      <c r="A4" s="379"/>
      <c r="B4" s="167"/>
      <c r="C4" s="106"/>
      <c r="D4" s="1109" t="str">
        <f>[33]Capa!H4</f>
        <v>PLANILHA ORÇAMENTÁRIA</v>
      </c>
      <c r="E4" s="1110"/>
      <c r="F4" s="1110"/>
      <c r="G4" s="1110"/>
      <c r="H4" s="1127"/>
      <c r="J4" s="1121" t="str">
        <f>[33]Capa!T4</f>
        <v>DI-1310-PE-GR-EC-0001-R02</v>
      </c>
      <c r="K4" s="1122"/>
      <c r="L4" s="111">
        <f>IF([33]Capa!AC3="","",[33]Capa!AC3)</f>
        <v>0</v>
      </c>
      <c r="M4" s="152" t="s">
        <v>3</v>
      </c>
      <c r="N4" s="111"/>
      <c r="O4" s="153" t="s">
        <v>87</v>
      </c>
    </row>
    <row r="5" spans="1:15" ht="24.95" customHeight="1">
      <c r="A5" s="379"/>
      <c r="B5" s="167"/>
      <c r="C5" s="106"/>
      <c r="D5" s="356" t="str">
        <f>[33]Capa!H5</f>
        <v>ELABORADO:</v>
      </c>
      <c r="E5" s="363"/>
      <c r="F5" s="1112" t="str">
        <f>[33]Capa!M5</f>
        <v>VERIFICADO:</v>
      </c>
      <c r="G5" s="1128"/>
      <c r="H5" s="1112" t="str">
        <f>[33]Capa!R5</f>
        <v>APROVADO:</v>
      </c>
      <c r="I5" s="1128"/>
      <c r="J5" s="1119" t="s">
        <v>78</v>
      </c>
      <c r="K5" s="1120"/>
      <c r="L5" s="111" t="str">
        <f>IF([33]Capa!AC4="","",[33]Capa!AC4)</f>
        <v>X</v>
      </c>
      <c r="M5" s="152" t="s">
        <v>4</v>
      </c>
      <c r="N5" s="111"/>
      <c r="O5" s="153" t="s">
        <v>83</v>
      </c>
    </row>
    <row r="6" spans="1:15" ht="24.95" customHeight="1">
      <c r="A6" s="379"/>
      <c r="B6" s="167"/>
      <c r="C6" s="106"/>
      <c r="D6" s="531" t="s">
        <v>282</v>
      </c>
      <c r="E6" s="531"/>
      <c r="F6" s="1109" t="s">
        <v>282</v>
      </c>
      <c r="G6" s="1111"/>
      <c r="H6" s="1109" t="s">
        <v>282</v>
      </c>
      <c r="I6" s="1111"/>
      <c r="J6" s="1121" t="s">
        <v>2579</v>
      </c>
      <c r="K6" s="1122"/>
      <c r="L6" s="111">
        <f>IF([33]Capa!AC5="","",[33]Capa!AC5)</f>
        <v>0</v>
      </c>
      <c r="M6" s="152" t="s">
        <v>5</v>
      </c>
      <c r="N6" s="111" t="s">
        <v>90</v>
      </c>
      <c r="O6" s="153" t="s">
        <v>79</v>
      </c>
    </row>
    <row r="7" spans="1:15" ht="24.95" customHeight="1">
      <c r="A7" s="379"/>
      <c r="B7" s="167"/>
      <c r="C7" s="106"/>
      <c r="D7" s="162" t="s">
        <v>7</v>
      </c>
      <c r="E7" s="163"/>
      <c r="F7" s="179"/>
      <c r="G7" s="163"/>
      <c r="H7" s="380"/>
      <c r="J7" s="174" t="s">
        <v>8</v>
      </c>
      <c r="K7" s="356" t="s">
        <v>9</v>
      </c>
      <c r="L7" s="111">
        <f>IF([33]Capa!AC6="","",[33]Capa!AC6)</f>
        <v>0</v>
      </c>
      <c r="M7" s="152" t="s">
        <v>6</v>
      </c>
      <c r="N7" s="111"/>
      <c r="O7" s="153" t="s">
        <v>80</v>
      </c>
    </row>
    <row r="8" spans="1:15" ht="24.95" customHeight="1">
      <c r="A8" s="379"/>
      <c r="B8" s="167"/>
      <c r="C8" s="106"/>
      <c r="D8" s="1109" t="s">
        <v>283</v>
      </c>
      <c r="E8" s="1110"/>
      <c r="F8" s="1110"/>
      <c r="G8" s="1110"/>
      <c r="H8" s="1110"/>
      <c r="I8" s="1111"/>
      <c r="J8" s="177">
        <f>Capa!W8</f>
        <v>44750</v>
      </c>
      <c r="K8" s="171" t="s">
        <v>2604</v>
      </c>
      <c r="L8" s="111">
        <f>IF([33]Capa!AC7="","",[33]Capa!AC7)</f>
        <v>0</v>
      </c>
      <c r="M8" s="152" t="s">
        <v>10</v>
      </c>
      <c r="N8" s="112"/>
      <c r="O8" s="153"/>
    </row>
    <row r="9" spans="1:15" ht="24.95" customHeight="1">
      <c r="A9" s="379"/>
      <c r="B9" s="167"/>
      <c r="C9" s="106"/>
      <c r="D9" s="162" t="s">
        <v>11</v>
      </c>
      <c r="E9" s="163"/>
      <c r="F9" s="179"/>
      <c r="G9" s="163"/>
      <c r="H9" s="179"/>
      <c r="I9" s="179"/>
      <c r="J9" s="175"/>
      <c r="K9" s="164"/>
      <c r="L9" s="107"/>
      <c r="M9" s="154"/>
      <c r="N9" s="155"/>
      <c r="O9" s="156"/>
    </row>
    <row r="10" spans="1:15" ht="24.95" customHeight="1">
      <c r="A10" s="381"/>
      <c r="B10" s="168"/>
      <c r="C10" s="158"/>
      <c r="D10" s="1109" t="s">
        <v>284</v>
      </c>
      <c r="E10" s="1110"/>
      <c r="F10" s="1110"/>
      <c r="G10" s="1110"/>
      <c r="H10" s="1110"/>
      <c r="I10" s="1110"/>
      <c r="J10" s="1110"/>
      <c r="K10" s="1111"/>
      <c r="L10" s="159"/>
      <c r="M10" s="160"/>
      <c r="N10" s="160"/>
      <c r="O10" s="161"/>
    </row>
    <row r="11" spans="1:15" s="80" customFormat="1" ht="24.95" customHeight="1">
      <c r="A11" s="1078" t="s">
        <v>64</v>
      </c>
      <c r="B11" s="1148" t="s">
        <v>74</v>
      </c>
      <c r="C11" s="1148" t="s">
        <v>66</v>
      </c>
      <c r="D11" s="1145" t="s">
        <v>13</v>
      </c>
      <c r="E11" s="364"/>
      <c r="F11" s="1148" t="s">
        <v>20</v>
      </c>
      <c r="G11" s="1078" t="s">
        <v>266</v>
      </c>
      <c r="H11" s="1132" t="s">
        <v>18</v>
      </c>
      <c r="I11" s="1134" t="s">
        <v>89</v>
      </c>
      <c r="J11" s="1133" t="s">
        <v>75</v>
      </c>
      <c r="K11" s="695" t="s">
        <v>537</v>
      </c>
      <c r="L11" s="1077" t="s">
        <v>76</v>
      </c>
      <c r="M11" s="1078" t="s">
        <v>77</v>
      </c>
      <c r="N11" s="1145"/>
      <c r="O11" s="1079"/>
    </row>
    <row r="12" spans="1:15" s="80" customFormat="1" ht="24.95" customHeight="1">
      <c r="A12" s="1080"/>
      <c r="B12" s="1149"/>
      <c r="C12" s="1149"/>
      <c r="D12" s="1146"/>
      <c r="E12" s="365"/>
      <c r="F12" s="1149"/>
      <c r="G12" s="1080"/>
      <c r="H12" s="1132"/>
      <c r="I12" s="1134"/>
      <c r="J12" s="1133"/>
      <c r="K12" s="510">
        <v>0.22120000000000001</v>
      </c>
      <c r="L12" s="1077"/>
      <c r="M12" s="1080"/>
      <c r="N12" s="1146"/>
      <c r="O12" s="1081"/>
    </row>
    <row r="13" spans="1:15" s="202" customFormat="1" ht="15.75">
      <c r="A13" s="264" t="s">
        <v>1238</v>
      </c>
      <c r="B13" s="225"/>
      <c r="C13" s="225"/>
      <c r="D13" s="628" t="s">
        <v>1602</v>
      </c>
      <c r="E13" s="225"/>
      <c r="F13" s="264"/>
      <c r="G13" s="225"/>
      <c r="H13" s="264"/>
      <c r="I13" s="225"/>
      <c r="J13" s="225"/>
      <c r="K13" s="225"/>
      <c r="L13" s="632"/>
      <c r="M13" s="201"/>
      <c r="N13" s="225"/>
      <c r="O13" s="225"/>
    </row>
    <row r="14" spans="1:15" s="202" customFormat="1" ht="15.75">
      <c r="A14" s="264" t="s">
        <v>286</v>
      </c>
      <c r="B14" s="225"/>
      <c r="C14" s="225"/>
      <c r="D14" s="628" t="s">
        <v>1603</v>
      </c>
      <c r="E14" s="225"/>
      <c r="F14" s="264"/>
      <c r="G14" s="225"/>
      <c r="H14" s="264"/>
      <c r="I14" s="225"/>
      <c r="J14" s="527">
        <f>SUBTOTAL(9,J15:J46)</f>
        <v>883017.88527304772</v>
      </c>
      <c r="K14" s="527">
        <f t="shared" ref="K14:L14" si="0">SUBTOTAL(9,K15:K46)</f>
        <v>1078341.4414954456</v>
      </c>
      <c r="L14" s="564">
        <f t="shared" si="0"/>
        <v>7.1133405684154827E-2</v>
      </c>
      <c r="M14" s="201"/>
      <c r="N14" s="225"/>
      <c r="O14" s="225"/>
    </row>
    <row r="15" spans="1:15" s="204" customFormat="1" ht="15.75" outlineLevel="1">
      <c r="A15" s="622" t="s">
        <v>1604</v>
      </c>
      <c r="B15" s="172"/>
      <c r="C15" s="172"/>
      <c r="D15" s="172" t="s">
        <v>1605</v>
      </c>
      <c r="E15" s="172"/>
      <c r="F15" s="382"/>
      <c r="G15" s="172"/>
      <c r="H15" s="622"/>
      <c r="I15" s="172"/>
      <c r="J15" s="635">
        <f>SUBTOTAL(9,J16:J30)</f>
        <v>464583.52263464004</v>
      </c>
      <c r="K15" s="635">
        <f t="shared" ref="K15:L15" si="1">SUBTOTAL(9,K16:K30)</f>
        <v>567349.39784142235</v>
      </c>
      <c r="L15" s="640">
        <f t="shared" si="1"/>
        <v>3.7425525281998814E-2</v>
      </c>
      <c r="M15" s="189"/>
      <c r="N15" s="172"/>
      <c r="O15" s="172"/>
    </row>
    <row r="16" spans="1:15" s="413" customFormat="1" ht="31.5" outlineLevel="1">
      <c r="A16" s="368" t="s">
        <v>1606</v>
      </c>
      <c r="B16" s="304" t="s">
        <v>1543</v>
      </c>
      <c r="C16" s="408" t="s">
        <v>1607</v>
      </c>
      <c r="D16" s="409" t="s">
        <v>1608</v>
      </c>
      <c r="E16" s="409"/>
      <c r="F16" s="410"/>
      <c r="G16" s="411" t="s">
        <v>1601</v>
      </c>
      <c r="H16" s="366">
        <v>1</v>
      </c>
      <c r="I16" s="726">
        <v>26995.15</v>
      </c>
      <c r="J16" s="669">
        <f>I16*H16</f>
        <v>26995.15</v>
      </c>
      <c r="K16" s="669">
        <f>J16*(1+$K$12)</f>
        <v>32966.477180000002</v>
      </c>
      <c r="L16" s="563">
        <f>K16/$K$119</f>
        <v>2.1746523920756471E-3</v>
      </c>
      <c r="M16" s="412"/>
      <c r="N16" s="407"/>
      <c r="O16" s="407"/>
    </row>
    <row r="17" spans="1:15" s="413" customFormat="1" ht="15.75" outlineLevel="1">
      <c r="A17" s="368" t="s">
        <v>1609</v>
      </c>
      <c r="B17" s="304" t="s">
        <v>68</v>
      </c>
      <c r="C17" s="485">
        <v>10401</v>
      </c>
      <c r="D17" s="409" t="s">
        <v>1610</v>
      </c>
      <c r="E17" s="404"/>
      <c r="F17" s="410"/>
      <c r="G17" s="411" t="s">
        <v>1568</v>
      </c>
      <c r="H17" s="366">
        <v>30.32</v>
      </c>
      <c r="I17" s="726">
        <v>58.78</v>
      </c>
      <c r="J17" s="669">
        <f t="shared" ref="J17:J30" si="2">I17*H17</f>
        <v>1782.2096000000001</v>
      </c>
      <c r="K17" s="669">
        <f t="shared" ref="K17:K30" si="3">J17*(1+$K$12)</f>
        <v>2176.4343635200003</v>
      </c>
      <c r="L17" s="563">
        <f t="shared" ref="L17:L30" si="4">K17/$K$119</f>
        <v>1.4356972900021606E-4</v>
      </c>
      <c r="M17" s="412"/>
      <c r="N17" s="407"/>
      <c r="O17" s="407"/>
    </row>
    <row r="18" spans="1:15" s="413" customFormat="1" ht="15.75" outlineLevel="1">
      <c r="A18" s="368" t="s">
        <v>1611</v>
      </c>
      <c r="B18" s="492" t="s">
        <v>68</v>
      </c>
      <c r="C18" s="408">
        <v>20184</v>
      </c>
      <c r="D18" s="409" t="s">
        <v>1612</v>
      </c>
      <c r="E18" s="404"/>
      <c r="F18" s="410"/>
      <c r="G18" s="411" t="s">
        <v>288</v>
      </c>
      <c r="H18" s="366">
        <v>1545</v>
      </c>
      <c r="I18" s="726">
        <v>168.6</v>
      </c>
      <c r="J18" s="669">
        <f t="shared" si="2"/>
        <v>260487</v>
      </c>
      <c r="K18" s="669">
        <f t="shared" si="3"/>
        <v>318106.72440000001</v>
      </c>
      <c r="L18" s="563">
        <f t="shared" si="4"/>
        <v>2.0984090759066317E-2</v>
      </c>
      <c r="M18" s="412"/>
      <c r="N18" s="407"/>
      <c r="O18" s="407"/>
    </row>
    <row r="19" spans="1:15" s="413" customFormat="1" ht="15.75" outlineLevel="1">
      <c r="A19" s="368" t="s">
        <v>1613</v>
      </c>
      <c r="B19" s="304" t="s">
        <v>1543</v>
      </c>
      <c r="C19" s="408" t="s">
        <v>1614</v>
      </c>
      <c r="D19" s="409" t="s">
        <v>1615</v>
      </c>
      <c r="E19" s="404"/>
      <c r="F19" s="410"/>
      <c r="G19" s="411" t="s">
        <v>1616</v>
      </c>
      <c r="H19" s="366">
        <v>6768</v>
      </c>
      <c r="I19" s="726">
        <v>12.497052480000002</v>
      </c>
      <c r="J19" s="669">
        <f t="shared" si="2"/>
        <v>84580.051184640019</v>
      </c>
      <c r="K19" s="669">
        <f t="shared" si="3"/>
        <v>103289.15850668239</v>
      </c>
      <c r="L19" s="563">
        <f t="shared" si="4"/>
        <v>6.8135280089407935E-3</v>
      </c>
      <c r="M19" s="412"/>
      <c r="N19" s="407"/>
      <c r="O19" s="407"/>
    </row>
    <row r="20" spans="1:15" s="610" customFormat="1" ht="31.5" outlineLevel="1">
      <c r="A20" s="368" t="s">
        <v>1617</v>
      </c>
      <c r="B20" s="603" t="s">
        <v>68</v>
      </c>
      <c r="C20" s="485">
        <v>200601</v>
      </c>
      <c r="D20" s="371" t="s">
        <v>2594</v>
      </c>
      <c r="E20" s="404"/>
      <c r="F20" s="410"/>
      <c r="G20" s="627" t="s">
        <v>2593</v>
      </c>
      <c r="H20" s="366">
        <v>2</v>
      </c>
      <c r="I20" s="726">
        <v>2127.6799999999998</v>
      </c>
      <c r="J20" s="669">
        <f t="shared" si="2"/>
        <v>4255.3599999999997</v>
      </c>
      <c r="K20" s="669">
        <f t="shared" si="3"/>
        <v>5196.6456319999998</v>
      </c>
      <c r="L20" s="563">
        <f t="shared" si="4"/>
        <v>3.4279968079981124E-4</v>
      </c>
      <c r="M20" s="412"/>
      <c r="N20" s="407"/>
      <c r="O20" s="407"/>
    </row>
    <row r="21" spans="1:15" s="610" customFormat="1" ht="31.5" outlineLevel="1">
      <c r="A21" s="368" t="s">
        <v>1620</v>
      </c>
      <c r="B21" s="603" t="s">
        <v>68</v>
      </c>
      <c r="C21" s="485">
        <v>200601</v>
      </c>
      <c r="D21" s="371" t="s">
        <v>2595</v>
      </c>
      <c r="E21" s="404"/>
      <c r="F21" s="410"/>
      <c r="G21" s="627" t="s">
        <v>2593</v>
      </c>
      <c r="H21" s="366">
        <v>20</v>
      </c>
      <c r="I21" s="726">
        <v>2127.6799999999998</v>
      </c>
      <c r="J21" s="669">
        <f t="shared" si="2"/>
        <v>42553.599999999999</v>
      </c>
      <c r="K21" s="669">
        <f t="shared" si="3"/>
        <v>51966.456319999998</v>
      </c>
      <c r="L21" s="563">
        <f t="shared" si="4"/>
        <v>3.4279968079981124E-3</v>
      </c>
      <c r="M21" s="412"/>
      <c r="N21" s="407"/>
      <c r="O21" s="407"/>
    </row>
    <row r="22" spans="1:15" s="413" customFormat="1" ht="15.75" outlineLevel="1">
      <c r="A22" s="368" t="s">
        <v>1624</v>
      </c>
      <c r="B22" s="304" t="s">
        <v>68</v>
      </c>
      <c r="C22" s="485">
        <v>20148</v>
      </c>
      <c r="D22" s="409" t="s">
        <v>1618</v>
      </c>
      <c r="E22" s="404"/>
      <c r="F22" s="410"/>
      <c r="G22" s="411" t="s">
        <v>1619</v>
      </c>
      <c r="H22" s="366">
        <v>103</v>
      </c>
      <c r="I22" s="726">
        <v>55.05</v>
      </c>
      <c r="J22" s="669">
        <f t="shared" si="2"/>
        <v>5670.15</v>
      </c>
      <c r="K22" s="669">
        <f t="shared" si="3"/>
        <v>6924.3871799999997</v>
      </c>
      <c r="L22" s="563">
        <f t="shared" si="4"/>
        <v>4.5677113336757639E-4</v>
      </c>
      <c r="M22" s="412"/>
      <c r="N22" s="407"/>
      <c r="O22" s="407"/>
    </row>
    <row r="23" spans="1:15" s="413" customFormat="1" ht="15.75" outlineLevel="1">
      <c r="A23" s="368" t="s">
        <v>1627</v>
      </c>
      <c r="B23" s="304" t="s">
        <v>68</v>
      </c>
      <c r="C23" s="408">
        <v>200602</v>
      </c>
      <c r="D23" s="409" t="s">
        <v>1621</v>
      </c>
      <c r="E23" s="404"/>
      <c r="F23" s="410"/>
      <c r="G23" s="411" t="s">
        <v>1619</v>
      </c>
      <c r="H23" s="366">
        <v>228</v>
      </c>
      <c r="I23" s="726">
        <v>20.18</v>
      </c>
      <c r="J23" s="669">
        <f t="shared" si="2"/>
        <v>4601.04</v>
      </c>
      <c r="K23" s="669">
        <f t="shared" si="3"/>
        <v>5618.7900479999998</v>
      </c>
      <c r="L23" s="563">
        <f t="shared" si="4"/>
        <v>3.7064667697848442E-4</v>
      </c>
      <c r="M23" s="412"/>
      <c r="N23" s="407"/>
      <c r="O23" s="407"/>
    </row>
    <row r="24" spans="1:15" s="413" customFormat="1" ht="31.5" outlineLevel="1">
      <c r="A24" s="368" t="s">
        <v>1629</v>
      </c>
      <c r="B24" s="304" t="s">
        <v>68</v>
      </c>
      <c r="C24" s="408">
        <v>200603</v>
      </c>
      <c r="D24" s="409" t="s">
        <v>1622</v>
      </c>
      <c r="E24" s="404"/>
      <c r="F24" s="410"/>
      <c r="G24" s="411" t="s">
        <v>1623</v>
      </c>
      <c r="H24" s="366">
        <v>10</v>
      </c>
      <c r="I24" s="726">
        <v>363.53</v>
      </c>
      <c r="J24" s="669">
        <f t="shared" si="2"/>
        <v>3635.2999999999997</v>
      </c>
      <c r="K24" s="669">
        <f t="shared" si="3"/>
        <v>4439.4283599999999</v>
      </c>
      <c r="L24" s="563">
        <f t="shared" si="4"/>
        <v>2.9284941335434693E-4</v>
      </c>
      <c r="M24" s="412"/>
      <c r="N24" s="407"/>
      <c r="O24" s="407"/>
    </row>
    <row r="25" spans="1:15" s="413" customFormat="1" ht="15.75" outlineLevel="1">
      <c r="A25" s="368" t="s">
        <v>1630</v>
      </c>
      <c r="B25" s="304" t="s">
        <v>68</v>
      </c>
      <c r="C25" s="408">
        <v>200604</v>
      </c>
      <c r="D25" s="409" t="s">
        <v>1625</v>
      </c>
      <c r="E25" s="404"/>
      <c r="F25" s="410"/>
      <c r="G25" s="411" t="s">
        <v>1626</v>
      </c>
      <c r="H25" s="366">
        <v>5</v>
      </c>
      <c r="I25" s="726">
        <v>302.07</v>
      </c>
      <c r="J25" s="669">
        <f t="shared" si="2"/>
        <v>1510.35</v>
      </c>
      <c r="K25" s="669">
        <f t="shared" si="3"/>
        <v>1844.4394199999999</v>
      </c>
      <c r="L25" s="563">
        <f t="shared" si="4"/>
        <v>1.2166949397841662E-4</v>
      </c>
      <c r="M25" s="412"/>
      <c r="N25" s="407"/>
      <c r="O25" s="407"/>
    </row>
    <row r="26" spans="1:15" s="413" customFormat="1" ht="15.75" outlineLevel="1">
      <c r="A26" s="368" t="s">
        <v>1633</v>
      </c>
      <c r="B26" s="304" t="s">
        <v>68</v>
      </c>
      <c r="C26" s="485">
        <v>10210</v>
      </c>
      <c r="D26" s="409" t="s">
        <v>1628</v>
      </c>
      <c r="E26" s="404"/>
      <c r="F26" s="410"/>
      <c r="G26" s="411" t="s">
        <v>1568</v>
      </c>
      <c r="H26" s="366">
        <f>303.2*1.4</f>
        <v>424.47999999999996</v>
      </c>
      <c r="I26" s="726">
        <v>14.25</v>
      </c>
      <c r="J26" s="669">
        <f t="shared" si="2"/>
        <v>6048.8399999999992</v>
      </c>
      <c r="K26" s="669">
        <f t="shared" si="3"/>
        <v>7386.8434079999997</v>
      </c>
      <c r="L26" s="563">
        <f t="shared" si="4"/>
        <v>4.8727732112186287E-4</v>
      </c>
      <c r="M26" s="412"/>
      <c r="N26" s="407"/>
      <c r="O26" s="407"/>
    </row>
    <row r="27" spans="1:15" s="413" customFormat="1" ht="15.75" outlineLevel="1">
      <c r="A27" s="368" t="s">
        <v>1635</v>
      </c>
      <c r="B27" s="304" t="s">
        <v>68</v>
      </c>
      <c r="C27" s="408">
        <v>10105</v>
      </c>
      <c r="D27" s="409" t="s">
        <v>1594</v>
      </c>
      <c r="E27" s="404"/>
      <c r="F27" s="410"/>
      <c r="G27" s="411" t="s">
        <v>1568</v>
      </c>
      <c r="H27" s="366">
        <f>22.25*1.5</f>
        <v>33.375</v>
      </c>
      <c r="I27" s="726">
        <v>11.59</v>
      </c>
      <c r="J27" s="669">
        <f t="shared" si="2"/>
        <v>386.81624999999997</v>
      </c>
      <c r="K27" s="669">
        <f t="shared" si="3"/>
        <v>472.38000449999998</v>
      </c>
      <c r="L27" s="563">
        <f t="shared" si="4"/>
        <v>3.1160815307795343E-5</v>
      </c>
      <c r="M27" s="412"/>
      <c r="N27" s="407"/>
      <c r="O27" s="407"/>
    </row>
    <row r="28" spans="1:15" s="413" customFormat="1" ht="15.75" outlineLevel="1">
      <c r="A28" s="368" t="s">
        <v>2596</v>
      </c>
      <c r="B28" s="304" t="s">
        <v>68</v>
      </c>
      <c r="C28" s="485">
        <v>10310</v>
      </c>
      <c r="D28" s="409" t="s">
        <v>1631</v>
      </c>
      <c r="E28" s="404"/>
      <c r="F28" s="410"/>
      <c r="G28" s="411" t="s">
        <v>1632</v>
      </c>
      <c r="H28" s="366">
        <f>H26*10</f>
        <v>4244.7999999999993</v>
      </c>
      <c r="I28" s="726">
        <v>2.52</v>
      </c>
      <c r="J28" s="669">
        <f t="shared" si="2"/>
        <v>10696.895999999999</v>
      </c>
      <c r="K28" s="669">
        <f t="shared" si="3"/>
        <v>13063.0493952</v>
      </c>
      <c r="L28" s="563">
        <f t="shared" si="4"/>
        <v>8.6171147314182068E-4</v>
      </c>
      <c r="M28" s="412"/>
      <c r="N28" s="407"/>
      <c r="O28" s="407"/>
    </row>
    <row r="29" spans="1:15" s="413" customFormat="1" ht="15.75" outlineLevel="1">
      <c r="A29" s="368" t="s">
        <v>2597</v>
      </c>
      <c r="B29" s="304" t="s">
        <v>68</v>
      </c>
      <c r="C29" s="485">
        <v>10110</v>
      </c>
      <c r="D29" s="409" t="s">
        <v>1634</v>
      </c>
      <c r="E29" s="404"/>
      <c r="F29" s="410"/>
      <c r="G29" s="411" t="s">
        <v>1632</v>
      </c>
      <c r="H29" s="366">
        <f>H27*10</f>
        <v>333.75</v>
      </c>
      <c r="I29" s="726">
        <v>1.96</v>
      </c>
      <c r="J29" s="669">
        <f t="shared" si="2"/>
        <v>654.15</v>
      </c>
      <c r="K29" s="669">
        <f t="shared" si="3"/>
        <v>798.84798000000001</v>
      </c>
      <c r="L29" s="563">
        <f t="shared" si="4"/>
        <v>5.2696460744848034E-5</v>
      </c>
      <c r="M29" s="412"/>
      <c r="N29" s="407"/>
      <c r="O29" s="407"/>
    </row>
    <row r="30" spans="1:15" s="413" customFormat="1" ht="15.75" outlineLevel="1">
      <c r="A30" s="368" t="s">
        <v>2598</v>
      </c>
      <c r="B30" s="304" t="s">
        <v>1543</v>
      </c>
      <c r="C30" s="414" t="s">
        <v>1636</v>
      </c>
      <c r="D30" s="409" t="s">
        <v>1637</v>
      </c>
      <c r="E30" s="404"/>
      <c r="F30" s="410"/>
      <c r="G30" s="411" t="s">
        <v>1568</v>
      </c>
      <c r="H30" s="366">
        <f>H26</f>
        <v>424.47999999999996</v>
      </c>
      <c r="I30" s="726">
        <v>25.27</v>
      </c>
      <c r="J30" s="669">
        <f t="shared" si="2"/>
        <v>10726.609599999998</v>
      </c>
      <c r="K30" s="669">
        <f t="shared" si="3"/>
        <v>13099.335643519998</v>
      </c>
      <c r="L30" s="563">
        <f t="shared" si="4"/>
        <v>8.6410511612277003E-4</v>
      </c>
      <c r="M30" s="412"/>
      <c r="N30" s="407"/>
      <c r="O30" s="407"/>
    </row>
    <row r="31" spans="1:15" s="636" customFormat="1" ht="15.75" outlineLevel="1">
      <c r="A31" s="622" t="s">
        <v>287</v>
      </c>
      <c r="B31" s="172"/>
      <c r="C31" s="172"/>
      <c r="D31" s="429" t="s">
        <v>1638</v>
      </c>
      <c r="E31" s="172"/>
      <c r="F31" s="382"/>
      <c r="G31" s="172"/>
      <c r="H31" s="622"/>
      <c r="I31" s="172"/>
      <c r="J31" s="635">
        <f>SUBTOTAL(9,J32:J46)</f>
        <v>418434.3626384075</v>
      </c>
      <c r="K31" s="635">
        <f t="shared" ref="K31:L31" si="5">SUBTOTAL(9,K32:K46)</f>
        <v>510992.04365402332</v>
      </c>
      <c r="L31" s="640">
        <f t="shared" si="5"/>
        <v>3.3707880402156006E-2</v>
      </c>
      <c r="M31" s="189"/>
      <c r="N31" s="172"/>
      <c r="O31" s="172"/>
    </row>
    <row r="32" spans="1:15" s="215" customFormat="1" ht="15.75" outlineLevel="1">
      <c r="A32" s="403" t="s">
        <v>1639</v>
      </c>
      <c r="B32" s="296" t="s">
        <v>1543</v>
      </c>
      <c r="C32" s="399" t="s">
        <v>1640</v>
      </c>
      <c r="D32" s="409" t="s">
        <v>1641</v>
      </c>
      <c r="E32" s="404"/>
      <c r="F32" s="405"/>
      <c r="G32" s="405" t="s">
        <v>1568</v>
      </c>
      <c r="H32" s="366">
        <v>575</v>
      </c>
      <c r="I32" s="726">
        <v>11.1732724236</v>
      </c>
      <c r="J32" s="669">
        <f t="shared" ref="J32:J46" si="6">I32*H32</f>
        <v>6424.6316435700001</v>
      </c>
      <c r="K32" s="669">
        <f t="shared" ref="K32:K46" si="7">J32*(1+$K$12)</f>
        <v>7845.7601631276848</v>
      </c>
      <c r="L32" s="563">
        <f t="shared" ref="L32:L46" si="8">K32/$K$119</f>
        <v>5.175500255377132E-4</v>
      </c>
      <c r="M32" s="406"/>
      <c r="N32" s="407"/>
      <c r="O32" s="407"/>
    </row>
    <row r="33" spans="1:15" s="215" customFormat="1" ht="15.75" outlineLevel="1">
      <c r="A33" s="403" t="s">
        <v>1642</v>
      </c>
      <c r="B33" s="296" t="s">
        <v>68</v>
      </c>
      <c r="C33" s="297">
        <v>10410</v>
      </c>
      <c r="D33" s="409" t="s">
        <v>1643</v>
      </c>
      <c r="E33" s="404"/>
      <c r="F33" s="405"/>
      <c r="G33" s="405" t="s">
        <v>1554</v>
      </c>
      <c r="H33" s="366">
        <v>421.36</v>
      </c>
      <c r="I33" s="726">
        <v>4.9000000000000004</v>
      </c>
      <c r="J33" s="669">
        <f t="shared" si="6"/>
        <v>2064.6640000000002</v>
      </c>
      <c r="K33" s="669">
        <f t="shared" si="7"/>
        <v>2521.3676768000005</v>
      </c>
      <c r="L33" s="563">
        <f t="shared" si="8"/>
        <v>1.6632345093220354E-4</v>
      </c>
      <c r="M33" s="406"/>
      <c r="N33" s="407"/>
      <c r="O33" s="407"/>
    </row>
    <row r="34" spans="1:15" s="215" customFormat="1" ht="15.75" outlineLevel="1">
      <c r="A34" s="403" t="s">
        <v>1644</v>
      </c>
      <c r="B34" s="296" t="s">
        <v>68</v>
      </c>
      <c r="C34" s="485">
        <v>130114</v>
      </c>
      <c r="D34" s="409" t="s">
        <v>1645</v>
      </c>
      <c r="E34" s="404"/>
      <c r="F34" s="405"/>
      <c r="G34" s="405" t="s">
        <v>1568</v>
      </c>
      <c r="H34" s="366">
        <f>H33*0.05</f>
        <v>21.068000000000001</v>
      </c>
      <c r="I34" s="726">
        <v>415.42</v>
      </c>
      <c r="J34" s="669">
        <f t="shared" si="6"/>
        <v>8752.0685600000015</v>
      </c>
      <c r="K34" s="669">
        <f t="shared" si="7"/>
        <v>10688.026125472003</v>
      </c>
      <c r="L34" s="563">
        <f t="shared" si="8"/>
        <v>7.0504171414546932E-4</v>
      </c>
      <c r="M34" s="406"/>
      <c r="N34" s="407"/>
      <c r="O34" s="407"/>
    </row>
    <row r="35" spans="1:15" s="215" customFormat="1" ht="15.75" outlineLevel="1">
      <c r="A35" s="403" t="s">
        <v>1646</v>
      </c>
      <c r="B35" s="296" t="s">
        <v>1543</v>
      </c>
      <c r="C35" s="399" t="s">
        <v>1647</v>
      </c>
      <c r="D35" s="409" t="s">
        <v>1648</v>
      </c>
      <c r="E35" s="404"/>
      <c r="F35" s="405"/>
      <c r="G35" s="405" t="s">
        <v>1554</v>
      </c>
      <c r="H35" s="366">
        <f>735*1.1</f>
        <v>808.50000000000011</v>
      </c>
      <c r="I35" s="726">
        <v>113.15778089999999</v>
      </c>
      <c r="J35" s="669">
        <f t="shared" si="6"/>
        <v>91488.065857649999</v>
      </c>
      <c r="K35" s="669">
        <f t="shared" si="7"/>
        <v>111725.22602536218</v>
      </c>
      <c r="L35" s="563">
        <f t="shared" si="8"/>
        <v>7.3700179944809676E-3</v>
      </c>
      <c r="M35" s="406"/>
      <c r="N35" s="407"/>
      <c r="O35" s="407"/>
    </row>
    <row r="36" spans="1:15" s="215" customFormat="1" ht="15.75" outlineLevel="1">
      <c r="A36" s="403" t="s">
        <v>1649</v>
      </c>
      <c r="B36" s="296" t="s">
        <v>1543</v>
      </c>
      <c r="C36" s="399" t="s">
        <v>1614</v>
      </c>
      <c r="D36" s="409" t="s">
        <v>1650</v>
      </c>
      <c r="E36" s="404"/>
      <c r="F36" s="405"/>
      <c r="G36" s="405" t="s">
        <v>1616</v>
      </c>
      <c r="H36" s="366">
        <v>7478</v>
      </c>
      <c r="I36" s="726">
        <v>12.497052480000002</v>
      </c>
      <c r="J36" s="669">
        <f t="shared" si="6"/>
        <v>93452.958445440017</v>
      </c>
      <c r="K36" s="669">
        <f t="shared" si="7"/>
        <v>114124.75285357135</v>
      </c>
      <c r="L36" s="563">
        <f t="shared" si="8"/>
        <v>7.528304144630505E-3</v>
      </c>
      <c r="M36" s="406"/>
      <c r="N36" s="407"/>
      <c r="O36" s="407"/>
    </row>
    <row r="37" spans="1:15" s="215" customFormat="1" ht="15.75" outlineLevel="1">
      <c r="A37" s="403" t="s">
        <v>1651</v>
      </c>
      <c r="B37" s="296" t="s">
        <v>1543</v>
      </c>
      <c r="C37" s="399" t="s">
        <v>1652</v>
      </c>
      <c r="D37" s="409" t="s">
        <v>1653</v>
      </c>
      <c r="E37" s="404"/>
      <c r="F37" s="405"/>
      <c r="G37" s="405" t="s">
        <v>1616</v>
      </c>
      <c r="H37" s="366">
        <v>158</v>
      </c>
      <c r="I37" s="726">
        <v>13.674052480000002</v>
      </c>
      <c r="J37" s="669">
        <f t="shared" si="6"/>
        <v>2160.5002918400005</v>
      </c>
      <c r="K37" s="669">
        <f t="shared" si="7"/>
        <v>2638.4029563950089</v>
      </c>
      <c r="L37" s="563">
        <f t="shared" si="8"/>
        <v>1.7404374962650665E-4</v>
      </c>
      <c r="M37" s="406"/>
      <c r="N37" s="407"/>
      <c r="O37" s="407"/>
    </row>
    <row r="38" spans="1:15" s="215" customFormat="1" ht="15.75" outlineLevel="1">
      <c r="A38" s="403" t="s">
        <v>1654</v>
      </c>
      <c r="B38" s="296" t="s">
        <v>1543</v>
      </c>
      <c r="C38" s="399" t="s">
        <v>1655</v>
      </c>
      <c r="D38" s="409" t="s">
        <v>1656</v>
      </c>
      <c r="E38" s="404"/>
      <c r="F38" s="405"/>
      <c r="G38" s="405" t="s">
        <v>1568</v>
      </c>
      <c r="H38" s="366">
        <v>260</v>
      </c>
      <c r="I38" s="726">
        <v>484.08970000000005</v>
      </c>
      <c r="J38" s="669">
        <f t="shared" si="6"/>
        <v>125863.32200000001</v>
      </c>
      <c r="K38" s="669">
        <f t="shared" si="7"/>
        <v>153704.28882640004</v>
      </c>
      <c r="L38" s="563">
        <f t="shared" si="8"/>
        <v>1.0139190716180035E-2</v>
      </c>
      <c r="M38" s="406"/>
      <c r="N38" s="407"/>
      <c r="O38" s="407"/>
    </row>
    <row r="39" spans="1:15" s="215" customFormat="1" ht="15.75" outlineLevel="1">
      <c r="A39" s="403" t="s">
        <v>1657</v>
      </c>
      <c r="B39" s="296" t="s">
        <v>1543</v>
      </c>
      <c r="C39" s="399" t="s">
        <v>1658</v>
      </c>
      <c r="D39" s="409" t="s">
        <v>1659</v>
      </c>
      <c r="E39" s="404"/>
      <c r="F39" s="405"/>
      <c r="G39" s="405" t="s">
        <v>1568</v>
      </c>
      <c r="H39" s="366">
        <f>H38</f>
        <v>260</v>
      </c>
      <c r="I39" s="726">
        <v>209.82262399999999</v>
      </c>
      <c r="J39" s="669">
        <f t="shared" si="6"/>
        <v>54553.882239999999</v>
      </c>
      <c r="K39" s="669">
        <f t="shared" si="7"/>
        <v>66621.200991488004</v>
      </c>
      <c r="L39" s="563">
        <f t="shared" si="8"/>
        <v>4.3947053641201902E-3</v>
      </c>
      <c r="M39" s="406"/>
      <c r="N39" s="407"/>
      <c r="O39" s="407"/>
    </row>
    <row r="40" spans="1:15" s="215" customFormat="1" ht="15.75" outlineLevel="1">
      <c r="A40" s="403" t="s">
        <v>1660</v>
      </c>
      <c r="B40" s="296" t="s">
        <v>68</v>
      </c>
      <c r="C40" s="297">
        <v>200602</v>
      </c>
      <c r="D40" s="409" t="s">
        <v>1621</v>
      </c>
      <c r="E40" s="404"/>
      <c r="F40" s="405"/>
      <c r="G40" s="405" t="s">
        <v>1619</v>
      </c>
      <c r="H40" s="366">
        <v>195</v>
      </c>
      <c r="I40" s="726">
        <v>20.18</v>
      </c>
      <c r="J40" s="669">
        <f t="shared" si="6"/>
        <v>3935.1</v>
      </c>
      <c r="K40" s="669">
        <f t="shared" si="7"/>
        <v>4805.5441200000005</v>
      </c>
      <c r="L40" s="563">
        <f t="shared" si="8"/>
        <v>3.1700044741580911E-4</v>
      </c>
      <c r="M40" s="406"/>
      <c r="N40" s="407"/>
      <c r="O40" s="407"/>
    </row>
    <row r="41" spans="1:15" s="215" customFormat="1" ht="31.5" outlineLevel="1">
      <c r="A41" s="403" t="s">
        <v>1661</v>
      </c>
      <c r="B41" s="296" t="s">
        <v>68</v>
      </c>
      <c r="C41" s="297">
        <v>200603</v>
      </c>
      <c r="D41" s="409" t="s">
        <v>1622</v>
      </c>
      <c r="E41" s="404"/>
      <c r="F41" s="405"/>
      <c r="G41" s="405" t="s">
        <v>1623</v>
      </c>
      <c r="H41" s="366">
        <v>4</v>
      </c>
      <c r="I41" s="726">
        <v>363.53</v>
      </c>
      <c r="J41" s="669">
        <f t="shared" si="6"/>
        <v>1454.12</v>
      </c>
      <c r="K41" s="669">
        <f t="shared" si="7"/>
        <v>1775.771344</v>
      </c>
      <c r="L41" s="563">
        <f t="shared" si="8"/>
        <v>1.1713976534173879E-4</v>
      </c>
      <c r="M41" s="406"/>
      <c r="N41" s="407"/>
      <c r="O41" s="407"/>
    </row>
    <row r="42" spans="1:15" s="215" customFormat="1" ht="15.75" outlineLevel="1">
      <c r="A42" s="403" t="s">
        <v>1662</v>
      </c>
      <c r="B42" s="296" t="s">
        <v>68</v>
      </c>
      <c r="C42" s="297">
        <v>200604</v>
      </c>
      <c r="D42" s="409" t="s">
        <v>1625</v>
      </c>
      <c r="E42" s="404"/>
      <c r="F42" s="405"/>
      <c r="G42" s="405" t="s">
        <v>1626</v>
      </c>
      <c r="H42" s="366">
        <v>8</v>
      </c>
      <c r="I42" s="726">
        <v>302.07</v>
      </c>
      <c r="J42" s="669">
        <f t="shared" si="6"/>
        <v>2416.56</v>
      </c>
      <c r="K42" s="669">
        <f t="shared" si="7"/>
        <v>2951.1030719999999</v>
      </c>
      <c r="L42" s="563">
        <f t="shared" si="8"/>
        <v>1.9467119036546657E-4</v>
      </c>
      <c r="M42" s="406"/>
      <c r="N42" s="407"/>
      <c r="O42" s="407"/>
    </row>
    <row r="43" spans="1:15" s="215" customFormat="1" ht="15.75" outlineLevel="1">
      <c r="A43" s="403" t="s">
        <v>1663</v>
      </c>
      <c r="B43" s="296" t="s">
        <v>1543</v>
      </c>
      <c r="C43" s="297" t="s">
        <v>1664</v>
      </c>
      <c r="D43" s="409" t="s">
        <v>1665</v>
      </c>
      <c r="E43" s="404"/>
      <c r="F43" s="405"/>
      <c r="G43" s="405" t="s">
        <v>1568</v>
      </c>
      <c r="H43" s="366">
        <f>H32-H38</f>
        <v>315</v>
      </c>
      <c r="I43" s="726">
        <v>7.3346336505000007</v>
      </c>
      <c r="J43" s="669">
        <f t="shared" si="6"/>
        <v>2310.4095999075003</v>
      </c>
      <c r="K43" s="669">
        <f t="shared" si="7"/>
        <v>2821.4722034070396</v>
      </c>
      <c r="L43" s="563">
        <f t="shared" si="8"/>
        <v>1.8612001648864274E-4</v>
      </c>
      <c r="M43" s="406"/>
      <c r="N43" s="407"/>
      <c r="O43" s="407"/>
    </row>
    <row r="44" spans="1:15" s="215" customFormat="1" ht="15.75" outlineLevel="1">
      <c r="A44" s="403" t="s">
        <v>1666</v>
      </c>
      <c r="B44" s="296" t="s">
        <v>68</v>
      </c>
      <c r="C44" s="485">
        <v>10210</v>
      </c>
      <c r="D44" s="409" t="s">
        <v>1628</v>
      </c>
      <c r="E44" s="404"/>
      <c r="F44" s="405"/>
      <c r="G44" s="405" t="s">
        <v>1568</v>
      </c>
      <c r="H44" s="366">
        <f>H38*1.4</f>
        <v>364</v>
      </c>
      <c r="I44" s="726">
        <v>14.25</v>
      </c>
      <c r="J44" s="669">
        <f t="shared" si="6"/>
        <v>5187</v>
      </c>
      <c r="K44" s="669">
        <f t="shared" si="7"/>
        <v>6334.3644000000004</v>
      </c>
      <c r="L44" s="563">
        <f t="shared" si="8"/>
        <v>4.1784994555304865E-4</v>
      </c>
      <c r="M44" s="406"/>
      <c r="N44" s="407"/>
      <c r="O44" s="407"/>
    </row>
    <row r="45" spans="1:15" s="215" customFormat="1" ht="15.75" outlineLevel="1">
      <c r="A45" s="403" t="s">
        <v>1667</v>
      </c>
      <c r="B45" s="296" t="s">
        <v>68</v>
      </c>
      <c r="C45" s="485">
        <v>10310</v>
      </c>
      <c r="D45" s="409" t="s">
        <v>1631</v>
      </c>
      <c r="E45" s="404"/>
      <c r="F45" s="405"/>
      <c r="G45" s="405" t="s">
        <v>1632</v>
      </c>
      <c r="H45" s="366">
        <f>H44*10</f>
        <v>3640</v>
      </c>
      <c r="I45" s="726">
        <v>2.52</v>
      </c>
      <c r="J45" s="669">
        <f t="shared" si="6"/>
        <v>9172.7999999999993</v>
      </c>
      <c r="K45" s="669">
        <f t="shared" si="7"/>
        <v>11201.82336</v>
      </c>
      <c r="L45" s="563">
        <f t="shared" si="8"/>
        <v>7.3893464055697021E-4</v>
      </c>
      <c r="M45" s="406"/>
      <c r="N45" s="407"/>
      <c r="O45" s="407"/>
    </row>
    <row r="46" spans="1:15" s="215" customFormat="1" ht="15.75" outlineLevel="1">
      <c r="A46" s="403" t="s">
        <v>1668</v>
      </c>
      <c r="B46" s="296" t="s">
        <v>1543</v>
      </c>
      <c r="C46" s="399" t="s">
        <v>1636</v>
      </c>
      <c r="D46" s="409" t="s">
        <v>1637</v>
      </c>
      <c r="E46" s="404"/>
      <c r="F46" s="405"/>
      <c r="G46" s="405" t="s">
        <v>1568</v>
      </c>
      <c r="H46" s="366">
        <f>H44</f>
        <v>364</v>
      </c>
      <c r="I46" s="726">
        <v>25.27</v>
      </c>
      <c r="J46" s="669">
        <f t="shared" si="6"/>
        <v>9198.2800000000007</v>
      </c>
      <c r="K46" s="669">
        <f t="shared" si="7"/>
        <v>11232.939536000002</v>
      </c>
      <c r="L46" s="563">
        <f t="shared" si="8"/>
        <v>7.4098723678073968E-4</v>
      </c>
      <c r="M46" s="406"/>
      <c r="N46" s="407"/>
      <c r="O46" s="407"/>
    </row>
    <row r="47" spans="1:15" s="212" customFormat="1" ht="20.100000000000001" customHeight="1">
      <c r="A47" s="383" t="s">
        <v>290</v>
      </c>
      <c r="B47" s="228"/>
      <c r="C47" s="228"/>
      <c r="D47" s="629" t="s">
        <v>1669</v>
      </c>
      <c r="E47" s="228"/>
      <c r="F47" s="383"/>
      <c r="G47" s="228"/>
      <c r="H47" s="384"/>
      <c r="I47" s="385"/>
      <c r="J47" s="385">
        <f>SUBTOTAL(9,J48:J102)</f>
        <v>10579237.399102729</v>
      </c>
      <c r="K47" s="385">
        <f t="shared" ref="K47:L47" si="9">SUBTOTAL(9,K48:K102)</f>
        <v>12919364.711784255</v>
      </c>
      <c r="L47" s="763">
        <f t="shared" si="9"/>
        <v>0.85223323138767137</v>
      </c>
      <c r="M47" s="211"/>
      <c r="N47" s="228"/>
      <c r="O47" s="228"/>
    </row>
    <row r="48" spans="1:15" s="210" customFormat="1" ht="20.100000000000001" customHeight="1" outlineLevel="1">
      <c r="A48" s="386" t="s">
        <v>291</v>
      </c>
      <c r="B48" s="229"/>
      <c r="C48" s="229"/>
      <c r="D48" s="430" t="s">
        <v>1670</v>
      </c>
      <c r="E48" s="229"/>
      <c r="F48" s="386"/>
      <c r="G48" s="229"/>
      <c r="H48" s="387"/>
      <c r="I48" s="388">
        <v>9.58</v>
      </c>
      <c r="J48" s="635">
        <f>SUBTOTAL(9,J49:J56)</f>
        <v>453848.17786572</v>
      </c>
      <c r="K48" s="635">
        <f t="shared" ref="K48:L48" si="10">SUBTOTAL(9,K49:K56)</f>
        <v>554239.39480961731</v>
      </c>
      <c r="L48" s="640">
        <f t="shared" si="10"/>
        <v>3.6560716485548768E-2</v>
      </c>
      <c r="M48" s="214"/>
      <c r="N48" s="229"/>
      <c r="O48" s="229"/>
    </row>
    <row r="49" spans="1:15" s="612" customFormat="1" ht="31.5" outlineLevel="1">
      <c r="A49" s="403" t="s">
        <v>1671</v>
      </c>
      <c r="B49" s="611" t="s">
        <v>70</v>
      </c>
      <c r="C49" s="681">
        <v>96252</v>
      </c>
      <c r="D49" s="371" t="s">
        <v>2600</v>
      </c>
      <c r="E49" s="404"/>
      <c r="F49" s="405"/>
      <c r="G49" s="443" t="s">
        <v>1554</v>
      </c>
      <c r="H49" s="366">
        <f>H50</f>
        <v>526.70080000000007</v>
      </c>
      <c r="I49" s="726">
        <v>252.95</v>
      </c>
      <c r="J49" s="669">
        <f t="shared" ref="J49:J56" si="11">I49*H49</f>
        <v>133228.96736000001</v>
      </c>
      <c r="K49" s="669">
        <f t="shared" ref="K49:K56" si="12">J49*(1+$K$12)</f>
        <v>162699.21494003202</v>
      </c>
      <c r="L49" s="563">
        <f t="shared" ref="L49:L56" si="13">K49/$K$119</f>
        <v>1.0732546126366859E-2</v>
      </c>
      <c r="M49" s="406"/>
      <c r="N49" s="407"/>
      <c r="O49" s="407"/>
    </row>
    <row r="50" spans="1:15" s="612" customFormat="1" ht="47.25" outlineLevel="1">
      <c r="A50" s="403" t="s">
        <v>1674</v>
      </c>
      <c r="B50" s="611" t="s">
        <v>70</v>
      </c>
      <c r="C50" s="681">
        <v>96259</v>
      </c>
      <c r="D50" s="371" t="s">
        <v>2601</v>
      </c>
      <c r="E50" s="404"/>
      <c r="F50" s="405"/>
      <c r="G50" s="443" t="s">
        <v>1554</v>
      </c>
      <c r="H50" s="366">
        <f>1.88*17.51*16</f>
        <v>526.70080000000007</v>
      </c>
      <c r="I50" s="726">
        <v>232.86</v>
      </c>
      <c r="J50" s="669">
        <f t="shared" si="11"/>
        <v>122647.54828800002</v>
      </c>
      <c r="K50" s="669">
        <f t="shared" si="12"/>
        <v>149777.18596930563</v>
      </c>
      <c r="L50" s="563">
        <f t="shared" si="13"/>
        <v>9.8801371456247768E-3</v>
      </c>
      <c r="M50" s="406"/>
      <c r="N50" s="407"/>
      <c r="O50" s="407"/>
    </row>
    <row r="51" spans="1:15" s="215" customFormat="1" ht="15.75" outlineLevel="1">
      <c r="A51" s="403" t="s">
        <v>1675</v>
      </c>
      <c r="B51" s="296" t="s">
        <v>1543</v>
      </c>
      <c r="C51" s="399" t="s">
        <v>1614</v>
      </c>
      <c r="D51" s="409" t="s">
        <v>1650</v>
      </c>
      <c r="E51" s="404"/>
      <c r="F51" s="405"/>
      <c r="G51" s="405" t="s">
        <v>1616</v>
      </c>
      <c r="H51" s="366">
        <v>11219</v>
      </c>
      <c r="I51" s="726">
        <v>12.497052480000002</v>
      </c>
      <c r="J51" s="669">
        <f t="shared" si="11"/>
        <v>140204.43177312001</v>
      </c>
      <c r="K51" s="669">
        <f t="shared" si="12"/>
        <v>171217.65208133418</v>
      </c>
      <c r="L51" s="563">
        <f t="shared" si="13"/>
        <v>1.1294469670849109E-2</v>
      </c>
      <c r="M51" s="406"/>
      <c r="N51" s="407"/>
      <c r="O51" s="407"/>
    </row>
    <row r="52" spans="1:15" s="215" customFormat="1" ht="15.75" outlineLevel="1">
      <c r="A52" s="403" t="s">
        <v>1676</v>
      </c>
      <c r="B52" s="296" t="s">
        <v>1543</v>
      </c>
      <c r="C52" s="399" t="s">
        <v>1655</v>
      </c>
      <c r="D52" s="409" t="s">
        <v>1656</v>
      </c>
      <c r="E52" s="404"/>
      <c r="F52" s="405"/>
      <c r="G52" s="405" t="s">
        <v>1568</v>
      </c>
      <c r="H52" s="366">
        <v>79.150000000000006</v>
      </c>
      <c r="I52" s="726">
        <v>484.08970000000005</v>
      </c>
      <c r="J52" s="669">
        <f t="shared" si="11"/>
        <v>38315.699755000009</v>
      </c>
      <c r="K52" s="669">
        <f t="shared" si="12"/>
        <v>46791.132540806015</v>
      </c>
      <c r="L52" s="563">
        <f t="shared" si="13"/>
        <v>3.0866036353294221E-3</v>
      </c>
      <c r="M52" s="406"/>
      <c r="N52" s="407"/>
      <c r="O52" s="407"/>
    </row>
    <row r="53" spans="1:15" s="215" customFormat="1" ht="15.75" outlineLevel="1">
      <c r="A53" s="403" t="s">
        <v>1677</v>
      </c>
      <c r="B53" s="296" t="s">
        <v>1543</v>
      </c>
      <c r="C53" s="399" t="s">
        <v>1658</v>
      </c>
      <c r="D53" s="409" t="s">
        <v>1659</v>
      </c>
      <c r="E53" s="404"/>
      <c r="F53" s="405"/>
      <c r="G53" s="405" t="s">
        <v>1568</v>
      </c>
      <c r="H53" s="366">
        <f>H52</f>
        <v>79.150000000000006</v>
      </c>
      <c r="I53" s="726">
        <v>209.82262399999999</v>
      </c>
      <c r="J53" s="669">
        <f t="shared" si="11"/>
        <v>16607.4606896</v>
      </c>
      <c r="K53" s="669">
        <f t="shared" si="12"/>
        <v>20281.030994139521</v>
      </c>
      <c r="L53" s="563">
        <f t="shared" si="13"/>
        <v>1.3378497291158195E-3</v>
      </c>
      <c r="M53" s="406"/>
      <c r="N53" s="407"/>
      <c r="O53" s="407"/>
    </row>
    <row r="54" spans="1:15" s="215" customFormat="1" ht="15.75" outlineLevel="1">
      <c r="A54" s="403" t="s">
        <v>1678</v>
      </c>
      <c r="B54" s="296" t="s">
        <v>68</v>
      </c>
      <c r="C54" s="297">
        <v>200602</v>
      </c>
      <c r="D54" s="409" t="s">
        <v>1621</v>
      </c>
      <c r="E54" s="404"/>
      <c r="F54" s="405"/>
      <c r="G54" s="405" t="s">
        <v>1619</v>
      </c>
      <c r="H54" s="366">
        <v>60</v>
      </c>
      <c r="I54" s="726">
        <v>20.18</v>
      </c>
      <c r="J54" s="669">
        <f t="shared" si="11"/>
        <v>1210.8</v>
      </c>
      <c r="K54" s="669">
        <f t="shared" si="12"/>
        <v>1478.62896</v>
      </c>
      <c r="L54" s="563">
        <f t="shared" si="13"/>
        <v>9.7538599204864329E-5</v>
      </c>
      <c r="M54" s="406"/>
      <c r="N54" s="407"/>
      <c r="O54" s="407"/>
    </row>
    <row r="55" spans="1:15" s="215" customFormat="1" ht="31.5" outlineLevel="1">
      <c r="A55" s="403" t="s">
        <v>1679</v>
      </c>
      <c r="B55" s="296" t="s">
        <v>68</v>
      </c>
      <c r="C55" s="297">
        <v>200603</v>
      </c>
      <c r="D55" s="409" t="s">
        <v>1622</v>
      </c>
      <c r="E55" s="404"/>
      <c r="F55" s="405"/>
      <c r="G55" s="405" t="s">
        <v>1623</v>
      </c>
      <c r="H55" s="366">
        <v>2</v>
      </c>
      <c r="I55" s="726">
        <v>363.53</v>
      </c>
      <c r="J55" s="669">
        <f t="shared" si="11"/>
        <v>727.06</v>
      </c>
      <c r="K55" s="669">
        <f t="shared" si="12"/>
        <v>887.885672</v>
      </c>
      <c r="L55" s="563">
        <f t="shared" si="13"/>
        <v>5.8569882670869394E-5</v>
      </c>
      <c r="M55" s="406"/>
      <c r="N55" s="407"/>
      <c r="O55" s="407"/>
    </row>
    <row r="56" spans="1:15" s="215" customFormat="1" ht="15.75" outlineLevel="1">
      <c r="A56" s="215" t="s">
        <v>2599</v>
      </c>
      <c r="B56" s="296" t="s">
        <v>68</v>
      </c>
      <c r="C56" s="297">
        <v>200604</v>
      </c>
      <c r="D56" s="409" t="s">
        <v>1625</v>
      </c>
      <c r="E56" s="404"/>
      <c r="F56" s="405"/>
      <c r="G56" s="405" t="s">
        <v>1626</v>
      </c>
      <c r="H56" s="366">
        <v>3</v>
      </c>
      <c r="I56" s="726">
        <v>302.07</v>
      </c>
      <c r="J56" s="669">
        <f t="shared" si="11"/>
        <v>906.21</v>
      </c>
      <c r="K56" s="669">
        <f t="shared" si="12"/>
        <v>1106.6636520000002</v>
      </c>
      <c r="L56" s="563">
        <f t="shared" si="13"/>
        <v>7.3001696387049982E-5</v>
      </c>
      <c r="M56" s="406"/>
      <c r="N56" s="407"/>
      <c r="O56" s="407"/>
    </row>
    <row r="57" spans="1:15" s="210" customFormat="1" ht="15.75" outlineLevel="1">
      <c r="A57" s="386" t="s">
        <v>293</v>
      </c>
      <c r="B57" s="229"/>
      <c r="C57" s="229"/>
      <c r="D57" s="430" t="s">
        <v>1680</v>
      </c>
      <c r="E57" s="229"/>
      <c r="F57" s="386"/>
      <c r="G57" s="229"/>
      <c r="H57" s="387"/>
      <c r="I57" s="387"/>
      <c r="J57" s="635">
        <f>SUBTOTAL(9,J58:J68)</f>
        <v>49808.396596412495</v>
      </c>
      <c r="K57" s="635">
        <f t="shared" ref="K57:L57" si="14">SUBTOTAL(9,K58:K68)</f>
        <v>60826.013923538951</v>
      </c>
      <c r="L57" s="640">
        <f t="shared" si="14"/>
        <v>4.0124225575275917E-3</v>
      </c>
      <c r="M57" s="387"/>
      <c r="N57" s="229"/>
      <c r="O57" s="229"/>
    </row>
    <row r="58" spans="1:15" s="215" customFormat="1" ht="15.75" outlineLevel="1">
      <c r="A58" s="403" t="s">
        <v>1681</v>
      </c>
      <c r="B58" s="296" t="s">
        <v>1543</v>
      </c>
      <c r="C58" s="399" t="s">
        <v>1672</v>
      </c>
      <c r="D58" s="409" t="s">
        <v>1673</v>
      </c>
      <c r="E58" s="404"/>
      <c r="F58" s="405"/>
      <c r="G58" s="405" t="s">
        <v>1554</v>
      </c>
      <c r="H58" s="366">
        <f>68.57*1.1</f>
        <v>75.426999999999992</v>
      </c>
      <c r="I58" s="726">
        <v>254.87415949999996</v>
      </c>
      <c r="J58" s="669">
        <f t="shared" ref="J58:J68" si="15">I58*H58</f>
        <v>19224.393228606496</v>
      </c>
      <c r="K58" s="669">
        <f t="shared" ref="K58:K68" si="16">J58*(1+$K$12)</f>
        <v>23476.829010774254</v>
      </c>
      <c r="L58" s="563">
        <f t="shared" ref="L58:L68" si="17">K58/$K$119</f>
        <v>1.548662360490384E-3</v>
      </c>
      <c r="M58" s="406"/>
      <c r="N58" s="407"/>
      <c r="O58" s="407"/>
    </row>
    <row r="59" spans="1:15" s="215" customFormat="1" ht="15.75" outlineLevel="1">
      <c r="A59" s="403" t="s">
        <v>1682</v>
      </c>
      <c r="B59" s="296" t="s">
        <v>1543</v>
      </c>
      <c r="C59" s="399" t="s">
        <v>1614</v>
      </c>
      <c r="D59" s="409" t="s">
        <v>1650</v>
      </c>
      <c r="E59" s="404"/>
      <c r="F59" s="405"/>
      <c r="G59" s="405" t="s">
        <v>1616</v>
      </c>
      <c r="H59" s="366">
        <v>539</v>
      </c>
      <c r="I59" s="726">
        <v>12.497052480000002</v>
      </c>
      <c r="J59" s="669">
        <f t="shared" si="15"/>
        <v>6735.911286720001</v>
      </c>
      <c r="K59" s="669">
        <f t="shared" si="16"/>
        <v>8225.8948633424661</v>
      </c>
      <c r="L59" s="563">
        <f t="shared" si="17"/>
        <v>5.4262582695317491E-4</v>
      </c>
      <c r="M59" s="406"/>
      <c r="N59" s="407"/>
      <c r="O59" s="407"/>
    </row>
    <row r="60" spans="1:15" s="215" customFormat="1" ht="15.75" outlineLevel="1">
      <c r="A60" s="403" t="s">
        <v>1683</v>
      </c>
      <c r="B60" s="296" t="s">
        <v>1543</v>
      </c>
      <c r="C60" s="399" t="s">
        <v>1655</v>
      </c>
      <c r="D60" s="409" t="s">
        <v>1656</v>
      </c>
      <c r="E60" s="404"/>
      <c r="F60" s="405"/>
      <c r="G60" s="405" t="s">
        <v>1568</v>
      </c>
      <c r="H60" s="366">
        <v>7.2</v>
      </c>
      <c r="I60" s="726">
        <v>484.08970000000005</v>
      </c>
      <c r="J60" s="669">
        <f t="shared" si="15"/>
        <v>3485.4458400000003</v>
      </c>
      <c r="K60" s="669">
        <f t="shared" si="16"/>
        <v>4256.4264598080008</v>
      </c>
      <c r="L60" s="563">
        <f t="shared" si="17"/>
        <v>2.8077758906344712E-4</v>
      </c>
      <c r="M60" s="406"/>
      <c r="N60" s="407"/>
      <c r="O60" s="407"/>
    </row>
    <row r="61" spans="1:15" s="215" customFormat="1" ht="15.75" outlineLevel="1">
      <c r="A61" s="403" t="s">
        <v>1684</v>
      </c>
      <c r="B61" s="296" t="s">
        <v>1543</v>
      </c>
      <c r="C61" s="399" t="s">
        <v>1658</v>
      </c>
      <c r="D61" s="409" t="s">
        <v>1659</v>
      </c>
      <c r="E61" s="404"/>
      <c r="F61" s="405"/>
      <c r="G61" s="405" t="s">
        <v>1568</v>
      </c>
      <c r="H61" s="366">
        <v>7.2</v>
      </c>
      <c r="I61" s="726">
        <v>209.82262399999999</v>
      </c>
      <c r="J61" s="669">
        <f t="shared" si="15"/>
        <v>1510.7228928</v>
      </c>
      <c r="K61" s="669">
        <f t="shared" si="16"/>
        <v>1844.89479668736</v>
      </c>
      <c r="L61" s="563">
        <f t="shared" si="17"/>
        <v>1.2169953316025142E-4</v>
      </c>
      <c r="M61" s="406"/>
      <c r="N61" s="407"/>
      <c r="O61" s="407"/>
    </row>
    <row r="62" spans="1:15" s="215" customFormat="1" ht="15.75" outlineLevel="1">
      <c r="A62" s="403" t="s">
        <v>1685</v>
      </c>
      <c r="B62" s="296" t="s">
        <v>1543</v>
      </c>
      <c r="C62" s="399" t="s">
        <v>1686</v>
      </c>
      <c r="D62" s="409" t="s">
        <v>1687</v>
      </c>
      <c r="E62" s="404"/>
      <c r="F62" s="405"/>
      <c r="G62" s="405" t="s">
        <v>1554</v>
      </c>
      <c r="H62" s="366">
        <v>15</v>
      </c>
      <c r="I62" s="726">
        <v>99.000530949999998</v>
      </c>
      <c r="J62" s="669">
        <f t="shared" si="15"/>
        <v>1485.00796425</v>
      </c>
      <c r="K62" s="669">
        <f t="shared" si="16"/>
        <v>1813.4917259421002</v>
      </c>
      <c r="L62" s="563">
        <f t="shared" si="17"/>
        <v>1.1962801176165532E-4</v>
      </c>
      <c r="M62" s="406"/>
      <c r="N62" s="407"/>
      <c r="O62" s="407"/>
    </row>
    <row r="63" spans="1:15" s="215" customFormat="1" ht="15.75" outlineLevel="1">
      <c r="A63" s="403" t="s">
        <v>1688</v>
      </c>
      <c r="B63" s="296" t="s">
        <v>1543</v>
      </c>
      <c r="C63" s="399" t="s">
        <v>1689</v>
      </c>
      <c r="D63" s="409" t="s">
        <v>1690</v>
      </c>
      <c r="E63" s="404"/>
      <c r="F63" s="405"/>
      <c r="G63" s="405" t="s">
        <v>1568</v>
      </c>
      <c r="H63" s="366">
        <v>1.2</v>
      </c>
      <c r="I63" s="726">
        <v>392.50241599999993</v>
      </c>
      <c r="J63" s="669">
        <f t="shared" si="15"/>
        <v>471.00289919999989</v>
      </c>
      <c r="K63" s="669">
        <f t="shared" si="16"/>
        <v>575.18874050303987</v>
      </c>
      <c r="L63" s="563">
        <f t="shared" si="17"/>
        <v>3.7942651973404284E-5</v>
      </c>
      <c r="M63" s="406"/>
      <c r="N63" s="407"/>
      <c r="O63" s="407"/>
    </row>
    <row r="64" spans="1:15" s="215" customFormat="1" ht="31.5" outlineLevel="1">
      <c r="A64" s="403" t="s">
        <v>1691</v>
      </c>
      <c r="B64" s="296" t="s">
        <v>1543</v>
      </c>
      <c r="C64" s="484" t="s">
        <v>2444</v>
      </c>
      <c r="D64" s="409" t="s">
        <v>1692</v>
      </c>
      <c r="E64" s="404"/>
      <c r="F64" s="405"/>
      <c r="G64" s="405" t="s">
        <v>1554</v>
      </c>
      <c r="H64" s="366">
        <v>75</v>
      </c>
      <c r="I64" s="726">
        <v>190.50464926000001</v>
      </c>
      <c r="J64" s="669">
        <f t="shared" si="15"/>
        <v>14287.8486945</v>
      </c>
      <c r="K64" s="669">
        <f t="shared" si="16"/>
        <v>17448.3208257234</v>
      </c>
      <c r="L64" s="563">
        <f t="shared" si="17"/>
        <v>1.1509883938822098E-3</v>
      </c>
      <c r="M64" s="406"/>
      <c r="N64" s="407"/>
      <c r="O64" s="407"/>
    </row>
    <row r="65" spans="1:15" s="215" customFormat="1" ht="15.75" outlineLevel="1">
      <c r="A65" s="403" t="s">
        <v>1693</v>
      </c>
      <c r="B65" s="296" t="s">
        <v>1543</v>
      </c>
      <c r="C65" s="399" t="s">
        <v>1652</v>
      </c>
      <c r="D65" s="409" t="s">
        <v>1694</v>
      </c>
      <c r="E65" s="404"/>
      <c r="F65" s="405"/>
      <c r="G65" s="405" t="s">
        <v>1616</v>
      </c>
      <c r="H65" s="366">
        <f>H64*1.48*1.2</f>
        <v>133.19999999999999</v>
      </c>
      <c r="I65" s="726">
        <v>13.674052480000002</v>
      </c>
      <c r="J65" s="669">
        <f t="shared" si="15"/>
        <v>1821.3837903360002</v>
      </c>
      <c r="K65" s="669">
        <f t="shared" si="16"/>
        <v>2224.2738847583237</v>
      </c>
      <c r="L65" s="563">
        <f t="shared" si="17"/>
        <v>1.4672549019146002E-4</v>
      </c>
      <c r="M65" s="406"/>
      <c r="N65" s="407"/>
      <c r="O65" s="407"/>
    </row>
    <row r="66" spans="1:15" s="215" customFormat="1" ht="15.75" outlineLevel="1">
      <c r="A66" s="403" t="s">
        <v>1695</v>
      </c>
      <c r="B66" s="296" t="s">
        <v>68</v>
      </c>
      <c r="C66" s="297">
        <v>200602</v>
      </c>
      <c r="D66" s="409" t="s">
        <v>1621</v>
      </c>
      <c r="E66" s="404"/>
      <c r="F66" s="405"/>
      <c r="G66" s="405" t="s">
        <v>1619</v>
      </c>
      <c r="H66" s="366">
        <v>6</v>
      </c>
      <c r="I66" s="726">
        <v>20.18</v>
      </c>
      <c r="J66" s="669">
        <f t="shared" si="15"/>
        <v>121.08</v>
      </c>
      <c r="K66" s="669">
        <f t="shared" si="16"/>
        <v>147.86289600000001</v>
      </c>
      <c r="L66" s="563">
        <f t="shared" si="17"/>
        <v>9.7538599204864343E-6</v>
      </c>
      <c r="M66" s="406"/>
      <c r="N66" s="407"/>
      <c r="O66" s="407"/>
    </row>
    <row r="67" spans="1:15" s="215" customFormat="1" ht="31.5" outlineLevel="1">
      <c r="A67" s="403" t="s">
        <v>1696</v>
      </c>
      <c r="B67" s="296" t="s">
        <v>68</v>
      </c>
      <c r="C67" s="297">
        <v>200603</v>
      </c>
      <c r="D67" s="409" t="s">
        <v>1622</v>
      </c>
      <c r="E67" s="404"/>
      <c r="F67" s="405"/>
      <c r="G67" s="405" t="s">
        <v>1623</v>
      </c>
      <c r="H67" s="366">
        <v>1</v>
      </c>
      <c r="I67" s="726">
        <v>363.53</v>
      </c>
      <c r="J67" s="669">
        <f t="shared" si="15"/>
        <v>363.53</v>
      </c>
      <c r="K67" s="669">
        <f t="shared" si="16"/>
        <v>443.942836</v>
      </c>
      <c r="L67" s="563">
        <f t="shared" si="17"/>
        <v>2.9284941335434697E-5</v>
      </c>
      <c r="M67" s="406"/>
      <c r="N67" s="407"/>
      <c r="O67" s="407"/>
    </row>
    <row r="68" spans="1:15" s="215" customFormat="1" ht="15.75" outlineLevel="1">
      <c r="A68" s="403" t="s">
        <v>1697</v>
      </c>
      <c r="B68" s="296" t="s">
        <v>68</v>
      </c>
      <c r="C68" s="297">
        <v>200604</v>
      </c>
      <c r="D68" s="409" t="s">
        <v>1625</v>
      </c>
      <c r="E68" s="404"/>
      <c r="F68" s="405"/>
      <c r="G68" s="405" t="s">
        <v>1626</v>
      </c>
      <c r="H68" s="366">
        <v>1</v>
      </c>
      <c r="I68" s="726">
        <v>302.07</v>
      </c>
      <c r="J68" s="669">
        <f t="shared" si="15"/>
        <v>302.07</v>
      </c>
      <c r="K68" s="669">
        <f t="shared" si="16"/>
        <v>368.88788399999999</v>
      </c>
      <c r="L68" s="563">
        <f t="shared" si="17"/>
        <v>2.4333898795683322E-5</v>
      </c>
      <c r="M68" s="406"/>
      <c r="N68" s="407"/>
      <c r="O68" s="407"/>
    </row>
    <row r="69" spans="1:15" s="212" customFormat="1" ht="15" customHeight="1" outlineLevel="1">
      <c r="A69" s="386" t="s">
        <v>294</v>
      </c>
      <c r="B69" s="229"/>
      <c r="C69" s="229"/>
      <c r="D69" s="431" t="s">
        <v>1698</v>
      </c>
      <c r="E69" s="213"/>
      <c r="F69" s="386"/>
      <c r="G69" s="229"/>
      <c r="H69" s="387"/>
      <c r="I69" s="388"/>
      <c r="J69" s="635">
        <f>SUBTOTAL(9,J70:J85)</f>
        <v>544676.66097493051</v>
      </c>
      <c r="K69" s="635">
        <f t="shared" ref="K69" si="18">SUBTOTAL(9,K70:K85)</f>
        <v>665159.13838258514</v>
      </c>
      <c r="L69" s="640">
        <f>SUBTOTAL(9,L70:L85)</f>
        <v>4.3877600372545025E-2</v>
      </c>
      <c r="M69" s="214"/>
      <c r="N69" s="229"/>
      <c r="O69" s="229"/>
    </row>
    <row r="70" spans="1:15" s="303" customFormat="1" ht="42.75" customHeight="1" outlineLevel="1">
      <c r="A70" s="304" t="s">
        <v>1699</v>
      </c>
      <c r="B70" s="296" t="s">
        <v>1543</v>
      </c>
      <c r="C70" s="399" t="s">
        <v>1700</v>
      </c>
      <c r="D70" s="395" t="s">
        <v>1701</v>
      </c>
      <c r="E70" s="395"/>
      <c r="F70" s="396"/>
      <c r="G70" s="397" t="s">
        <v>1554</v>
      </c>
      <c r="H70" s="366">
        <v>1130</v>
      </c>
      <c r="I70" s="726">
        <v>27.385158304000001</v>
      </c>
      <c r="J70" s="669">
        <f t="shared" ref="J70:J85" si="19">I70*H70</f>
        <v>30945.228883520002</v>
      </c>
      <c r="K70" s="669">
        <f t="shared" ref="K70:K85" si="20">J70*(1+$K$12)</f>
        <v>37790.313512554625</v>
      </c>
      <c r="L70" s="563">
        <f t="shared" ref="L70:L85" si="21">K70/$K$119</f>
        <v>2.4928594956825641E-3</v>
      </c>
      <c r="M70" s="400"/>
      <c r="N70" s="301"/>
      <c r="O70" s="301"/>
    </row>
    <row r="71" spans="1:15" s="303" customFormat="1" ht="42.75" customHeight="1" outlineLevel="1">
      <c r="A71" s="304" t="s">
        <v>1702</v>
      </c>
      <c r="B71" s="611" t="s">
        <v>68</v>
      </c>
      <c r="C71" s="408">
        <v>10310</v>
      </c>
      <c r="D71" s="371" t="s">
        <v>1631</v>
      </c>
      <c r="E71" s="395"/>
      <c r="F71" s="396"/>
      <c r="G71" s="443" t="s">
        <v>1632</v>
      </c>
      <c r="H71" s="366">
        <f>H70*10*1.4</f>
        <v>15819.999999999998</v>
      </c>
      <c r="I71" s="726">
        <v>2.52</v>
      </c>
      <c r="J71" s="669">
        <f t="shared" si="19"/>
        <v>39866.399999999994</v>
      </c>
      <c r="K71" s="669">
        <f t="shared" si="20"/>
        <v>48684.847679999999</v>
      </c>
      <c r="L71" s="563">
        <f t="shared" si="21"/>
        <v>3.2115236301129856E-3</v>
      </c>
      <c r="M71" s="400"/>
      <c r="N71" s="301"/>
      <c r="O71" s="301"/>
    </row>
    <row r="72" spans="1:15" s="303" customFormat="1" ht="42.75" customHeight="1" outlineLevel="1">
      <c r="A72" s="304" t="s">
        <v>1705</v>
      </c>
      <c r="B72" s="611" t="s">
        <v>1543</v>
      </c>
      <c r="C72" s="399" t="s">
        <v>1636</v>
      </c>
      <c r="D72" s="371" t="s">
        <v>1637</v>
      </c>
      <c r="E72" s="395"/>
      <c r="F72" s="396"/>
      <c r="G72" s="443" t="s">
        <v>1568</v>
      </c>
      <c r="H72" s="366">
        <f>H70*1.4</f>
        <v>1582</v>
      </c>
      <c r="I72" s="726">
        <v>25.27</v>
      </c>
      <c r="J72" s="669">
        <f t="shared" si="19"/>
        <v>39977.14</v>
      </c>
      <c r="K72" s="669">
        <f t="shared" si="20"/>
        <v>48820.083368</v>
      </c>
      <c r="L72" s="563">
        <f t="shared" si="21"/>
        <v>3.2204445290855217E-3</v>
      </c>
      <c r="M72" s="400"/>
      <c r="N72" s="301"/>
      <c r="O72" s="301"/>
    </row>
    <row r="73" spans="1:15" s="303" customFormat="1" ht="20.100000000000001" customHeight="1" outlineLevel="1">
      <c r="A73" s="304" t="s">
        <v>1708</v>
      </c>
      <c r="B73" s="296" t="s">
        <v>1543</v>
      </c>
      <c r="C73" s="399" t="s">
        <v>1703</v>
      </c>
      <c r="D73" s="395" t="s">
        <v>1704</v>
      </c>
      <c r="E73" s="395"/>
      <c r="F73" s="396"/>
      <c r="G73" s="397" t="s">
        <v>1568</v>
      </c>
      <c r="H73" s="366">
        <f>H72*0.3</f>
        <v>474.59999999999997</v>
      </c>
      <c r="I73" s="726">
        <v>166.14992652979998</v>
      </c>
      <c r="J73" s="669">
        <f t="shared" si="19"/>
        <v>78854.755131043072</v>
      </c>
      <c r="K73" s="669">
        <f t="shared" si="20"/>
        <v>96297.426966029801</v>
      </c>
      <c r="L73" s="563">
        <f t="shared" si="21"/>
        <v>6.3523144665712994E-3</v>
      </c>
      <c r="M73" s="400"/>
      <c r="N73" s="301"/>
      <c r="O73" s="301"/>
    </row>
    <row r="74" spans="1:15" s="303" customFormat="1" ht="20.100000000000001" customHeight="1" outlineLevel="1">
      <c r="A74" s="304" t="s">
        <v>1711</v>
      </c>
      <c r="B74" s="296" t="s">
        <v>1543</v>
      </c>
      <c r="C74" s="399" t="s">
        <v>1706</v>
      </c>
      <c r="D74" s="395" t="s">
        <v>1707</v>
      </c>
      <c r="E74" s="395"/>
      <c r="F74" s="396"/>
      <c r="G74" s="397" t="s">
        <v>1554</v>
      </c>
      <c r="H74" s="366">
        <f>H72*1.1</f>
        <v>1740.2</v>
      </c>
      <c r="I74" s="726">
        <v>3.0995405699999998</v>
      </c>
      <c r="J74" s="669">
        <f t="shared" si="19"/>
        <v>5393.8204999139998</v>
      </c>
      <c r="K74" s="669">
        <f t="shared" si="20"/>
        <v>6586.9335944949771</v>
      </c>
      <c r="L74" s="563">
        <f t="shared" si="21"/>
        <v>4.3451081592673659E-4</v>
      </c>
      <c r="M74" s="400"/>
      <c r="N74" s="301"/>
      <c r="O74" s="301"/>
    </row>
    <row r="75" spans="1:15" s="303" customFormat="1" ht="20.100000000000001" customHeight="1" outlineLevel="1">
      <c r="A75" s="304" t="s">
        <v>1714</v>
      </c>
      <c r="B75" s="296" t="s">
        <v>1543</v>
      </c>
      <c r="C75" s="399" t="s">
        <v>1709</v>
      </c>
      <c r="D75" s="395" t="s">
        <v>1710</v>
      </c>
      <c r="E75" s="395"/>
      <c r="F75" s="396"/>
      <c r="G75" s="397" t="s">
        <v>1616</v>
      </c>
      <c r="H75" s="366">
        <v>9070.9060000000009</v>
      </c>
      <c r="I75" s="726">
        <v>14.625626240000001</v>
      </c>
      <c r="J75" s="669">
        <f t="shared" si="19"/>
        <v>132667.68081417345</v>
      </c>
      <c r="K75" s="669">
        <f t="shared" si="20"/>
        <v>162013.77181026863</v>
      </c>
      <c r="L75" s="563">
        <f t="shared" si="21"/>
        <v>1.0687330480981611E-2</v>
      </c>
      <c r="M75" s="398"/>
      <c r="N75" s="301"/>
      <c r="O75" s="301"/>
    </row>
    <row r="76" spans="1:15" s="303" customFormat="1" ht="42.75" customHeight="1" outlineLevel="1">
      <c r="A76" s="304" t="s">
        <v>1715</v>
      </c>
      <c r="B76" s="296" t="s">
        <v>1543</v>
      </c>
      <c r="C76" s="399" t="s">
        <v>1712</v>
      </c>
      <c r="D76" s="395" t="s">
        <v>1713</v>
      </c>
      <c r="E76" s="395"/>
      <c r="F76" s="396"/>
      <c r="G76" s="397" t="s">
        <v>1616</v>
      </c>
      <c r="H76" s="366">
        <v>1371</v>
      </c>
      <c r="I76" s="726">
        <v>14.433052479999999</v>
      </c>
      <c r="J76" s="669">
        <f t="shared" si="19"/>
        <v>19787.714950079997</v>
      </c>
      <c r="K76" s="669">
        <f t="shared" si="20"/>
        <v>24164.757497037692</v>
      </c>
      <c r="L76" s="563">
        <f t="shared" si="21"/>
        <v>1.594041953828836E-3</v>
      </c>
      <c r="M76" s="400"/>
      <c r="N76" s="301"/>
      <c r="O76" s="301"/>
    </row>
    <row r="77" spans="1:15" s="303" customFormat="1" ht="20.100000000000001" customHeight="1" outlineLevel="1">
      <c r="A77" s="304" t="s">
        <v>1716</v>
      </c>
      <c r="B77" s="296" t="s">
        <v>1543</v>
      </c>
      <c r="C77" s="399" t="s">
        <v>1655</v>
      </c>
      <c r="D77" s="395" t="s">
        <v>1656</v>
      </c>
      <c r="E77" s="395"/>
      <c r="F77" s="396"/>
      <c r="G77" s="397" t="s">
        <v>1568</v>
      </c>
      <c r="H77" s="366">
        <f>H72*0.15</f>
        <v>237.29999999999998</v>
      </c>
      <c r="I77" s="726">
        <v>484.08970000000005</v>
      </c>
      <c r="J77" s="669">
        <f t="shared" si="19"/>
        <v>114874.48581</v>
      </c>
      <c r="K77" s="669">
        <f t="shared" si="20"/>
        <v>140284.722071172</v>
      </c>
      <c r="L77" s="563">
        <f t="shared" si="21"/>
        <v>9.2539613728827765E-3</v>
      </c>
      <c r="M77" s="398"/>
      <c r="N77" s="301"/>
      <c r="O77" s="301"/>
    </row>
    <row r="78" spans="1:15" s="303" customFormat="1" ht="38.25" customHeight="1" outlineLevel="1">
      <c r="A78" s="304" t="s">
        <v>1718</v>
      </c>
      <c r="B78" s="296" t="s">
        <v>1543</v>
      </c>
      <c r="C78" s="399" t="s">
        <v>1658</v>
      </c>
      <c r="D78" s="395" t="s">
        <v>1659</v>
      </c>
      <c r="E78" s="395"/>
      <c r="F78" s="396"/>
      <c r="G78" s="397" t="s">
        <v>1568</v>
      </c>
      <c r="H78" s="366">
        <f>H77</f>
        <v>237.29999999999998</v>
      </c>
      <c r="I78" s="726">
        <v>209.82262399999999</v>
      </c>
      <c r="J78" s="669">
        <f t="shared" si="19"/>
        <v>49790.908675199993</v>
      </c>
      <c r="K78" s="669">
        <f t="shared" si="20"/>
        <v>60804.657674154238</v>
      </c>
      <c r="L78" s="563">
        <f t="shared" si="21"/>
        <v>4.0110137804066194E-3</v>
      </c>
      <c r="M78" s="401"/>
      <c r="N78" s="301"/>
      <c r="O78" s="301"/>
    </row>
    <row r="79" spans="1:15" s="303" customFormat="1" ht="38.25" customHeight="1" outlineLevel="1">
      <c r="A79" s="304" t="s">
        <v>1720</v>
      </c>
      <c r="B79" s="296" t="s">
        <v>68</v>
      </c>
      <c r="C79" s="485">
        <v>10475</v>
      </c>
      <c r="D79" s="395" t="s">
        <v>1717</v>
      </c>
      <c r="E79" s="395"/>
      <c r="F79" s="396"/>
      <c r="G79" s="397" t="s">
        <v>1554</v>
      </c>
      <c r="H79" s="366">
        <f>H74</f>
        <v>1740.2</v>
      </c>
      <c r="I79" s="726">
        <v>8.59</v>
      </c>
      <c r="J79" s="669">
        <f t="shared" si="19"/>
        <v>14948.317999999999</v>
      </c>
      <c r="K79" s="669">
        <f t="shared" si="20"/>
        <v>18254.885941600001</v>
      </c>
      <c r="L79" s="563">
        <f t="shared" si="21"/>
        <v>1.2041939198784764E-3</v>
      </c>
      <c r="M79" s="400"/>
      <c r="N79" s="301"/>
      <c r="O79" s="301"/>
    </row>
    <row r="80" spans="1:15" s="303" customFormat="1" ht="31.5" customHeight="1" outlineLevel="1">
      <c r="A80" s="304" t="s">
        <v>1723</v>
      </c>
      <c r="B80" s="296" t="s">
        <v>1543</v>
      </c>
      <c r="C80" s="484" t="s">
        <v>2443</v>
      </c>
      <c r="D80" s="395" t="s">
        <v>1719</v>
      </c>
      <c r="E80" s="395"/>
      <c r="F80" s="396"/>
      <c r="G80" s="397" t="s">
        <v>288</v>
      </c>
      <c r="H80" s="366">
        <v>172</v>
      </c>
      <c r="I80" s="726">
        <v>9.7560942500000003</v>
      </c>
      <c r="J80" s="669">
        <f t="shared" si="19"/>
        <v>1678.048211</v>
      </c>
      <c r="K80" s="669">
        <f t="shared" si="20"/>
        <v>2049.2324752732002</v>
      </c>
      <c r="L80" s="563">
        <f t="shared" si="21"/>
        <v>1.3517878419158294E-4</v>
      </c>
      <c r="M80" s="401"/>
      <c r="N80" s="301"/>
      <c r="O80" s="301"/>
    </row>
    <row r="81" spans="1:15" s="303" customFormat="1" ht="36" customHeight="1" outlineLevel="1">
      <c r="A81" s="304" t="s">
        <v>1725</v>
      </c>
      <c r="B81" s="296" t="s">
        <v>1543</v>
      </c>
      <c r="C81" s="399" t="s">
        <v>1721</v>
      </c>
      <c r="D81" s="395" t="s">
        <v>1722</v>
      </c>
      <c r="E81" s="395"/>
      <c r="F81" s="396"/>
      <c r="G81" s="397" t="s">
        <v>288</v>
      </c>
      <c r="H81" s="366">
        <v>125</v>
      </c>
      <c r="I81" s="726">
        <v>10.73</v>
      </c>
      <c r="J81" s="669">
        <f t="shared" si="19"/>
        <v>1341.25</v>
      </c>
      <c r="K81" s="669">
        <f t="shared" si="20"/>
        <v>1637.9345000000001</v>
      </c>
      <c r="L81" s="563">
        <f t="shared" si="21"/>
        <v>1.0804727963621101E-4</v>
      </c>
      <c r="M81" s="401"/>
      <c r="N81" s="301"/>
      <c r="O81" s="301"/>
    </row>
    <row r="82" spans="1:15" s="303" customFormat="1" ht="20.100000000000001" customHeight="1" outlineLevel="1">
      <c r="A82" s="304" t="s">
        <v>1726</v>
      </c>
      <c r="B82" s="296" t="s">
        <v>68</v>
      </c>
      <c r="C82" s="485">
        <v>130204</v>
      </c>
      <c r="D82" s="395" t="s">
        <v>1724</v>
      </c>
      <c r="E82" s="395"/>
      <c r="F82" s="396"/>
      <c r="G82" s="397" t="s">
        <v>1554</v>
      </c>
      <c r="H82" s="366">
        <f>H72</f>
        <v>1582</v>
      </c>
      <c r="I82" s="726">
        <v>5.73</v>
      </c>
      <c r="J82" s="669">
        <f t="shared" si="19"/>
        <v>9064.86</v>
      </c>
      <c r="K82" s="669">
        <f t="shared" si="20"/>
        <v>11070.007032000001</v>
      </c>
      <c r="L82" s="563">
        <f t="shared" si="21"/>
        <v>7.3023930160902425E-4</v>
      </c>
      <c r="M82" s="401"/>
      <c r="N82" s="301"/>
      <c r="O82" s="301"/>
    </row>
    <row r="83" spans="1:15" s="303" customFormat="1" ht="20.100000000000001" customHeight="1" outlineLevel="1">
      <c r="A83" s="304" t="s">
        <v>1727</v>
      </c>
      <c r="B83" s="296" t="s">
        <v>68</v>
      </c>
      <c r="C83" s="402">
        <v>200602</v>
      </c>
      <c r="D83" s="395" t="s">
        <v>1621</v>
      </c>
      <c r="E83" s="395"/>
      <c r="F83" s="396"/>
      <c r="G83" s="397" t="s">
        <v>1619</v>
      </c>
      <c r="H83" s="366">
        <v>128</v>
      </c>
      <c r="I83" s="726">
        <v>20.18</v>
      </c>
      <c r="J83" s="669">
        <f t="shared" si="19"/>
        <v>2583.04</v>
      </c>
      <c r="K83" s="669">
        <f t="shared" si="20"/>
        <v>3154.4084480000001</v>
      </c>
      <c r="L83" s="563">
        <f t="shared" si="21"/>
        <v>2.0808234497037725E-4</v>
      </c>
      <c r="M83" s="398"/>
      <c r="N83" s="360"/>
      <c r="O83" s="360"/>
    </row>
    <row r="84" spans="1:15" s="303" customFormat="1" ht="39.75" customHeight="1" outlineLevel="1">
      <c r="A84" s="304" t="s">
        <v>2602</v>
      </c>
      <c r="B84" s="296" t="s">
        <v>68</v>
      </c>
      <c r="C84" s="402">
        <v>200603</v>
      </c>
      <c r="D84" s="395" t="s">
        <v>1622</v>
      </c>
      <c r="E84" s="395"/>
      <c r="F84" s="396"/>
      <c r="G84" s="397" t="s">
        <v>1623</v>
      </c>
      <c r="H84" s="366">
        <v>3</v>
      </c>
      <c r="I84" s="726">
        <v>363.53</v>
      </c>
      <c r="J84" s="669">
        <f t="shared" si="19"/>
        <v>1090.5899999999999</v>
      </c>
      <c r="K84" s="669">
        <f t="shared" si="20"/>
        <v>1331.8285080000001</v>
      </c>
      <c r="L84" s="563">
        <f t="shared" si="21"/>
        <v>8.7854824006304097E-5</v>
      </c>
      <c r="M84" s="398"/>
      <c r="N84" s="301"/>
      <c r="O84" s="301"/>
    </row>
    <row r="85" spans="1:15" s="303" customFormat="1" ht="19.5" customHeight="1" outlineLevel="1">
      <c r="A85" s="304" t="s">
        <v>2603</v>
      </c>
      <c r="B85" s="296" t="s">
        <v>68</v>
      </c>
      <c r="C85" s="402">
        <v>200604</v>
      </c>
      <c r="D85" s="395" t="s">
        <v>1625</v>
      </c>
      <c r="E85" s="395"/>
      <c r="F85" s="396"/>
      <c r="G85" s="397" t="s">
        <v>1626</v>
      </c>
      <c r="H85" s="366">
        <v>6</v>
      </c>
      <c r="I85" s="726">
        <v>302.07</v>
      </c>
      <c r="J85" s="669">
        <f t="shared" si="19"/>
        <v>1812.42</v>
      </c>
      <c r="K85" s="669">
        <f t="shared" si="20"/>
        <v>2213.3273040000004</v>
      </c>
      <c r="L85" s="563">
        <f t="shared" si="21"/>
        <v>1.4600339277409996E-4</v>
      </c>
      <c r="M85" s="398"/>
      <c r="N85" s="301"/>
      <c r="O85" s="301"/>
    </row>
    <row r="86" spans="1:15" s="212" customFormat="1" ht="15" customHeight="1" outlineLevel="1">
      <c r="A86" s="386" t="s">
        <v>295</v>
      </c>
      <c r="B86" s="229"/>
      <c r="C86" s="229"/>
      <c r="D86" s="431" t="s">
        <v>1728</v>
      </c>
      <c r="E86" s="213"/>
      <c r="F86" s="386"/>
      <c r="G86" s="229"/>
      <c r="H86" s="387"/>
      <c r="I86" s="388"/>
      <c r="J86" s="635">
        <f>SUBTOTAL(9,J87:J94)</f>
        <v>793544.0814634345</v>
      </c>
      <c r="K86" s="635">
        <f t="shared" ref="K86:L86" si="22">SUBTOTAL(9,K87:K94)</f>
        <v>969076.03228314652</v>
      </c>
      <c r="L86" s="640">
        <f t="shared" si="22"/>
        <v>6.3925650902918865E-2</v>
      </c>
      <c r="M86" s="214"/>
      <c r="N86" s="229"/>
      <c r="O86" s="229"/>
    </row>
    <row r="87" spans="1:15" s="303" customFormat="1" ht="44.25" customHeight="1" outlineLevel="1">
      <c r="A87" s="304" t="s">
        <v>1729</v>
      </c>
      <c r="B87" s="296" t="s">
        <v>2432</v>
      </c>
      <c r="C87" s="507">
        <v>700000835</v>
      </c>
      <c r="D87" s="395" t="s">
        <v>1730</v>
      </c>
      <c r="E87" s="395"/>
      <c r="F87" s="396"/>
      <c r="G87" s="397" t="s">
        <v>1554</v>
      </c>
      <c r="H87" s="366">
        <v>1955.65</v>
      </c>
      <c r="I87" s="726">
        <v>273.88193575075138</v>
      </c>
      <c r="J87" s="669">
        <f t="shared" ref="J87:J94" si="23">I87*H87</f>
        <v>535617.20765095693</v>
      </c>
      <c r="K87" s="669">
        <f t="shared" ref="K87:K94" si="24">J87*(1+$K$12)</f>
        <v>654095.73398334859</v>
      </c>
      <c r="L87" s="563">
        <f t="shared" ref="L87:L94" si="25">K87/$K$119</f>
        <v>4.3147796617356522E-2</v>
      </c>
      <c r="M87" s="398"/>
      <c r="N87" s="301"/>
      <c r="O87" s="301"/>
    </row>
    <row r="88" spans="1:15" s="303" customFormat="1" ht="20.100000000000001" customHeight="1" outlineLevel="1">
      <c r="A88" s="304" t="s">
        <v>1731</v>
      </c>
      <c r="B88" s="296" t="s">
        <v>1543</v>
      </c>
      <c r="C88" s="399" t="s">
        <v>1655</v>
      </c>
      <c r="D88" s="395" t="s">
        <v>1656</v>
      </c>
      <c r="E88" s="395"/>
      <c r="F88" s="396"/>
      <c r="G88" s="397" t="s">
        <v>1568</v>
      </c>
      <c r="H88" s="366">
        <f>H87*0.15*0.75</f>
        <v>220.010625</v>
      </c>
      <c r="I88" s="726">
        <v>484.08970000000005</v>
      </c>
      <c r="J88" s="669">
        <f t="shared" si="23"/>
        <v>106504.87745306251</v>
      </c>
      <c r="K88" s="669">
        <f t="shared" si="24"/>
        <v>130063.75634567994</v>
      </c>
      <c r="L88" s="563">
        <f t="shared" si="25"/>
        <v>8.5797295633114109E-3</v>
      </c>
      <c r="M88" s="398"/>
      <c r="N88" s="301"/>
      <c r="O88" s="301"/>
    </row>
    <row r="89" spans="1:15" s="303" customFormat="1" ht="39" customHeight="1" outlineLevel="1">
      <c r="A89" s="304" t="s">
        <v>1732</v>
      </c>
      <c r="B89" s="296" t="s">
        <v>1543</v>
      </c>
      <c r="C89" s="399" t="s">
        <v>1658</v>
      </c>
      <c r="D89" s="395" t="s">
        <v>1659</v>
      </c>
      <c r="E89" s="395"/>
      <c r="F89" s="396"/>
      <c r="G89" s="299" t="s">
        <v>1568</v>
      </c>
      <c r="H89" s="366">
        <f>H88</f>
        <v>220.010625</v>
      </c>
      <c r="I89" s="726">
        <v>209.82262399999999</v>
      </c>
      <c r="J89" s="669">
        <f t="shared" si="23"/>
        <v>46163.20664538</v>
      </c>
      <c r="K89" s="669">
        <f t="shared" si="24"/>
        <v>56374.507955338056</v>
      </c>
      <c r="L89" s="563">
        <f t="shared" si="25"/>
        <v>3.718776437888214E-3</v>
      </c>
      <c r="M89" s="398"/>
      <c r="N89" s="301"/>
      <c r="O89" s="301"/>
    </row>
    <row r="90" spans="1:15" s="303" customFormat="1" ht="20.100000000000001" customHeight="1" outlineLevel="1">
      <c r="A90" s="304" t="s">
        <v>1733</v>
      </c>
      <c r="B90" s="296" t="s">
        <v>1543</v>
      </c>
      <c r="C90" s="399" t="s">
        <v>1614</v>
      </c>
      <c r="D90" s="395" t="s">
        <v>1650</v>
      </c>
      <c r="E90" s="395"/>
      <c r="F90" s="396"/>
      <c r="G90" s="299" t="s">
        <v>1616</v>
      </c>
      <c r="H90" s="366">
        <v>4523</v>
      </c>
      <c r="I90" s="726">
        <v>12.497052480000002</v>
      </c>
      <c r="J90" s="669">
        <f t="shared" si="23"/>
        <v>56524.168367040009</v>
      </c>
      <c r="K90" s="669">
        <f t="shared" si="24"/>
        <v>69027.314409829269</v>
      </c>
      <c r="L90" s="563">
        <f t="shared" si="25"/>
        <v>4.5534260024289617E-3</v>
      </c>
      <c r="M90" s="398"/>
      <c r="N90" s="301"/>
      <c r="O90" s="301"/>
    </row>
    <row r="91" spans="1:15" s="303" customFormat="1" ht="20.100000000000001" customHeight="1" outlineLevel="1">
      <c r="A91" s="304" t="s">
        <v>1734</v>
      </c>
      <c r="B91" s="296" t="s">
        <v>1543</v>
      </c>
      <c r="C91" s="399" t="s">
        <v>1709</v>
      </c>
      <c r="D91" s="395" t="s">
        <v>1710</v>
      </c>
      <c r="E91" s="395"/>
      <c r="F91" s="396"/>
      <c r="G91" s="397" t="s">
        <v>1616</v>
      </c>
      <c r="H91" s="366">
        <v>2860.48</v>
      </c>
      <c r="I91" s="726">
        <v>14.625626240000001</v>
      </c>
      <c r="J91" s="669">
        <f t="shared" si="23"/>
        <v>41836.3113469952</v>
      </c>
      <c r="K91" s="669">
        <f t="shared" si="24"/>
        <v>51090.503416950538</v>
      </c>
      <c r="L91" s="563">
        <f t="shared" si="25"/>
        <v>3.3702140772088559E-3</v>
      </c>
      <c r="M91" s="398"/>
      <c r="N91" s="301"/>
      <c r="O91" s="301"/>
    </row>
    <row r="92" spans="1:15" s="303" customFormat="1" ht="20.100000000000001" customHeight="1" outlineLevel="1">
      <c r="A92" s="304" t="s">
        <v>1735</v>
      </c>
      <c r="B92" s="296" t="s">
        <v>68</v>
      </c>
      <c r="C92" s="297">
        <v>200602</v>
      </c>
      <c r="D92" s="395" t="s">
        <v>1621</v>
      </c>
      <c r="E92" s="395"/>
      <c r="F92" s="396"/>
      <c r="G92" s="397" t="s">
        <v>1619</v>
      </c>
      <c r="H92" s="366">
        <v>165</v>
      </c>
      <c r="I92" s="726">
        <v>20.18</v>
      </c>
      <c r="J92" s="669">
        <f t="shared" si="23"/>
        <v>3329.7</v>
      </c>
      <c r="K92" s="669">
        <f t="shared" si="24"/>
        <v>4066.22964</v>
      </c>
      <c r="L92" s="563">
        <f t="shared" si="25"/>
        <v>2.682311478133769E-4</v>
      </c>
      <c r="M92" s="398"/>
      <c r="N92" s="360"/>
      <c r="O92" s="360"/>
    </row>
    <row r="93" spans="1:15" s="303" customFormat="1" ht="37.5" customHeight="1" outlineLevel="1">
      <c r="A93" s="304" t="s">
        <v>1736</v>
      </c>
      <c r="B93" s="296" t="s">
        <v>68</v>
      </c>
      <c r="C93" s="297">
        <v>200603</v>
      </c>
      <c r="D93" s="395" t="s">
        <v>1622</v>
      </c>
      <c r="E93" s="395"/>
      <c r="F93" s="396"/>
      <c r="G93" s="397" t="s">
        <v>1623</v>
      </c>
      <c r="H93" s="366">
        <v>4</v>
      </c>
      <c r="I93" s="726">
        <v>363.53</v>
      </c>
      <c r="J93" s="669">
        <f t="shared" si="23"/>
        <v>1454.12</v>
      </c>
      <c r="K93" s="669">
        <f t="shared" si="24"/>
        <v>1775.771344</v>
      </c>
      <c r="L93" s="563">
        <f t="shared" si="25"/>
        <v>1.1713976534173879E-4</v>
      </c>
      <c r="M93" s="398"/>
      <c r="N93" s="301"/>
      <c r="O93" s="301"/>
    </row>
    <row r="94" spans="1:15" s="303" customFormat="1" ht="27.75" customHeight="1" outlineLevel="1">
      <c r="A94" s="304" t="s">
        <v>1737</v>
      </c>
      <c r="B94" s="296" t="s">
        <v>68</v>
      </c>
      <c r="C94" s="297">
        <v>200604</v>
      </c>
      <c r="D94" s="395" t="s">
        <v>1625</v>
      </c>
      <c r="E94" s="395"/>
      <c r="F94" s="396"/>
      <c r="G94" s="397" t="s">
        <v>1626</v>
      </c>
      <c r="H94" s="366">
        <v>7</v>
      </c>
      <c r="I94" s="726">
        <v>302.07</v>
      </c>
      <c r="J94" s="669">
        <f t="shared" si="23"/>
        <v>2114.4899999999998</v>
      </c>
      <c r="K94" s="669">
        <f t="shared" si="24"/>
        <v>2582.2151879999997</v>
      </c>
      <c r="L94" s="563">
        <f t="shared" si="25"/>
        <v>1.7033729156978324E-4</v>
      </c>
      <c r="M94" s="398"/>
      <c r="N94" s="301"/>
      <c r="O94" s="301"/>
    </row>
    <row r="95" spans="1:15" s="209" customFormat="1" ht="15" customHeight="1" outlineLevel="1">
      <c r="A95" s="386" t="s">
        <v>296</v>
      </c>
      <c r="B95" s="229"/>
      <c r="C95" s="229"/>
      <c r="D95" s="430" t="s">
        <v>1738</v>
      </c>
      <c r="E95" s="229"/>
      <c r="F95" s="386"/>
      <c r="G95" s="229"/>
      <c r="H95" s="387"/>
      <c r="I95" s="388"/>
      <c r="J95" s="635">
        <f>SUBTOTAL(9,J96:J100)</f>
        <v>8455571.3853888977</v>
      </c>
      <c r="K95" s="635">
        <f t="shared" ref="K95:L95" si="26">SUBTOTAL(9,K96:K100)</f>
        <v>10325943.775836922</v>
      </c>
      <c r="L95" s="640">
        <f t="shared" si="26"/>
        <v>0.68115674628969869</v>
      </c>
      <c r="M95" s="214"/>
      <c r="N95" s="229"/>
      <c r="O95" s="229"/>
    </row>
    <row r="96" spans="1:15" s="303" customFormat="1" ht="60.75" customHeight="1" outlineLevel="1">
      <c r="A96" s="304" t="s">
        <v>1739</v>
      </c>
      <c r="B96" s="296" t="s">
        <v>68</v>
      </c>
      <c r="C96" s="399">
        <v>36001</v>
      </c>
      <c r="D96" s="395" t="s">
        <v>1740</v>
      </c>
      <c r="E96" s="395"/>
      <c r="F96" s="396"/>
      <c r="G96" s="299" t="s">
        <v>1616</v>
      </c>
      <c r="H96" s="366">
        <v>192853.52</v>
      </c>
      <c r="I96" s="726">
        <v>23.15</v>
      </c>
      <c r="J96" s="669">
        <f t="shared" ref="J96:J100" si="27">I96*H96</f>
        <v>4464558.9879999999</v>
      </c>
      <c r="K96" s="669">
        <f t="shared" ref="K96:K100" si="28">J96*(1+$K$12)</f>
        <v>5452119.4361455999</v>
      </c>
      <c r="L96" s="563">
        <f t="shared" ref="L96:L100" si="29">K96/$K$119</f>
        <v>0.35965215539891532</v>
      </c>
      <c r="M96" s="398"/>
      <c r="N96" s="301"/>
      <c r="O96" s="301"/>
    </row>
    <row r="97" spans="1:16335" s="303" customFormat="1" ht="60.75" customHeight="1" outlineLevel="1">
      <c r="A97" s="304" t="s">
        <v>1741</v>
      </c>
      <c r="B97" s="492" t="s">
        <v>2446</v>
      </c>
      <c r="C97" s="515">
        <v>600007623</v>
      </c>
      <c r="D97" s="395" t="s">
        <v>1742</v>
      </c>
      <c r="E97" s="395"/>
      <c r="F97" s="396"/>
      <c r="G97" s="299" t="s">
        <v>1616</v>
      </c>
      <c r="H97" s="366">
        <f>H96</f>
        <v>192853.52</v>
      </c>
      <c r="I97" s="726">
        <v>2.8983499999999993</v>
      </c>
      <c r="J97" s="669">
        <f t="shared" si="27"/>
        <v>558956.99969199987</v>
      </c>
      <c r="K97" s="669">
        <f t="shared" si="28"/>
        <v>682598.28802387032</v>
      </c>
      <c r="L97" s="563">
        <f t="shared" si="29"/>
        <v>4.5027983784036552E-2</v>
      </c>
      <c r="M97" s="398"/>
      <c r="N97" s="301"/>
      <c r="O97" s="301"/>
    </row>
    <row r="98" spans="1:16335" s="303" customFormat="1" ht="60.75" customHeight="1" outlineLevel="1">
      <c r="A98" s="304" t="s">
        <v>1743</v>
      </c>
      <c r="B98" s="296" t="s">
        <v>1543</v>
      </c>
      <c r="C98" s="297" t="s">
        <v>1744</v>
      </c>
      <c r="D98" s="395" t="s">
        <v>1745</v>
      </c>
      <c r="E98" s="395"/>
      <c r="F98" s="396"/>
      <c r="G98" s="397" t="s">
        <v>1616</v>
      </c>
      <c r="H98" s="366">
        <f>H96</f>
        <v>192853.52</v>
      </c>
      <c r="I98" s="726">
        <v>4.3600000000000003</v>
      </c>
      <c r="J98" s="669">
        <f t="shared" si="27"/>
        <v>840841.34719999996</v>
      </c>
      <c r="K98" s="669">
        <f t="shared" si="28"/>
        <v>1026835.45320064</v>
      </c>
      <c r="L98" s="563">
        <f t="shared" si="29"/>
        <v>6.773578391098363E-2</v>
      </c>
      <c r="M98" s="398"/>
      <c r="N98" s="360"/>
      <c r="O98" s="360"/>
    </row>
    <row r="99" spans="1:16335" s="303" customFormat="1" ht="60.75" customHeight="1" outlineLevel="1">
      <c r="A99" s="304" t="s">
        <v>1746</v>
      </c>
      <c r="B99" s="296" t="s">
        <v>1543</v>
      </c>
      <c r="C99" s="297" t="s">
        <v>1747</v>
      </c>
      <c r="D99" s="395" t="s">
        <v>1748</v>
      </c>
      <c r="E99" s="395"/>
      <c r="F99" s="396"/>
      <c r="G99" s="397" t="s">
        <v>1554</v>
      </c>
      <c r="H99" s="366">
        <f>2478.96*0.8</f>
        <v>1983.1680000000001</v>
      </c>
      <c r="I99" s="726">
        <v>1018.25903892</v>
      </c>
      <c r="J99" s="669">
        <f t="shared" si="27"/>
        <v>2019378.7416968986</v>
      </c>
      <c r="K99" s="669">
        <f t="shared" si="28"/>
        <v>2466065.3193602525</v>
      </c>
      <c r="L99" s="563">
        <f t="shared" si="29"/>
        <v>0.1626753995120557</v>
      </c>
      <c r="M99" s="398"/>
      <c r="N99" s="301"/>
      <c r="O99" s="301"/>
    </row>
    <row r="100" spans="1:16335" s="303" customFormat="1" ht="60.75" customHeight="1" outlineLevel="1">
      <c r="A100" s="304" t="s">
        <v>1749</v>
      </c>
      <c r="B100" s="296" t="s">
        <v>70</v>
      </c>
      <c r="C100" s="680">
        <v>99837</v>
      </c>
      <c r="D100" s="395" t="s">
        <v>1750</v>
      </c>
      <c r="E100" s="395"/>
      <c r="F100" s="396"/>
      <c r="G100" s="397" t="s">
        <v>288</v>
      </c>
      <c r="H100" s="366">
        <v>803.32</v>
      </c>
      <c r="I100" s="726">
        <v>711.84</v>
      </c>
      <c r="J100" s="669">
        <f t="shared" si="27"/>
        <v>571835.30880000012</v>
      </c>
      <c r="K100" s="669">
        <f t="shared" si="28"/>
        <v>698325.27910656016</v>
      </c>
      <c r="L100" s="563">
        <f t="shared" si="29"/>
        <v>4.6065423683707502E-2</v>
      </c>
      <c r="M100" s="398"/>
      <c r="N100" s="301"/>
      <c r="O100" s="301"/>
    </row>
    <row r="101" spans="1:16335" s="209" customFormat="1" ht="15" customHeight="1" outlineLevel="1">
      <c r="A101" s="386" t="s">
        <v>297</v>
      </c>
      <c r="B101" s="229"/>
      <c r="C101" s="229"/>
      <c r="D101" s="430" t="s">
        <v>302</v>
      </c>
      <c r="E101" s="229"/>
      <c r="F101" s="386"/>
      <c r="G101" s="229"/>
      <c r="H101" s="387"/>
      <c r="I101" s="388"/>
      <c r="J101" s="388">
        <f>SUBTOTAL(9,J102)</f>
        <v>281788.69681333331</v>
      </c>
      <c r="K101" s="388">
        <f t="shared" ref="K101:L101" si="30">SUBTOTAL(9,K102)</f>
        <v>344120.35654844268</v>
      </c>
      <c r="L101" s="764">
        <f t="shared" si="30"/>
        <v>2.2700094779432401E-2</v>
      </c>
      <c r="M101" s="214"/>
      <c r="N101" s="229"/>
      <c r="O101" s="229"/>
    </row>
    <row r="102" spans="1:16335" s="303" customFormat="1" ht="30" customHeight="1" outlineLevel="1">
      <c r="A102" s="304" t="s">
        <v>1751</v>
      </c>
      <c r="B102" s="296" t="s">
        <v>2432</v>
      </c>
      <c r="C102" s="507">
        <v>700000052</v>
      </c>
      <c r="D102" s="395" t="s">
        <v>1752</v>
      </c>
      <c r="E102" s="395"/>
      <c r="F102" s="396"/>
      <c r="G102" s="397" t="s">
        <v>1554</v>
      </c>
      <c r="H102" s="366">
        <v>1200</v>
      </c>
      <c r="I102" s="726">
        <v>234.82391401111107</v>
      </c>
      <c r="J102" s="669">
        <f>I102*H102</f>
        <v>281788.69681333331</v>
      </c>
      <c r="K102" s="669">
        <f>J102*(1+$K$12)</f>
        <v>344120.35654844268</v>
      </c>
      <c r="L102" s="563">
        <f>K102/$K$119</f>
        <v>2.2700094779432401E-2</v>
      </c>
      <c r="M102" s="398"/>
      <c r="N102" s="301"/>
      <c r="O102" s="301"/>
    </row>
    <row r="103" spans="1:16335" s="209" customFormat="1" ht="20.25" customHeight="1">
      <c r="A103" s="533" t="s">
        <v>298</v>
      </c>
      <c r="B103" s="534"/>
      <c r="C103" s="534"/>
      <c r="D103" s="630" t="s">
        <v>1753</v>
      </c>
      <c r="E103" s="535"/>
      <c r="F103" s="535" t="s">
        <v>292</v>
      </c>
      <c r="G103" s="535" t="s">
        <v>292</v>
      </c>
      <c r="H103" s="535"/>
      <c r="I103" s="536"/>
      <c r="J103" s="538">
        <f>SUBTOTAL(9,J104:J116)</f>
        <v>935736.58405082126</v>
      </c>
      <c r="K103" s="538">
        <f t="shared" ref="K103:L103" si="31">SUBTOTAL(9,K104:K116)</f>
        <v>1142721.516442863</v>
      </c>
      <c r="L103" s="765">
        <f t="shared" si="31"/>
        <v>7.5380273895822497E-2</v>
      </c>
      <c r="M103" s="537"/>
      <c r="N103" s="537"/>
      <c r="O103" s="537"/>
      <c r="P103" s="537"/>
      <c r="Q103" s="537"/>
      <c r="R103" s="537"/>
      <c r="S103" s="537"/>
      <c r="T103" s="537"/>
      <c r="U103" s="537"/>
      <c r="V103" s="537"/>
      <c r="W103" s="537"/>
      <c r="X103" s="537"/>
      <c r="Y103" s="537"/>
      <c r="Z103" s="537"/>
      <c r="AA103" s="537"/>
      <c r="AB103" s="537"/>
      <c r="AC103" s="537"/>
      <c r="AD103" s="537"/>
      <c r="AE103" s="537"/>
      <c r="AF103" s="537"/>
      <c r="AG103" s="537"/>
      <c r="AH103" s="537"/>
      <c r="AI103" s="537"/>
      <c r="AJ103" s="537"/>
      <c r="AK103" s="537"/>
      <c r="AL103" s="537"/>
      <c r="AM103" s="537"/>
      <c r="AN103" s="537"/>
      <c r="AO103" s="537"/>
      <c r="AP103" s="537"/>
      <c r="AQ103" s="537"/>
      <c r="AR103" s="537"/>
      <c r="AS103" s="537"/>
      <c r="AT103" s="537"/>
      <c r="AU103" s="537"/>
      <c r="AV103" s="537"/>
      <c r="AW103" s="537"/>
      <c r="AX103" s="537"/>
      <c r="AY103" s="537"/>
      <c r="AZ103" s="537"/>
      <c r="BA103" s="537"/>
      <c r="BB103" s="537"/>
      <c r="BC103" s="537"/>
      <c r="BD103" s="537"/>
      <c r="BE103" s="537"/>
      <c r="BF103" s="537"/>
      <c r="BG103" s="537"/>
      <c r="BH103" s="537"/>
      <c r="BI103" s="537"/>
      <c r="BJ103" s="537"/>
      <c r="BK103" s="537"/>
      <c r="BL103" s="537"/>
      <c r="BM103" s="537"/>
      <c r="BN103" s="537"/>
      <c r="BO103" s="537"/>
      <c r="BP103" s="537"/>
      <c r="BQ103" s="537"/>
      <c r="BR103" s="537"/>
      <c r="BS103" s="537"/>
      <c r="BT103" s="537"/>
      <c r="BU103" s="537"/>
      <c r="BV103" s="537"/>
      <c r="BW103" s="537"/>
      <c r="BX103" s="537"/>
      <c r="BY103" s="537"/>
      <c r="BZ103" s="537"/>
      <c r="CA103" s="537"/>
      <c r="CB103" s="537"/>
      <c r="CC103" s="537"/>
      <c r="CD103" s="537"/>
      <c r="CE103" s="537"/>
      <c r="CF103" s="537"/>
      <c r="CG103" s="537"/>
      <c r="CH103" s="537"/>
      <c r="CI103" s="537"/>
      <c r="CJ103" s="537"/>
      <c r="CK103" s="537"/>
      <c r="CL103" s="537"/>
      <c r="CM103" s="537"/>
      <c r="CN103" s="537"/>
      <c r="CO103" s="537"/>
      <c r="CP103" s="537"/>
      <c r="CQ103" s="537"/>
      <c r="CR103" s="537"/>
      <c r="CS103" s="537"/>
      <c r="CT103" s="537"/>
      <c r="CU103" s="537"/>
      <c r="CV103" s="537"/>
      <c r="CW103" s="537"/>
      <c r="CX103" s="537"/>
      <c r="CY103" s="537"/>
      <c r="CZ103" s="537"/>
      <c r="DA103" s="537"/>
      <c r="DB103" s="537"/>
      <c r="DC103" s="537"/>
      <c r="DD103" s="537"/>
      <c r="DE103" s="537"/>
      <c r="DF103" s="537"/>
      <c r="DG103" s="537"/>
      <c r="DH103" s="537"/>
      <c r="DI103" s="537"/>
      <c r="DJ103" s="537"/>
      <c r="DK103" s="537"/>
      <c r="DL103" s="537"/>
      <c r="DM103" s="537"/>
      <c r="DN103" s="537"/>
      <c r="DO103" s="537"/>
      <c r="DP103" s="537"/>
      <c r="DQ103" s="537"/>
      <c r="DR103" s="537"/>
      <c r="DS103" s="537"/>
      <c r="DT103" s="537"/>
      <c r="DU103" s="537"/>
      <c r="DV103" s="537"/>
      <c r="DW103" s="537"/>
      <c r="DX103" s="537"/>
      <c r="DY103" s="537"/>
      <c r="DZ103" s="537"/>
      <c r="EA103" s="537"/>
      <c r="EB103" s="537"/>
      <c r="EC103" s="537"/>
      <c r="ED103" s="537"/>
      <c r="EE103" s="537"/>
      <c r="EF103" s="537"/>
      <c r="EG103" s="537"/>
      <c r="EH103" s="537"/>
      <c r="EI103" s="537"/>
      <c r="EJ103" s="537"/>
      <c r="EK103" s="537"/>
      <c r="EL103" s="537"/>
      <c r="EM103" s="537"/>
      <c r="EN103" s="537"/>
      <c r="EO103" s="537"/>
      <c r="EP103" s="537"/>
      <c r="EQ103" s="537"/>
      <c r="ER103" s="537"/>
      <c r="ES103" s="537"/>
      <c r="ET103" s="537"/>
      <c r="EU103" s="537"/>
      <c r="EV103" s="537"/>
      <c r="EW103" s="537"/>
      <c r="EX103" s="537"/>
      <c r="EY103" s="537"/>
      <c r="EZ103" s="537"/>
      <c r="FA103" s="537"/>
      <c r="FB103" s="537"/>
      <c r="FC103" s="537"/>
      <c r="FD103" s="537"/>
      <c r="FE103" s="537"/>
      <c r="FF103" s="537"/>
      <c r="FG103" s="537"/>
      <c r="FH103" s="537"/>
      <c r="FI103" s="537"/>
      <c r="FJ103" s="537"/>
      <c r="FK103" s="537"/>
      <c r="FL103" s="537"/>
      <c r="FM103" s="537"/>
      <c r="FN103" s="537"/>
      <c r="FO103" s="537"/>
      <c r="FP103" s="537"/>
      <c r="FQ103" s="537"/>
      <c r="FR103" s="537"/>
      <c r="FS103" s="537"/>
      <c r="FT103" s="537"/>
      <c r="FU103" s="537"/>
      <c r="FV103" s="537"/>
      <c r="FW103" s="537"/>
      <c r="FX103" s="537"/>
      <c r="FY103" s="537"/>
      <c r="FZ103" s="537"/>
      <c r="GA103" s="537"/>
      <c r="GB103" s="537"/>
      <c r="GC103" s="537"/>
      <c r="GD103" s="537"/>
      <c r="GE103" s="537"/>
      <c r="GF103" s="537"/>
      <c r="GG103" s="537"/>
      <c r="GH103" s="537"/>
      <c r="GI103" s="537"/>
      <c r="GJ103" s="537"/>
      <c r="GK103" s="537"/>
      <c r="GL103" s="537"/>
      <c r="GM103" s="537"/>
      <c r="GN103" s="537"/>
      <c r="GO103" s="537"/>
      <c r="GP103" s="537"/>
      <c r="GQ103" s="537"/>
      <c r="GR103" s="537"/>
      <c r="GS103" s="537"/>
      <c r="GT103" s="537"/>
      <c r="GU103" s="537"/>
      <c r="GV103" s="537"/>
      <c r="GW103" s="537"/>
      <c r="GX103" s="537"/>
      <c r="GY103" s="537"/>
      <c r="GZ103" s="537"/>
      <c r="HA103" s="537"/>
      <c r="HB103" s="537"/>
      <c r="HC103" s="537"/>
      <c r="HD103" s="537"/>
      <c r="HE103" s="537"/>
      <c r="HF103" s="537"/>
      <c r="HG103" s="537"/>
      <c r="HH103" s="537"/>
      <c r="HI103" s="537"/>
      <c r="HJ103" s="537"/>
      <c r="HK103" s="537"/>
      <c r="HL103" s="537"/>
      <c r="HM103" s="537"/>
      <c r="HN103" s="537"/>
      <c r="HO103" s="537"/>
      <c r="HP103" s="537"/>
      <c r="HQ103" s="537"/>
      <c r="HR103" s="537"/>
      <c r="HS103" s="537"/>
      <c r="HT103" s="537"/>
      <c r="HU103" s="537"/>
      <c r="HV103" s="537"/>
      <c r="HW103" s="537"/>
      <c r="HX103" s="537"/>
      <c r="HY103" s="537"/>
      <c r="HZ103" s="537"/>
      <c r="IA103" s="537"/>
      <c r="IB103" s="537"/>
      <c r="IC103" s="537"/>
      <c r="ID103" s="537"/>
      <c r="IE103" s="537"/>
      <c r="IF103" s="537"/>
      <c r="IG103" s="537"/>
      <c r="IH103" s="537"/>
      <c r="II103" s="537"/>
      <c r="IJ103" s="537"/>
      <c r="IK103" s="537"/>
      <c r="IL103" s="537"/>
      <c r="IM103" s="537"/>
      <c r="IN103" s="537"/>
      <c r="IO103" s="537"/>
      <c r="IP103" s="537"/>
      <c r="IQ103" s="537"/>
      <c r="IR103" s="537"/>
      <c r="IS103" s="537"/>
      <c r="IT103" s="537"/>
      <c r="IU103" s="537"/>
      <c r="IV103" s="537"/>
      <c r="IW103" s="537"/>
      <c r="IX103" s="537"/>
      <c r="IY103" s="537"/>
      <c r="IZ103" s="537"/>
      <c r="JA103" s="537"/>
      <c r="JB103" s="537"/>
      <c r="JC103" s="537"/>
      <c r="JD103" s="537"/>
      <c r="JE103" s="537"/>
      <c r="JF103" s="537"/>
      <c r="JG103" s="537"/>
      <c r="JH103" s="537"/>
      <c r="JI103" s="537"/>
      <c r="JJ103" s="537"/>
      <c r="JK103" s="537"/>
      <c r="JL103" s="537"/>
      <c r="JM103" s="537"/>
      <c r="JN103" s="537"/>
      <c r="JO103" s="537"/>
      <c r="JP103" s="537"/>
      <c r="JQ103" s="537"/>
      <c r="JR103" s="537"/>
      <c r="JS103" s="537"/>
      <c r="JT103" s="537"/>
      <c r="JU103" s="537"/>
      <c r="JV103" s="537"/>
      <c r="JW103" s="537"/>
      <c r="JX103" s="537"/>
      <c r="JY103" s="537"/>
      <c r="JZ103" s="537"/>
      <c r="KA103" s="537"/>
      <c r="KB103" s="537"/>
      <c r="KC103" s="537"/>
      <c r="KD103" s="537"/>
      <c r="KE103" s="537"/>
      <c r="KF103" s="537"/>
      <c r="KG103" s="537"/>
      <c r="KH103" s="537"/>
      <c r="KI103" s="537"/>
      <c r="KJ103" s="537"/>
      <c r="KK103" s="537"/>
      <c r="KL103" s="537"/>
      <c r="KM103" s="537"/>
      <c r="KN103" s="537"/>
      <c r="KO103" s="537"/>
      <c r="KP103" s="537"/>
      <c r="KQ103" s="537"/>
      <c r="KR103" s="537"/>
      <c r="KS103" s="537"/>
      <c r="KT103" s="537"/>
      <c r="KU103" s="537"/>
      <c r="KV103" s="537"/>
      <c r="KW103" s="537"/>
      <c r="KX103" s="537"/>
      <c r="KY103" s="537"/>
      <c r="KZ103" s="537"/>
      <c r="LA103" s="537"/>
      <c r="LB103" s="537"/>
      <c r="LC103" s="537"/>
      <c r="LD103" s="537"/>
      <c r="LE103" s="537"/>
      <c r="LF103" s="537"/>
      <c r="LG103" s="537"/>
      <c r="LH103" s="537"/>
      <c r="LI103" s="537"/>
      <c r="LJ103" s="537"/>
      <c r="LK103" s="537"/>
      <c r="LL103" s="537"/>
      <c r="LM103" s="537"/>
      <c r="LN103" s="537"/>
      <c r="LO103" s="537"/>
      <c r="LP103" s="537"/>
      <c r="LQ103" s="537"/>
      <c r="LR103" s="537"/>
      <c r="LS103" s="537"/>
      <c r="LT103" s="537"/>
      <c r="LU103" s="537"/>
      <c r="LV103" s="537"/>
      <c r="LW103" s="537"/>
      <c r="LX103" s="537"/>
      <c r="LY103" s="537"/>
      <c r="LZ103" s="537"/>
      <c r="MA103" s="537"/>
      <c r="MB103" s="537"/>
      <c r="MC103" s="537"/>
      <c r="MD103" s="537"/>
      <c r="ME103" s="537"/>
      <c r="MF103" s="537"/>
      <c r="MG103" s="537"/>
      <c r="MH103" s="537"/>
      <c r="MI103" s="537"/>
      <c r="MJ103" s="537"/>
      <c r="MK103" s="537"/>
      <c r="ML103" s="537"/>
      <c r="MM103" s="537"/>
      <c r="MN103" s="537"/>
      <c r="MO103" s="537"/>
      <c r="MP103" s="537"/>
      <c r="MQ103" s="537"/>
      <c r="MR103" s="537"/>
      <c r="MS103" s="537"/>
      <c r="MT103" s="537"/>
      <c r="MU103" s="537"/>
      <c r="MV103" s="537"/>
      <c r="MW103" s="537"/>
      <c r="MX103" s="537"/>
      <c r="MY103" s="537"/>
      <c r="MZ103" s="537"/>
      <c r="NA103" s="537"/>
      <c r="NB103" s="537"/>
      <c r="NC103" s="537"/>
      <c r="ND103" s="537"/>
      <c r="NE103" s="537"/>
      <c r="NF103" s="537"/>
      <c r="NG103" s="537"/>
      <c r="NH103" s="537"/>
      <c r="NI103" s="537"/>
      <c r="NJ103" s="537"/>
      <c r="NK103" s="537"/>
      <c r="NL103" s="537"/>
      <c r="NM103" s="537"/>
      <c r="NN103" s="537"/>
      <c r="NO103" s="537"/>
      <c r="NP103" s="537"/>
      <c r="NQ103" s="537"/>
      <c r="NR103" s="537"/>
      <c r="NS103" s="537"/>
      <c r="NT103" s="537"/>
      <c r="NU103" s="537"/>
      <c r="NV103" s="537"/>
      <c r="NW103" s="537"/>
      <c r="NX103" s="537"/>
      <c r="NY103" s="537"/>
      <c r="NZ103" s="537"/>
      <c r="OA103" s="537"/>
      <c r="OB103" s="537"/>
      <c r="OC103" s="537"/>
      <c r="OD103" s="537"/>
      <c r="OE103" s="537"/>
      <c r="OF103" s="537"/>
      <c r="OG103" s="537"/>
      <c r="OH103" s="537"/>
      <c r="OI103" s="537"/>
      <c r="OJ103" s="537"/>
      <c r="OK103" s="537"/>
      <c r="OL103" s="537"/>
      <c r="OM103" s="537"/>
      <c r="ON103" s="537"/>
      <c r="OO103" s="537"/>
      <c r="OP103" s="537"/>
      <c r="OQ103" s="537"/>
      <c r="OR103" s="537"/>
      <c r="OS103" s="537"/>
      <c r="OT103" s="537"/>
      <c r="OU103" s="537"/>
      <c r="OV103" s="537"/>
      <c r="OW103" s="537"/>
      <c r="OX103" s="537"/>
      <c r="OY103" s="537"/>
      <c r="OZ103" s="537"/>
      <c r="PA103" s="537"/>
      <c r="PB103" s="537"/>
      <c r="PC103" s="537"/>
      <c r="PD103" s="537"/>
      <c r="PE103" s="537"/>
      <c r="PF103" s="537"/>
      <c r="PG103" s="537"/>
      <c r="PH103" s="537"/>
      <c r="PI103" s="537"/>
      <c r="PJ103" s="537"/>
      <c r="PK103" s="537"/>
      <c r="PL103" s="537"/>
      <c r="PM103" s="537"/>
      <c r="PN103" s="537"/>
      <c r="PO103" s="537"/>
      <c r="PP103" s="537"/>
      <c r="PQ103" s="537"/>
      <c r="PR103" s="537"/>
      <c r="PS103" s="537"/>
      <c r="PT103" s="537"/>
      <c r="PU103" s="537"/>
      <c r="PV103" s="537"/>
      <c r="PW103" s="537"/>
      <c r="PX103" s="537"/>
      <c r="PY103" s="537"/>
      <c r="PZ103" s="537"/>
      <c r="QA103" s="537"/>
      <c r="QB103" s="537"/>
      <c r="QC103" s="537"/>
      <c r="QD103" s="537"/>
      <c r="QE103" s="537"/>
      <c r="QF103" s="537"/>
      <c r="QG103" s="537"/>
      <c r="QH103" s="537"/>
      <c r="QI103" s="537"/>
      <c r="QJ103" s="537"/>
      <c r="QK103" s="537"/>
      <c r="QL103" s="537"/>
      <c r="QM103" s="537"/>
      <c r="QN103" s="537"/>
      <c r="QO103" s="537"/>
      <c r="QP103" s="537"/>
      <c r="QQ103" s="537"/>
      <c r="QR103" s="537"/>
      <c r="QS103" s="537"/>
      <c r="QT103" s="537"/>
      <c r="QU103" s="537"/>
      <c r="QV103" s="537"/>
      <c r="QW103" s="537"/>
      <c r="QX103" s="537"/>
      <c r="QY103" s="537"/>
      <c r="QZ103" s="537"/>
      <c r="RA103" s="537"/>
      <c r="RB103" s="537"/>
      <c r="RC103" s="537"/>
      <c r="RD103" s="537"/>
      <c r="RE103" s="537"/>
      <c r="RF103" s="537"/>
      <c r="RG103" s="537"/>
      <c r="RH103" s="537"/>
      <c r="RI103" s="537"/>
      <c r="RJ103" s="537"/>
      <c r="RK103" s="537"/>
      <c r="RL103" s="537"/>
      <c r="RM103" s="537"/>
      <c r="RN103" s="537"/>
      <c r="RO103" s="537"/>
      <c r="RP103" s="537"/>
      <c r="RQ103" s="537"/>
      <c r="RR103" s="537"/>
      <c r="RS103" s="537"/>
      <c r="RT103" s="537"/>
      <c r="RU103" s="537"/>
      <c r="RV103" s="537"/>
      <c r="RW103" s="537"/>
      <c r="RX103" s="537"/>
      <c r="RY103" s="537"/>
      <c r="RZ103" s="537"/>
      <c r="SA103" s="537"/>
      <c r="SB103" s="537"/>
      <c r="SC103" s="537"/>
      <c r="SD103" s="537"/>
      <c r="SE103" s="537"/>
      <c r="SF103" s="537"/>
      <c r="SG103" s="537"/>
      <c r="SH103" s="537"/>
      <c r="SI103" s="537"/>
      <c r="SJ103" s="537"/>
      <c r="SK103" s="537"/>
      <c r="SL103" s="537"/>
      <c r="SM103" s="537"/>
      <c r="SN103" s="537"/>
      <c r="SO103" s="537"/>
      <c r="SP103" s="537"/>
      <c r="SQ103" s="537"/>
      <c r="SR103" s="537"/>
      <c r="SS103" s="537"/>
      <c r="ST103" s="537"/>
      <c r="SU103" s="537"/>
      <c r="SV103" s="537"/>
      <c r="SW103" s="537"/>
      <c r="SX103" s="537"/>
      <c r="SY103" s="537"/>
      <c r="SZ103" s="537"/>
      <c r="TA103" s="537"/>
      <c r="TB103" s="537"/>
      <c r="TC103" s="537"/>
      <c r="TD103" s="537"/>
      <c r="TE103" s="537"/>
      <c r="TF103" s="537"/>
      <c r="TG103" s="537"/>
      <c r="TH103" s="537"/>
      <c r="TI103" s="537"/>
      <c r="TJ103" s="537"/>
      <c r="TK103" s="537"/>
      <c r="TL103" s="537"/>
      <c r="TM103" s="537"/>
      <c r="TN103" s="537"/>
      <c r="TO103" s="537"/>
      <c r="TP103" s="537"/>
      <c r="TQ103" s="537"/>
      <c r="TR103" s="537"/>
      <c r="TS103" s="537"/>
      <c r="TT103" s="537"/>
      <c r="TU103" s="537"/>
      <c r="TV103" s="537"/>
      <c r="TW103" s="537"/>
      <c r="TX103" s="537"/>
      <c r="TY103" s="537"/>
      <c r="TZ103" s="537"/>
      <c r="UA103" s="537"/>
      <c r="UB103" s="537"/>
      <c r="UC103" s="537"/>
      <c r="UD103" s="537"/>
      <c r="UE103" s="537"/>
      <c r="UF103" s="537"/>
      <c r="UG103" s="537"/>
      <c r="UH103" s="537"/>
      <c r="UI103" s="537"/>
      <c r="UJ103" s="537"/>
      <c r="UK103" s="537"/>
      <c r="UL103" s="537"/>
      <c r="UM103" s="537"/>
      <c r="UN103" s="537"/>
      <c r="UO103" s="537"/>
      <c r="UP103" s="537"/>
      <c r="UQ103" s="537"/>
      <c r="UR103" s="537"/>
      <c r="US103" s="537"/>
      <c r="UT103" s="537"/>
      <c r="UU103" s="537"/>
      <c r="UV103" s="537"/>
      <c r="UW103" s="537"/>
      <c r="UX103" s="537"/>
      <c r="UY103" s="537"/>
      <c r="UZ103" s="537"/>
      <c r="VA103" s="537"/>
      <c r="VB103" s="537"/>
      <c r="VC103" s="537"/>
      <c r="VD103" s="537"/>
      <c r="VE103" s="537"/>
      <c r="VF103" s="537"/>
      <c r="VG103" s="537"/>
      <c r="VH103" s="537"/>
      <c r="VI103" s="537"/>
      <c r="VJ103" s="537"/>
      <c r="VK103" s="537"/>
      <c r="VL103" s="537"/>
      <c r="VM103" s="537"/>
      <c r="VN103" s="537"/>
      <c r="VO103" s="537"/>
      <c r="VP103" s="537"/>
      <c r="VQ103" s="537"/>
      <c r="VR103" s="537"/>
      <c r="VS103" s="537"/>
      <c r="VT103" s="537"/>
      <c r="VU103" s="537"/>
      <c r="VV103" s="537"/>
      <c r="VW103" s="537"/>
      <c r="VX103" s="537"/>
      <c r="VY103" s="537"/>
      <c r="VZ103" s="537"/>
      <c r="WA103" s="537"/>
      <c r="WB103" s="537"/>
      <c r="WC103" s="537"/>
      <c r="WD103" s="537"/>
      <c r="WE103" s="537"/>
      <c r="WF103" s="537"/>
      <c r="WG103" s="537"/>
      <c r="WH103" s="537"/>
      <c r="WI103" s="537"/>
      <c r="WJ103" s="537"/>
      <c r="WK103" s="537"/>
      <c r="WL103" s="537"/>
      <c r="WM103" s="537"/>
      <c r="WN103" s="537"/>
      <c r="WO103" s="537"/>
      <c r="WP103" s="537"/>
      <c r="WQ103" s="537"/>
      <c r="WR103" s="537"/>
      <c r="WS103" s="537"/>
      <c r="WT103" s="537"/>
      <c r="WU103" s="537"/>
      <c r="WV103" s="537"/>
      <c r="WW103" s="537"/>
      <c r="WX103" s="537"/>
      <c r="WY103" s="537"/>
      <c r="WZ103" s="537"/>
      <c r="XA103" s="537"/>
      <c r="XB103" s="537"/>
      <c r="XC103" s="537"/>
      <c r="XD103" s="537"/>
      <c r="XE103" s="537"/>
      <c r="XF103" s="537"/>
      <c r="XG103" s="537"/>
      <c r="XH103" s="537"/>
      <c r="XI103" s="537"/>
      <c r="XJ103" s="537"/>
      <c r="XK103" s="537"/>
      <c r="XL103" s="537"/>
      <c r="XM103" s="537"/>
      <c r="XN103" s="537"/>
      <c r="XO103" s="537"/>
      <c r="XP103" s="537"/>
      <c r="XQ103" s="537"/>
      <c r="XR103" s="537"/>
      <c r="XS103" s="537"/>
      <c r="XT103" s="537"/>
      <c r="XU103" s="537"/>
      <c r="XV103" s="537"/>
      <c r="XW103" s="537"/>
      <c r="XX103" s="537"/>
      <c r="XY103" s="537"/>
      <c r="XZ103" s="537"/>
      <c r="YA103" s="537"/>
      <c r="YB103" s="537"/>
      <c r="YC103" s="537"/>
      <c r="YD103" s="537"/>
      <c r="YE103" s="537"/>
      <c r="YF103" s="537"/>
      <c r="YG103" s="537"/>
      <c r="YH103" s="537"/>
      <c r="YI103" s="537"/>
      <c r="YJ103" s="537"/>
      <c r="YK103" s="537"/>
      <c r="YL103" s="537"/>
      <c r="YM103" s="537"/>
      <c r="YN103" s="537"/>
      <c r="YO103" s="537"/>
      <c r="YP103" s="537"/>
      <c r="YQ103" s="537"/>
      <c r="YR103" s="537"/>
      <c r="YS103" s="537"/>
      <c r="YT103" s="537"/>
      <c r="YU103" s="537"/>
      <c r="YV103" s="537"/>
      <c r="YW103" s="537"/>
      <c r="YX103" s="537"/>
      <c r="YY103" s="537"/>
      <c r="YZ103" s="537"/>
      <c r="ZA103" s="537"/>
      <c r="ZB103" s="537"/>
      <c r="ZC103" s="537"/>
      <c r="ZD103" s="537"/>
      <c r="ZE103" s="537"/>
      <c r="ZF103" s="537"/>
      <c r="ZG103" s="537"/>
      <c r="ZH103" s="537"/>
      <c r="ZI103" s="537"/>
      <c r="ZJ103" s="537"/>
      <c r="ZK103" s="537"/>
      <c r="ZL103" s="537"/>
      <c r="ZM103" s="537"/>
      <c r="ZN103" s="537"/>
      <c r="ZO103" s="537"/>
      <c r="ZP103" s="537"/>
      <c r="ZQ103" s="537"/>
      <c r="ZR103" s="537"/>
      <c r="ZS103" s="537"/>
      <c r="ZT103" s="537"/>
      <c r="ZU103" s="537"/>
      <c r="ZV103" s="537"/>
      <c r="ZW103" s="537"/>
      <c r="ZX103" s="537"/>
      <c r="ZY103" s="537"/>
      <c r="ZZ103" s="537"/>
      <c r="AAA103" s="537"/>
      <c r="AAB103" s="537"/>
      <c r="AAC103" s="537"/>
      <c r="AAD103" s="537"/>
      <c r="AAE103" s="537"/>
      <c r="AAF103" s="537"/>
      <c r="AAG103" s="537"/>
      <c r="AAH103" s="537"/>
      <c r="AAI103" s="537"/>
      <c r="AAJ103" s="537"/>
      <c r="AAK103" s="537"/>
      <c r="AAL103" s="537"/>
      <c r="AAM103" s="537"/>
      <c r="AAN103" s="537"/>
      <c r="AAO103" s="537"/>
      <c r="AAP103" s="537"/>
      <c r="AAQ103" s="537"/>
      <c r="AAR103" s="537"/>
      <c r="AAS103" s="537"/>
      <c r="AAT103" s="537"/>
      <c r="AAU103" s="537"/>
      <c r="AAV103" s="537"/>
      <c r="AAW103" s="537"/>
      <c r="AAX103" s="537"/>
      <c r="AAY103" s="537"/>
      <c r="AAZ103" s="537"/>
      <c r="ABA103" s="537"/>
      <c r="ABB103" s="537"/>
      <c r="ABC103" s="537"/>
      <c r="ABD103" s="537"/>
      <c r="ABE103" s="537"/>
      <c r="ABF103" s="537"/>
      <c r="ABG103" s="537"/>
      <c r="ABH103" s="537"/>
      <c r="ABI103" s="537"/>
      <c r="ABJ103" s="537"/>
      <c r="ABK103" s="537"/>
      <c r="ABL103" s="537"/>
      <c r="ABM103" s="537"/>
      <c r="ABN103" s="537"/>
      <c r="ABO103" s="537"/>
      <c r="ABP103" s="537"/>
      <c r="ABQ103" s="537"/>
      <c r="ABR103" s="537"/>
      <c r="ABS103" s="537"/>
      <c r="ABT103" s="537"/>
      <c r="ABU103" s="537"/>
      <c r="ABV103" s="537"/>
      <c r="ABW103" s="537"/>
      <c r="ABX103" s="537"/>
      <c r="ABY103" s="537"/>
      <c r="ABZ103" s="537"/>
      <c r="ACA103" s="537"/>
      <c r="ACB103" s="537"/>
      <c r="ACC103" s="537"/>
      <c r="ACD103" s="537"/>
      <c r="ACE103" s="537"/>
      <c r="ACF103" s="537"/>
      <c r="ACG103" s="537"/>
      <c r="ACH103" s="537"/>
      <c r="ACI103" s="537"/>
      <c r="ACJ103" s="537"/>
      <c r="ACK103" s="537"/>
      <c r="ACL103" s="537"/>
      <c r="ACM103" s="537"/>
      <c r="ACN103" s="537"/>
      <c r="ACO103" s="537"/>
      <c r="ACP103" s="537"/>
      <c r="ACQ103" s="537"/>
      <c r="ACR103" s="537"/>
      <c r="ACS103" s="537"/>
      <c r="ACT103" s="537"/>
      <c r="ACU103" s="537"/>
      <c r="ACV103" s="537"/>
      <c r="ACW103" s="537"/>
      <c r="ACX103" s="537"/>
      <c r="ACY103" s="537"/>
      <c r="ACZ103" s="537"/>
      <c r="ADA103" s="537"/>
      <c r="ADB103" s="537"/>
      <c r="ADC103" s="537"/>
      <c r="ADD103" s="537"/>
      <c r="ADE103" s="537"/>
      <c r="ADF103" s="537"/>
      <c r="ADG103" s="537"/>
      <c r="ADH103" s="537"/>
      <c r="ADI103" s="537"/>
      <c r="ADJ103" s="537"/>
      <c r="ADK103" s="537"/>
      <c r="ADL103" s="537"/>
      <c r="ADM103" s="537"/>
      <c r="ADN103" s="537"/>
      <c r="ADO103" s="537"/>
      <c r="ADP103" s="537"/>
      <c r="ADQ103" s="537"/>
      <c r="ADR103" s="537"/>
      <c r="ADS103" s="537"/>
      <c r="ADT103" s="537"/>
      <c r="ADU103" s="537"/>
      <c r="ADV103" s="537"/>
      <c r="ADW103" s="537"/>
      <c r="ADX103" s="537"/>
      <c r="ADY103" s="537"/>
      <c r="ADZ103" s="537"/>
      <c r="AEA103" s="537"/>
      <c r="AEB103" s="537"/>
      <c r="AEC103" s="537"/>
      <c r="AED103" s="537"/>
      <c r="AEE103" s="537"/>
      <c r="AEF103" s="537"/>
      <c r="AEG103" s="537"/>
      <c r="AEH103" s="537"/>
      <c r="AEI103" s="537"/>
      <c r="AEJ103" s="537"/>
      <c r="AEK103" s="537"/>
      <c r="AEL103" s="537"/>
      <c r="AEM103" s="537"/>
      <c r="AEN103" s="537"/>
      <c r="AEO103" s="537"/>
      <c r="AEP103" s="537"/>
      <c r="AEQ103" s="537"/>
      <c r="AER103" s="537"/>
      <c r="AES103" s="537"/>
      <c r="AET103" s="537"/>
      <c r="AEU103" s="537"/>
      <c r="AEV103" s="537"/>
      <c r="AEW103" s="537"/>
      <c r="AEX103" s="537"/>
      <c r="AEY103" s="537"/>
      <c r="AEZ103" s="537"/>
      <c r="AFA103" s="537"/>
      <c r="AFB103" s="537"/>
      <c r="AFC103" s="537"/>
      <c r="AFD103" s="537"/>
      <c r="AFE103" s="537"/>
      <c r="AFF103" s="537"/>
      <c r="AFG103" s="537"/>
      <c r="AFH103" s="537"/>
      <c r="AFI103" s="537"/>
      <c r="AFJ103" s="537"/>
      <c r="AFK103" s="537"/>
      <c r="AFL103" s="537"/>
      <c r="AFM103" s="537"/>
      <c r="AFN103" s="537"/>
      <c r="AFO103" s="537"/>
      <c r="AFP103" s="537"/>
      <c r="AFQ103" s="537"/>
      <c r="AFR103" s="537"/>
      <c r="AFS103" s="537"/>
      <c r="AFT103" s="537"/>
      <c r="AFU103" s="537"/>
      <c r="AFV103" s="537"/>
      <c r="AFW103" s="537"/>
      <c r="AFX103" s="537"/>
      <c r="AFY103" s="537"/>
      <c r="AFZ103" s="537"/>
      <c r="AGA103" s="537"/>
      <c r="AGB103" s="537"/>
      <c r="AGC103" s="537"/>
      <c r="AGD103" s="537"/>
      <c r="AGE103" s="537"/>
      <c r="AGF103" s="537"/>
      <c r="AGG103" s="537"/>
      <c r="AGH103" s="537"/>
      <c r="AGI103" s="537"/>
      <c r="AGJ103" s="537"/>
      <c r="AGK103" s="537"/>
      <c r="AGL103" s="537"/>
      <c r="AGM103" s="537"/>
      <c r="AGN103" s="537"/>
      <c r="AGO103" s="537"/>
      <c r="AGP103" s="537"/>
      <c r="AGQ103" s="537"/>
      <c r="AGR103" s="537"/>
      <c r="AGS103" s="537"/>
      <c r="AGT103" s="537"/>
      <c r="AGU103" s="537"/>
      <c r="AGV103" s="537"/>
      <c r="AGW103" s="537"/>
      <c r="AGX103" s="537"/>
      <c r="AGY103" s="537"/>
      <c r="AGZ103" s="537"/>
      <c r="AHA103" s="537"/>
      <c r="AHB103" s="537"/>
      <c r="AHC103" s="537"/>
      <c r="AHD103" s="537"/>
      <c r="AHE103" s="537"/>
      <c r="AHF103" s="537"/>
      <c r="AHG103" s="537"/>
      <c r="AHH103" s="537"/>
      <c r="AHI103" s="537"/>
      <c r="AHJ103" s="537"/>
      <c r="AHK103" s="537"/>
      <c r="AHL103" s="537"/>
      <c r="AHM103" s="537"/>
      <c r="AHN103" s="537"/>
      <c r="AHO103" s="537"/>
      <c r="AHP103" s="537"/>
      <c r="AHQ103" s="537"/>
      <c r="AHR103" s="537"/>
      <c r="AHS103" s="537"/>
      <c r="AHT103" s="537"/>
      <c r="AHU103" s="537"/>
      <c r="AHV103" s="537"/>
      <c r="AHW103" s="537"/>
      <c r="AHX103" s="537"/>
      <c r="AHY103" s="537"/>
      <c r="AHZ103" s="537"/>
      <c r="AIA103" s="537"/>
      <c r="AIB103" s="537"/>
      <c r="AIC103" s="537"/>
      <c r="AID103" s="537"/>
      <c r="AIE103" s="537"/>
      <c r="AIF103" s="537"/>
      <c r="AIG103" s="537"/>
      <c r="AIH103" s="537"/>
      <c r="AII103" s="537"/>
      <c r="AIJ103" s="537"/>
      <c r="AIK103" s="537"/>
      <c r="AIL103" s="537"/>
      <c r="AIM103" s="537"/>
      <c r="AIN103" s="537"/>
      <c r="AIO103" s="537"/>
      <c r="AIP103" s="537"/>
      <c r="AIQ103" s="537"/>
      <c r="AIR103" s="537"/>
      <c r="AIS103" s="537"/>
      <c r="AIT103" s="537"/>
      <c r="AIU103" s="537"/>
      <c r="AIV103" s="537"/>
      <c r="AIW103" s="537"/>
      <c r="AIX103" s="537"/>
      <c r="AIY103" s="537"/>
      <c r="AIZ103" s="537"/>
      <c r="AJA103" s="537"/>
      <c r="AJB103" s="537"/>
      <c r="AJC103" s="537"/>
      <c r="AJD103" s="537"/>
      <c r="AJE103" s="537"/>
      <c r="AJF103" s="537"/>
      <c r="AJG103" s="537"/>
      <c r="AJH103" s="537"/>
      <c r="AJI103" s="537"/>
      <c r="AJJ103" s="537"/>
      <c r="AJK103" s="537"/>
      <c r="AJL103" s="537"/>
      <c r="AJM103" s="537"/>
      <c r="AJN103" s="537"/>
      <c r="AJO103" s="537"/>
      <c r="AJP103" s="537"/>
      <c r="AJQ103" s="537"/>
      <c r="AJR103" s="537"/>
      <c r="AJS103" s="537"/>
      <c r="AJT103" s="537"/>
      <c r="AJU103" s="537"/>
      <c r="AJV103" s="537"/>
      <c r="AJW103" s="537"/>
      <c r="AJX103" s="537"/>
      <c r="AJY103" s="537"/>
      <c r="AJZ103" s="537"/>
      <c r="AKA103" s="537"/>
      <c r="AKB103" s="537"/>
      <c r="AKC103" s="537"/>
      <c r="AKD103" s="537"/>
      <c r="AKE103" s="537"/>
      <c r="AKF103" s="537"/>
      <c r="AKG103" s="537"/>
      <c r="AKH103" s="537"/>
      <c r="AKI103" s="537"/>
      <c r="AKJ103" s="537"/>
      <c r="AKK103" s="537"/>
      <c r="AKL103" s="537"/>
      <c r="AKM103" s="537"/>
      <c r="AKN103" s="537"/>
      <c r="AKO103" s="537"/>
      <c r="AKP103" s="537"/>
      <c r="AKQ103" s="537"/>
      <c r="AKR103" s="537"/>
      <c r="AKS103" s="537"/>
      <c r="AKT103" s="537"/>
      <c r="AKU103" s="537"/>
      <c r="AKV103" s="537"/>
      <c r="AKW103" s="537"/>
      <c r="AKX103" s="537"/>
      <c r="AKY103" s="537"/>
      <c r="AKZ103" s="537"/>
      <c r="ALA103" s="537"/>
      <c r="ALB103" s="537"/>
      <c r="ALC103" s="537"/>
      <c r="ALD103" s="537"/>
      <c r="ALE103" s="537"/>
      <c r="ALF103" s="537"/>
      <c r="ALG103" s="537"/>
      <c r="ALH103" s="537"/>
      <c r="ALI103" s="537"/>
      <c r="ALJ103" s="537"/>
      <c r="ALK103" s="537"/>
      <c r="ALL103" s="537"/>
      <c r="ALM103" s="537"/>
      <c r="ALN103" s="537"/>
      <c r="ALO103" s="537"/>
      <c r="ALP103" s="537"/>
      <c r="ALQ103" s="537"/>
      <c r="ALR103" s="537"/>
      <c r="ALS103" s="537"/>
      <c r="ALT103" s="537"/>
      <c r="ALU103" s="537"/>
      <c r="ALV103" s="537"/>
      <c r="ALW103" s="537"/>
      <c r="ALX103" s="537"/>
      <c r="ALY103" s="537"/>
      <c r="ALZ103" s="537"/>
      <c r="AMA103" s="537"/>
      <c r="AMB103" s="537"/>
      <c r="AMC103" s="537"/>
      <c r="AMD103" s="537"/>
      <c r="AME103" s="537"/>
      <c r="AMF103" s="537"/>
      <c r="AMG103" s="537"/>
      <c r="AMH103" s="537"/>
      <c r="AMI103" s="537"/>
      <c r="AMJ103" s="537"/>
      <c r="AMK103" s="537"/>
      <c r="AML103" s="537"/>
      <c r="AMM103" s="537"/>
      <c r="AMN103" s="537"/>
      <c r="AMO103" s="537"/>
      <c r="AMP103" s="537"/>
      <c r="AMQ103" s="537"/>
      <c r="AMR103" s="537"/>
      <c r="AMS103" s="537"/>
      <c r="AMT103" s="537"/>
      <c r="AMU103" s="537"/>
      <c r="AMV103" s="537"/>
      <c r="AMW103" s="537"/>
      <c r="AMX103" s="537"/>
      <c r="AMY103" s="537"/>
      <c r="AMZ103" s="537"/>
      <c r="ANA103" s="537"/>
      <c r="ANB103" s="537"/>
      <c r="ANC103" s="537"/>
      <c r="AND103" s="537"/>
      <c r="ANE103" s="537"/>
      <c r="ANF103" s="537"/>
      <c r="ANG103" s="537"/>
      <c r="ANH103" s="537"/>
      <c r="ANI103" s="537"/>
      <c r="ANJ103" s="537"/>
      <c r="ANK103" s="537"/>
      <c r="ANL103" s="537"/>
      <c r="ANM103" s="537"/>
      <c r="ANN103" s="537"/>
      <c r="ANO103" s="537"/>
      <c r="ANP103" s="537"/>
      <c r="ANQ103" s="537"/>
      <c r="ANR103" s="537"/>
      <c r="ANS103" s="537"/>
      <c r="ANT103" s="537"/>
      <c r="ANU103" s="537"/>
      <c r="ANV103" s="537"/>
      <c r="ANW103" s="537"/>
      <c r="ANX103" s="537"/>
      <c r="ANY103" s="537"/>
      <c r="ANZ103" s="537"/>
      <c r="AOA103" s="537"/>
      <c r="AOB103" s="537"/>
      <c r="AOC103" s="537"/>
      <c r="AOD103" s="537"/>
      <c r="AOE103" s="537"/>
      <c r="AOF103" s="537"/>
      <c r="AOG103" s="537"/>
      <c r="AOH103" s="537"/>
      <c r="AOI103" s="537"/>
      <c r="AOJ103" s="537"/>
      <c r="AOK103" s="537"/>
      <c r="AOL103" s="537"/>
      <c r="AOM103" s="537"/>
      <c r="AON103" s="537"/>
      <c r="AOO103" s="537"/>
      <c r="AOP103" s="537"/>
      <c r="AOQ103" s="537"/>
      <c r="AOR103" s="537"/>
      <c r="AOS103" s="537"/>
      <c r="AOT103" s="537"/>
      <c r="AOU103" s="537"/>
      <c r="AOV103" s="537"/>
      <c r="AOW103" s="537"/>
      <c r="AOX103" s="537"/>
      <c r="AOY103" s="537"/>
      <c r="AOZ103" s="537"/>
      <c r="APA103" s="537"/>
      <c r="APB103" s="537"/>
      <c r="APC103" s="537"/>
      <c r="APD103" s="537"/>
      <c r="APE103" s="537"/>
      <c r="APF103" s="537"/>
      <c r="APG103" s="537"/>
      <c r="APH103" s="537"/>
      <c r="API103" s="537"/>
      <c r="APJ103" s="537"/>
      <c r="APK103" s="537"/>
      <c r="APL103" s="537"/>
      <c r="APM103" s="537"/>
      <c r="APN103" s="537"/>
      <c r="APO103" s="537"/>
      <c r="APP103" s="537"/>
      <c r="APQ103" s="537"/>
      <c r="APR103" s="537"/>
      <c r="APS103" s="537"/>
      <c r="APT103" s="537"/>
      <c r="APU103" s="537"/>
      <c r="APV103" s="537"/>
      <c r="APW103" s="537"/>
      <c r="APX103" s="537"/>
      <c r="APY103" s="537"/>
      <c r="APZ103" s="537"/>
      <c r="AQA103" s="537"/>
      <c r="AQB103" s="537"/>
      <c r="AQC103" s="537"/>
      <c r="AQD103" s="537"/>
      <c r="AQE103" s="537"/>
      <c r="AQF103" s="537"/>
      <c r="AQG103" s="537"/>
      <c r="AQH103" s="537"/>
      <c r="AQI103" s="537"/>
      <c r="AQJ103" s="537"/>
      <c r="AQK103" s="537"/>
      <c r="AQL103" s="537"/>
      <c r="AQM103" s="537"/>
      <c r="AQN103" s="537"/>
      <c r="AQO103" s="537"/>
      <c r="AQP103" s="537"/>
      <c r="AQQ103" s="537"/>
      <c r="AQR103" s="537"/>
      <c r="AQS103" s="537"/>
      <c r="AQT103" s="537"/>
      <c r="AQU103" s="537"/>
      <c r="AQV103" s="537"/>
      <c r="AQW103" s="537"/>
      <c r="AQX103" s="537"/>
      <c r="AQY103" s="537"/>
      <c r="AQZ103" s="537"/>
      <c r="ARA103" s="537"/>
      <c r="ARB103" s="537"/>
      <c r="ARC103" s="537"/>
      <c r="ARD103" s="537"/>
      <c r="ARE103" s="537"/>
      <c r="ARF103" s="537"/>
      <c r="ARG103" s="537"/>
      <c r="ARH103" s="537"/>
      <c r="ARI103" s="537"/>
      <c r="ARJ103" s="537"/>
      <c r="ARK103" s="537"/>
      <c r="ARL103" s="537"/>
      <c r="ARM103" s="537"/>
      <c r="ARN103" s="537"/>
      <c r="ARO103" s="537"/>
      <c r="ARP103" s="537"/>
      <c r="ARQ103" s="537"/>
      <c r="ARR103" s="537"/>
      <c r="ARS103" s="537"/>
      <c r="ART103" s="537"/>
      <c r="ARU103" s="537"/>
      <c r="ARV103" s="537"/>
      <c r="ARW103" s="537"/>
      <c r="ARX103" s="537"/>
      <c r="ARY103" s="537"/>
      <c r="ARZ103" s="537"/>
      <c r="ASA103" s="537"/>
      <c r="ASB103" s="537"/>
      <c r="ASC103" s="537"/>
      <c r="ASD103" s="537"/>
      <c r="ASE103" s="537"/>
      <c r="ASF103" s="537"/>
      <c r="ASG103" s="537"/>
      <c r="ASH103" s="537"/>
      <c r="ASI103" s="537"/>
      <c r="ASJ103" s="537"/>
      <c r="ASK103" s="537"/>
      <c r="ASL103" s="537"/>
      <c r="ASM103" s="537"/>
      <c r="ASN103" s="537"/>
      <c r="ASO103" s="537"/>
      <c r="ASP103" s="537"/>
      <c r="ASQ103" s="537"/>
      <c r="ASR103" s="537"/>
      <c r="ASS103" s="537"/>
      <c r="AST103" s="537"/>
      <c r="ASU103" s="537"/>
      <c r="ASV103" s="537"/>
      <c r="ASW103" s="537"/>
      <c r="ASX103" s="537"/>
      <c r="ASY103" s="537"/>
      <c r="ASZ103" s="537"/>
      <c r="ATA103" s="537"/>
      <c r="ATB103" s="537"/>
      <c r="ATC103" s="537"/>
      <c r="ATD103" s="537"/>
      <c r="ATE103" s="537"/>
      <c r="ATF103" s="537"/>
      <c r="ATG103" s="537"/>
      <c r="ATH103" s="537"/>
      <c r="ATI103" s="537"/>
      <c r="ATJ103" s="537"/>
      <c r="ATK103" s="537"/>
      <c r="ATL103" s="537"/>
      <c r="ATM103" s="537"/>
      <c r="ATN103" s="537"/>
      <c r="ATO103" s="537"/>
      <c r="ATP103" s="537"/>
      <c r="ATQ103" s="537"/>
      <c r="ATR103" s="537"/>
      <c r="ATS103" s="537"/>
      <c r="ATT103" s="537"/>
      <c r="ATU103" s="537"/>
      <c r="ATV103" s="537"/>
      <c r="ATW103" s="537"/>
      <c r="ATX103" s="537"/>
      <c r="ATY103" s="537"/>
      <c r="ATZ103" s="537"/>
      <c r="AUA103" s="537"/>
      <c r="AUB103" s="537"/>
      <c r="AUC103" s="537"/>
      <c r="AUD103" s="537"/>
      <c r="AUE103" s="537"/>
      <c r="AUF103" s="537"/>
      <c r="AUG103" s="537"/>
      <c r="AUH103" s="537"/>
      <c r="AUI103" s="537"/>
      <c r="AUJ103" s="537"/>
      <c r="AUK103" s="537"/>
      <c r="AUL103" s="537"/>
      <c r="AUM103" s="537"/>
      <c r="AUN103" s="537"/>
      <c r="AUO103" s="537"/>
      <c r="AUP103" s="537"/>
      <c r="AUQ103" s="537"/>
      <c r="AUR103" s="537"/>
      <c r="AUS103" s="537"/>
      <c r="AUT103" s="537"/>
      <c r="AUU103" s="537"/>
      <c r="AUV103" s="537"/>
      <c r="AUW103" s="537"/>
      <c r="AUX103" s="537"/>
      <c r="AUY103" s="537"/>
      <c r="AUZ103" s="537"/>
      <c r="AVA103" s="537"/>
      <c r="AVB103" s="537"/>
      <c r="AVC103" s="537"/>
      <c r="AVD103" s="537"/>
      <c r="AVE103" s="537"/>
      <c r="AVF103" s="537"/>
      <c r="AVG103" s="537"/>
      <c r="AVH103" s="537"/>
      <c r="AVI103" s="537"/>
      <c r="AVJ103" s="537"/>
      <c r="AVK103" s="537"/>
      <c r="AVL103" s="537"/>
      <c r="AVM103" s="537"/>
      <c r="AVN103" s="537"/>
      <c r="AVO103" s="537"/>
      <c r="AVP103" s="537"/>
      <c r="AVQ103" s="537"/>
      <c r="AVR103" s="537"/>
      <c r="AVS103" s="537"/>
      <c r="AVT103" s="537"/>
      <c r="AVU103" s="537"/>
      <c r="AVV103" s="537"/>
      <c r="AVW103" s="537"/>
      <c r="AVX103" s="537"/>
      <c r="AVY103" s="537"/>
      <c r="AVZ103" s="537"/>
      <c r="AWA103" s="537"/>
      <c r="AWB103" s="537"/>
      <c r="AWC103" s="537"/>
      <c r="AWD103" s="537"/>
      <c r="AWE103" s="537"/>
      <c r="AWF103" s="537"/>
      <c r="AWG103" s="537"/>
      <c r="AWH103" s="537"/>
      <c r="AWI103" s="537"/>
      <c r="AWJ103" s="537"/>
      <c r="AWK103" s="537"/>
      <c r="AWL103" s="537"/>
      <c r="AWM103" s="537"/>
      <c r="AWN103" s="537"/>
      <c r="AWO103" s="537"/>
      <c r="AWP103" s="537"/>
      <c r="AWQ103" s="537"/>
      <c r="AWR103" s="537"/>
      <c r="AWS103" s="537"/>
      <c r="AWT103" s="537"/>
      <c r="AWU103" s="537"/>
      <c r="AWV103" s="537"/>
      <c r="AWW103" s="537"/>
      <c r="AWX103" s="537"/>
      <c r="AWY103" s="537"/>
      <c r="AWZ103" s="537"/>
      <c r="AXA103" s="537"/>
      <c r="AXB103" s="537"/>
      <c r="AXC103" s="537"/>
      <c r="AXD103" s="537"/>
      <c r="AXE103" s="537"/>
      <c r="AXF103" s="537"/>
      <c r="AXG103" s="537"/>
      <c r="AXH103" s="537"/>
      <c r="AXI103" s="537"/>
      <c r="AXJ103" s="537"/>
      <c r="AXK103" s="537"/>
      <c r="AXL103" s="537"/>
      <c r="AXM103" s="537"/>
      <c r="AXN103" s="537"/>
      <c r="AXO103" s="537"/>
      <c r="AXP103" s="537"/>
      <c r="AXQ103" s="537"/>
      <c r="AXR103" s="537"/>
      <c r="AXS103" s="537"/>
      <c r="AXT103" s="537"/>
      <c r="AXU103" s="537"/>
      <c r="AXV103" s="537"/>
      <c r="AXW103" s="537"/>
      <c r="AXX103" s="537"/>
      <c r="AXY103" s="537"/>
      <c r="AXZ103" s="537"/>
      <c r="AYA103" s="537"/>
      <c r="AYB103" s="537"/>
      <c r="AYC103" s="537"/>
      <c r="AYD103" s="537"/>
      <c r="AYE103" s="537"/>
      <c r="AYF103" s="537"/>
      <c r="AYG103" s="537"/>
      <c r="AYH103" s="537"/>
      <c r="AYI103" s="537"/>
      <c r="AYJ103" s="537"/>
      <c r="AYK103" s="537"/>
      <c r="AYL103" s="537"/>
      <c r="AYM103" s="537"/>
      <c r="AYN103" s="537"/>
      <c r="AYO103" s="537"/>
      <c r="AYP103" s="537"/>
      <c r="AYQ103" s="537"/>
      <c r="AYR103" s="537"/>
      <c r="AYS103" s="537"/>
      <c r="AYT103" s="537"/>
      <c r="AYU103" s="537"/>
      <c r="AYV103" s="537"/>
      <c r="AYW103" s="537"/>
      <c r="AYX103" s="537"/>
      <c r="AYY103" s="537"/>
      <c r="AYZ103" s="537"/>
      <c r="AZA103" s="537"/>
      <c r="AZB103" s="537"/>
      <c r="AZC103" s="537"/>
      <c r="AZD103" s="537"/>
      <c r="AZE103" s="537"/>
      <c r="AZF103" s="537"/>
      <c r="AZG103" s="537"/>
      <c r="AZH103" s="537"/>
      <c r="AZI103" s="537"/>
      <c r="AZJ103" s="537"/>
      <c r="AZK103" s="537"/>
      <c r="AZL103" s="537"/>
      <c r="AZM103" s="537"/>
      <c r="AZN103" s="537"/>
      <c r="AZO103" s="537"/>
      <c r="AZP103" s="537"/>
      <c r="AZQ103" s="537"/>
      <c r="AZR103" s="537"/>
      <c r="AZS103" s="537"/>
      <c r="AZT103" s="537"/>
      <c r="AZU103" s="537"/>
      <c r="AZV103" s="537"/>
      <c r="AZW103" s="537"/>
      <c r="AZX103" s="537"/>
      <c r="AZY103" s="537"/>
      <c r="AZZ103" s="537"/>
      <c r="BAA103" s="537"/>
      <c r="BAB103" s="537"/>
      <c r="BAC103" s="537"/>
      <c r="BAD103" s="537"/>
      <c r="BAE103" s="537"/>
      <c r="BAF103" s="537"/>
      <c r="BAG103" s="537"/>
      <c r="BAH103" s="537"/>
      <c r="BAI103" s="537"/>
      <c r="BAJ103" s="537"/>
      <c r="BAK103" s="537"/>
      <c r="BAL103" s="537"/>
      <c r="BAM103" s="537"/>
      <c r="BAN103" s="537"/>
      <c r="BAO103" s="537"/>
      <c r="BAP103" s="537"/>
      <c r="BAQ103" s="537"/>
      <c r="BAR103" s="537"/>
      <c r="BAS103" s="537"/>
      <c r="BAT103" s="537"/>
      <c r="BAU103" s="537"/>
      <c r="BAV103" s="537"/>
      <c r="BAW103" s="537"/>
      <c r="BAX103" s="537"/>
      <c r="BAY103" s="537"/>
      <c r="BAZ103" s="537"/>
      <c r="BBA103" s="537"/>
      <c r="BBB103" s="537"/>
      <c r="BBC103" s="537"/>
      <c r="BBD103" s="537"/>
      <c r="BBE103" s="537"/>
      <c r="BBF103" s="537"/>
      <c r="BBG103" s="537"/>
      <c r="BBH103" s="537"/>
      <c r="BBI103" s="537"/>
      <c r="BBJ103" s="537"/>
      <c r="BBK103" s="537"/>
      <c r="BBL103" s="537"/>
      <c r="BBM103" s="537"/>
      <c r="BBN103" s="537"/>
      <c r="BBO103" s="537"/>
      <c r="BBP103" s="537"/>
      <c r="BBQ103" s="537"/>
      <c r="BBR103" s="537"/>
      <c r="BBS103" s="537"/>
      <c r="BBT103" s="537"/>
      <c r="BBU103" s="537"/>
      <c r="BBV103" s="537"/>
      <c r="BBW103" s="537"/>
      <c r="BBX103" s="537"/>
      <c r="BBY103" s="537"/>
      <c r="BBZ103" s="537"/>
      <c r="BCA103" s="537"/>
      <c r="BCB103" s="537"/>
      <c r="BCC103" s="537"/>
      <c r="BCD103" s="537"/>
      <c r="BCE103" s="537"/>
      <c r="BCF103" s="537"/>
      <c r="BCG103" s="537"/>
      <c r="BCH103" s="537"/>
      <c r="BCI103" s="537"/>
      <c r="BCJ103" s="537"/>
      <c r="BCK103" s="537"/>
      <c r="BCL103" s="537"/>
      <c r="BCM103" s="537"/>
      <c r="BCN103" s="537"/>
      <c r="BCO103" s="537"/>
      <c r="BCP103" s="537"/>
      <c r="BCQ103" s="537"/>
      <c r="BCR103" s="537"/>
      <c r="BCS103" s="537"/>
      <c r="BCT103" s="537"/>
      <c r="BCU103" s="537"/>
      <c r="BCV103" s="537"/>
      <c r="BCW103" s="537"/>
      <c r="BCX103" s="537"/>
      <c r="BCY103" s="537"/>
      <c r="BCZ103" s="537"/>
      <c r="BDA103" s="537"/>
      <c r="BDB103" s="537"/>
      <c r="BDC103" s="537"/>
      <c r="BDD103" s="537"/>
      <c r="BDE103" s="537"/>
      <c r="BDF103" s="537"/>
      <c r="BDG103" s="537"/>
      <c r="BDH103" s="537"/>
      <c r="BDI103" s="537"/>
      <c r="BDJ103" s="537"/>
      <c r="BDK103" s="537"/>
      <c r="BDL103" s="537"/>
      <c r="BDM103" s="537"/>
      <c r="BDN103" s="537"/>
      <c r="BDO103" s="537"/>
      <c r="BDP103" s="537"/>
      <c r="BDQ103" s="537"/>
      <c r="BDR103" s="537"/>
      <c r="BDS103" s="537"/>
      <c r="BDT103" s="537"/>
      <c r="BDU103" s="537"/>
      <c r="BDV103" s="537"/>
      <c r="BDW103" s="537"/>
      <c r="BDX103" s="537"/>
      <c r="BDY103" s="537"/>
      <c r="BDZ103" s="537"/>
      <c r="BEA103" s="537"/>
      <c r="BEB103" s="537"/>
      <c r="BEC103" s="537"/>
      <c r="BED103" s="537"/>
      <c r="BEE103" s="537"/>
      <c r="BEF103" s="537"/>
      <c r="BEG103" s="537"/>
      <c r="BEH103" s="537"/>
      <c r="BEI103" s="537"/>
      <c r="BEJ103" s="537"/>
      <c r="BEK103" s="537"/>
      <c r="BEL103" s="537"/>
      <c r="BEM103" s="537"/>
      <c r="BEN103" s="537"/>
      <c r="BEO103" s="537"/>
      <c r="BEP103" s="537"/>
      <c r="BEQ103" s="537"/>
      <c r="BER103" s="537"/>
      <c r="BES103" s="537"/>
      <c r="BET103" s="537"/>
      <c r="BEU103" s="537"/>
      <c r="BEV103" s="537"/>
      <c r="BEW103" s="537"/>
      <c r="BEX103" s="537"/>
      <c r="BEY103" s="537"/>
      <c r="BEZ103" s="537"/>
      <c r="BFA103" s="537"/>
      <c r="BFB103" s="537"/>
      <c r="BFC103" s="537"/>
      <c r="BFD103" s="537"/>
      <c r="BFE103" s="537"/>
      <c r="BFF103" s="537"/>
      <c r="BFG103" s="537"/>
      <c r="BFH103" s="537"/>
      <c r="BFI103" s="537"/>
      <c r="BFJ103" s="537"/>
      <c r="BFK103" s="537"/>
      <c r="BFL103" s="537"/>
      <c r="BFM103" s="537"/>
      <c r="BFN103" s="537"/>
      <c r="BFO103" s="537"/>
      <c r="BFP103" s="537"/>
      <c r="BFQ103" s="537"/>
      <c r="BFR103" s="537"/>
      <c r="BFS103" s="537"/>
      <c r="BFT103" s="537"/>
      <c r="BFU103" s="537"/>
      <c r="BFV103" s="537"/>
      <c r="BFW103" s="537"/>
      <c r="BFX103" s="537"/>
      <c r="BFY103" s="537"/>
      <c r="BFZ103" s="537"/>
      <c r="BGA103" s="537"/>
      <c r="BGB103" s="537"/>
      <c r="BGC103" s="537"/>
      <c r="BGD103" s="537"/>
      <c r="BGE103" s="537"/>
      <c r="BGF103" s="537"/>
      <c r="BGG103" s="537"/>
      <c r="BGH103" s="537"/>
      <c r="BGI103" s="537"/>
      <c r="BGJ103" s="537"/>
      <c r="BGK103" s="537"/>
      <c r="BGL103" s="537"/>
      <c r="BGM103" s="537"/>
      <c r="BGN103" s="537"/>
      <c r="BGO103" s="537"/>
      <c r="BGP103" s="537"/>
      <c r="BGQ103" s="537"/>
      <c r="BGR103" s="537"/>
      <c r="BGS103" s="537"/>
      <c r="BGT103" s="537"/>
      <c r="BGU103" s="537"/>
      <c r="BGV103" s="537"/>
      <c r="BGW103" s="537"/>
      <c r="BGX103" s="537"/>
      <c r="BGY103" s="537"/>
      <c r="BGZ103" s="537"/>
      <c r="BHA103" s="537"/>
      <c r="BHB103" s="537"/>
      <c r="BHC103" s="537"/>
      <c r="BHD103" s="537"/>
      <c r="BHE103" s="537"/>
      <c r="BHF103" s="537"/>
      <c r="BHG103" s="537"/>
      <c r="BHH103" s="537"/>
      <c r="BHI103" s="537"/>
      <c r="BHJ103" s="537"/>
      <c r="BHK103" s="537"/>
      <c r="BHL103" s="537"/>
      <c r="BHM103" s="537"/>
      <c r="BHN103" s="537"/>
      <c r="BHO103" s="537"/>
      <c r="BHP103" s="537"/>
      <c r="BHQ103" s="537"/>
      <c r="BHR103" s="537"/>
      <c r="BHS103" s="537"/>
      <c r="BHT103" s="537"/>
      <c r="BHU103" s="537"/>
      <c r="BHV103" s="537"/>
      <c r="BHW103" s="537"/>
      <c r="BHX103" s="537"/>
      <c r="BHY103" s="537"/>
      <c r="BHZ103" s="537"/>
      <c r="BIA103" s="537"/>
      <c r="BIB103" s="537"/>
      <c r="BIC103" s="537"/>
      <c r="BID103" s="537"/>
      <c r="BIE103" s="537"/>
      <c r="BIF103" s="537"/>
      <c r="BIG103" s="537"/>
      <c r="BIH103" s="537"/>
      <c r="BII103" s="537"/>
      <c r="BIJ103" s="537"/>
      <c r="BIK103" s="537"/>
      <c r="BIL103" s="537"/>
      <c r="BIM103" s="537"/>
      <c r="BIN103" s="537"/>
      <c r="BIO103" s="537"/>
      <c r="BIP103" s="537"/>
      <c r="BIQ103" s="537"/>
      <c r="BIR103" s="537"/>
      <c r="BIS103" s="537"/>
      <c r="BIT103" s="537"/>
      <c r="BIU103" s="537"/>
      <c r="BIV103" s="537"/>
      <c r="BIW103" s="537"/>
      <c r="BIX103" s="537"/>
      <c r="BIY103" s="537"/>
      <c r="BIZ103" s="537"/>
      <c r="BJA103" s="537"/>
      <c r="BJB103" s="537"/>
      <c r="BJC103" s="537"/>
      <c r="BJD103" s="537"/>
      <c r="BJE103" s="537"/>
      <c r="BJF103" s="537"/>
      <c r="BJG103" s="537"/>
      <c r="BJH103" s="537"/>
      <c r="BJI103" s="537"/>
      <c r="BJJ103" s="537"/>
      <c r="BJK103" s="537"/>
      <c r="BJL103" s="537"/>
      <c r="BJM103" s="537"/>
      <c r="BJN103" s="537"/>
      <c r="BJO103" s="537"/>
      <c r="BJP103" s="537"/>
      <c r="BJQ103" s="537"/>
      <c r="BJR103" s="537"/>
      <c r="BJS103" s="537"/>
      <c r="BJT103" s="537"/>
      <c r="BJU103" s="537"/>
      <c r="BJV103" s="537"/>
      <c r="BJW103" s="537"/>
      <c r="BJX103" s="537"/>
      <c r="BJY103" s="537"/>
      <c r="BJZ103" s="537"/>
      <c r="BKA103" s="537"/>
      <c r="BKB103" s="537"/>
      <c r="BKC103" s="537"/>
      <c r="BKD103" s="537"/>
      <c r="BKE103" s="537"/>
      <c r="BKF103" s="537"/>
      <c r="BKG103" s="537"/>
      <c r="BKH103" s="537"/>
      <c r="BKI103" s="537"/>
      <c r="BKJ103" s="537"/>
      <c r="BKK103" s="537"/>
      <c r="BKL103" s="537"/>
      <c r="BKM103" s="537"/>
      <c r="BKN103" s="537"/>
      <c r="BKO103" s="537"/>
      <c r="BKP103" s="537"/>
      <c r="BKQ103" s="537"/>
      <c r="BKR103" s="537"/>
      <c r="BKS103" s="537"/>
      <c r="BKT103" s="537"/>
      <c r="BKU103" s="537"/>
      <c r="BKV103" s="537"/>
      <c r="BKW103" s="537"/>
      <c r="BKX103" s="537"/>
      <c r="BKY103" s="537"/>
      <c r="BKZ103" s="537"/>
      <c r="BLA103" s="537"/>
      <c r="BLB103" s="537"/>
      <c r="BLC103" s="537"/>
      <c r="BLD103" s="537"/>
      <c r="BLE103" s="537"/>
      <c r="BLF103" s="537"/>
      <c r="BLG103" s="537"/>
      <c r="BLH103" s="537"/>
      <c r="BLI103" s="537"/>
      <c r="BLJ103" s="537"/>
      <c r="BLK103" s="537"/>
      <c r="BLL103" s="537"/>
      <c r="BLM103" s="537"/>
      <c r="BLN103" s="537"/>
      <c r="BLO103" s="537"/>
      <c r="BLP103" s="537"/>
      <c r="BLQ103" s="537"/>
      <c r="BLR103" s="537"/>
      <c r="BLS103" s="537"/>
      <c r="BLT103" s="537"/>
      <c r="BLU103" s="537"/>
      <c r="BLV103" s="537"/>
      <c r="BLW103" s="537"/>
      <c r="BLX103" s="537"/>
      <c r="BLY103" s="537"/>
      <c r="BLZ103" s="537"/>
      <c r="BMA103" s="537"/>
      <c r="BMB103" s="537"/>
      <c r="BMC103" s="537"/>
      <c r="BMD103" s="537"/>
      <c r="BME103" s="537"/>
      <c r="BMF103" s="537"/>
      <c r="BMG103" s="537"/>
      <c r="BMH103" s="537"/>
      <c r="BMI103" s="537"/>
      <c r="BMJ103" s="537"/>
      <c r="BMK103" s="537"/>
      <c r="BML103" s="537"/>
      <c r="BMM103" s="537"/>
      <c r="BMN103" s="537"/>
      <c r="BMO103" s="537"/>
      <c r="BMP103" s="537"/>
      <c r="BMQ103" s="537"/>
      <c r="BMR103" s="537"/>
      <c r="BMS103" s="537"/>
      <c r="BMT103" s="537"/>
      <c r="BMU103" s="537"/>
      <c r="BMV103" s="537"/>
      <c r="BMW103" s="537"/>
      <c r="BMX103" s="537"/>
      <c r="BMY103" s="537"/>
      <c r="BMZ103" s="537"/>
      <c r="BNA103" s="537"/>
      <c r="BNB103" s="537"/>
      <c r="BNC103" s="537"/>
      <c r="BND103" s="537"/>
      <c r="BNE103" s="537"/>
      <c r="BNF103" s="537"/>
      <c r="BNG103" s="537"/>
      <c r="BNH103" s="537"/>
      <c r="BNI103" s="537"/>
      <c r="BNJ103" s="537"/>
      <c r="BNK103" s="537"/>
      <c r="BNL103" s="537"/>
      <c r="BNM103" s="537"/>
      <c r="BNN103" s="537"/>
      <c r="BNO103" s="537"/>
      <c r="BNP103" s="537"/>
      <c r="BNQ103" s="537"/>
      <c r="BNR103" s="537"/>
      <c r="BNS103" s="537"/>
      <c r="BNT103" s="537"/>
      <c r="BNU103" s="537"/>
      <c r="BNV103" s="537"/>
      <c r="BNW103" s="537"/>
      <c r="BNX103" s="537"/>
      <c r="BNY103" s="537"/>
      <c r="BNZ103" s="537"/>
      <c r="BOA103" s="537"/>
      <c r="BOB103" s="537"/>
      <c r="BOC103" s="537"/>
      <c r="BOD103" s="537"/>
      <c r="BOE103" s="537"/>
      <c r="BOF103" s="537"/>
      <c r="BOG103" s="537"/>
      <c r="BOH103" s="537"/>
      <c r="BOI103" s="537"/>
      <c r="BOJ103" s="537"/>
      <c r="BOK103" s="537"/>
      <c r="BOL103" s="537"/>
      <c r="BOM103" s="537"/>
      <c r="BON103" s="537"/>
      <c r="BOO103" s="537"/>
      <c r="BOP103" s="537"/>
      <c r="BOQ103" s="537"/>
      <c r="BOR103" s="537"/>
      <c r="BOS103" s="537"/>
      <c r="BOT103" s="537"/>
      <c r="BOU103" s="537"/>
      <c r="BOV103" s="537"/>
      <c r="BOW103" s="537"/>
      <c r="BOX103" s="537"/>
      <c r="BOY103" s="537"/>
      <c r="BOZ103" s="537"/>
      <c r="BPA103" s="537"/>
      <c r="BPB103" s="537"/>
      <c r="BPC103" s="537"/>
      <c r="BPD103" s="537"/>
      <c r="BPE103" s="537"/>
      <c r="BPF103" s="537"/>
      <c r="BPG103" s="537"/>
      <c r="BPH103" s="537"/>
      <c r="BPI103" s="537"/>
      <c r="BPJ103" s="537"/>
      <c r="BPK103" s="537"/>
      <c r="BPL103" s="537"/>
      <c r="BPM103" s="537"/>
      <c r="BPN103" s="537"/>
      <c r="BPO103" s="537"/>
      <c r="BPP103" s="537"/>
      <c r="BPQ103" s="537"/>
      <c r="BPR103" s="537"/>
      <c r="BPS103" s="537"/>
      <c r="BPT103" s="537"/>
      <c r="BPU103" s="537"/>
      <c r="BPV103" s="537"/>
      <c r="BPW103" s="537"/>
      <c r="BPX103" s="537"/>
      <c r="BPY103" s="537"/>
      <c r="BPZ103" s="537"/>
      <c r="BQA103" s="537"/>
      <c r="BQB103" s="537"/>
      <c r="BQC103" s="537"/>
      <c r="BQD103" s="537"/>
      <c r="BQE103" s="537"/>
      <c r="BQF103" s="537"/>
      <c r="BQG103" s="537"/>
      <c r="BQH103" s="537"/>
      <c r="BQI103" s="537"/>
      <c r="BQJ103" s="537"/>
      <c r="BQK103" s="537"/>
      <c r="BQL103" s="537"/>
      <c r="BQM103" s="537"/>
      <c r="BQN103" s="537"/>
      <c r="BQO103" s="537"/>
      <c r="BQP103" s="537"/>
      <c r="BQQ103" s="537"/>
      <c r="BQR103" s="537"/>
      <c r="BQS103" s="537"/>
      <c r="BQT103" s="537"/>
      <c r="BQU103" s="537"/>
      <c r="BQV103" s="537"/>
      <c r="BQW103" s="537"/>
      <c r="BQX103" s="537"/>
      <c r="BQY103" s="537"/>
      <c r="BQZ103" s="537"/>
      <c r="BRA103" s="537"/>
      <c r="BRB103" s="537"/>
      <c r="BRC103" s="537"/>
      <c r="BRD103" s="537"/>
      <c r="BRE103" s="537"/>
      <c r="BRF103" s="537"/>
      <c r="BRG103" s="537"/>
      <c r="BRH103" s="537"/>
      <c r="BRI103" s="537"/>
      <c r="BRJ103" s="537"/>
      <c r="BRK103" s="537"/>
      <c r="BRL103" s="537"/>
      <c r="BRM103" s="537"/>
      <c r="BRN103" s="537"/>
      <c r="BRO103" s="537"/>
      <c r="BRP103" s="537"/>
      <c r="BRQ103" s="537"/>
      <c r="BRR103" s="537"/>
      <c r="BRS103" s="537"/>
      <c r="BRT103" s="537"/>
      <c r="BRU103" s="537"/>
      <c r="BRV103" s="537"/>
      <c r="BRW103" s="537"/>
      <c r="BRX103" s="537"/>
      <c r="BRY103" s="537"/>
      <c r="BRZ103" s="537"/>
      <c r="BSA103" s="537"/>
      <c r="BSB103" s="537"/>
      <c r="BSC103" s="537"/>
      <c r="BSD103" s="537"/>
      <c r="BSE103" s="537"/>
      <c r="BSF103" s="537"/>
      <c r="BSG103" s="537"/>
      <c r="BSH103" s="537"/>
      <c r="BSI103" s="537"/>
      <c r="BSJ103" s="537"/>
      <c r="BSK103" s="537"/>
      <c r="BSL103" s="537"/>
      <c r="BSM103" s="537"/>
      <c r="BSN103" s="537"/>
      <c r="BSO103" s="537"/>
      <c r="BSP103" s="537"/>
      <c r="BSQ103" s="537"/>
      <c r="BSR103" s="537"/>
      <c r="BSS103" s="537"/>
      <c r="BST103" s="537"/>
      <c r="BSU103" s="537"/>
      <c r="BSV103" s="537"/>
      <c r="BSW103" s="537"/>
      <c r="BSX103" s="537"/>
      <c r="BSY103" s="537"/>
      <c r="BSZ103" s="537"/>
      <c r="BTA103" s="537"/>
      <c r="BTB103" s="537"/>
      <c r="BTC103" s="537"/>
      <c r="BTD103" s="537"/>
      <c r="BTE103" s="537"/>
      <c r="BTF103" s="537"/>
      <c r="BTG103" s="537"/>
      <c r="BTH103" s="537"/>
      <c r="BTI103" s="537"/>
      <c r="BTJ103" s="537"/>
      <c r="BTK103" s="537"/>
      <c r="BTL103" s="537"/>
      <c r="BTM103" s="537"/>
      <c r="BTN103" s="537"/>
      <c r="BTO103" s="537"/>
      <c r="BTP103" s="537"/>
      <c r="BTQ103" s="537"/>
      <c r="BTR103" s="537"/>
      <c r="BTS103" s="537"/>
      <c r="BTT103" s="537"/>
      <c r="BTU103" s="537"/>
      <c r="BTV103" s="537"/>
      <c r="BTW103" s="537"/>
      <c r="BTX103" s="537"/>
      <c r="BTY103" s="537"/>
      <c r="BTZ103" s="537"/>
      <c r="BUA103" s="537"/>
      <c r="BUB103" s="537"/>
      <c r="BUC103" s="537"/>
      <c r="BUD103" s="537"/>
      <c r="BUE103" s="537"/>
      <c r="BUF103" s="537"/>
      <c r="BUG103" s="537"/>
      <c r="BUH103" s="537"/>
      <c r="BUI103" s="537"/>
      <c r="BUJ103" s="537"/>
      <c r="BUK103" s="537"/>
      <c r="BUL103" s="537"/>
      <c r="BUM103" s="537"/>
      <c r="BUN103" s="537"/>
      <c r="BUO103" s="537"/>
      <c r="BUP103" s="537"/>
      <c r="BUQ103" s="537"/>
      <c r="BUR103" s="537"/>
      <c r="BUS103" s="537"/>
      <c r="BUT103" s="537"/>
      <c r="BUU103" s="537"/>
      <c r="BUV103" s="537"/>
      <c r="BUW103" s="537"/>
      <c r="BUX103" s="537"/>
      <c r="BUY103" s="537"/>
      <c r="BUZ103" s="537"/>
      <c r="BVA103" s="537"/>
      <c r="BVB103" s="537"/>
      <c r="BVC103" s="537"/>
      <c r="BVD103" s="537"/>
      <c r="BVE103" s="537"/>
      <c r="BVF103" s="537"/>
      <c r="BVG103" s="537"/>
      <c r="BVH103" s="537"/>
      <c r="BVI103" s="537"/>
      <c r="BVJ103" s="537"/>
      <c r="BVK103" s="537"/>
      <c r="BVL103" s="537"/>
      <c r="BVM103" s="537"/>
      <c r="BVN103" s="537"/>
      <c r="BVO103" s="537"/>
      <c r="BVP103" s="537"/>
      <c r="BVQ103" s="537"/>
      <c r="BVR103" s="537"/>
      <c r="BVS103" s="537"/>
      <c r="BVT103" s="537"/>
      <c r="BVU103" s="537"/>
      <c r="BVV103" s="537"/>
      <c r="BVW103" s="537"/>
      <c r="BVX103" s="537"/>
      <c r="BVY103" s="537"/>
      <c r="BVZ103" s="537"/>
      <c r="BWA103" s="537"/>
      <c r="BWB103" s="537"/>
      <c r="BWC103" s="537"/>
      <c r="BWD103" s="537"/>
      <c r="BWE103" s="537"/>
      <c r="BWF103" s="537"/>
      <c r="BWG103" s="537"/>
      <c r="BWH103" s="537"/>
      <c r="BWI103" s="537"/>
      <c r="BWJ103" s="537"/>
      <c r="BWK103" s="537"/>
      <c r="BWL103" s="537"/>
      <c r="BWM103" s="537"/>
      <c r="BWN103" s="537"/>
      <c r="BWO103" s="537"/>
      <c r="BWP103" s="537"/>
      <c r="BWQ103" s="537"/>
      <c r="BWR103" s="537"/>
      <c r="BWS103" s="537"/>
      <c r="BWT103" s="537"/>
      <c r="BWU103" s="537"/>
      <c r="BWV103" s="537"/>
      <c r="BWW103" s="537"/>
      <c r="BWX103" s="537"/>
      <c r="BWY103" s="537"/>
      <c r="BWZ103" s="537"/>
      <c r="BXA103" s="537"/>
      <c r="BXB103" s="537"/>
      <c r="BXC103" s="537"/>
      <c r="BXD103" s="537"/>
      <c r="BXE103" s="537"/>
      <c r="BXF103" s="537"/>
      <c r="BXG103" s="537"/>
      <c r="BXH103" s="537"/>
      <c r="BXI103" s="537"/>
      <c r="BXJ103" s="537"/>
      <c r="BXK103" s="537"/>
      <c r="BXL103" s="537"/>
      <c r="BXM103" s="537"/>
      <c r="BXN103" s="537"/>
      <c r="BXO103" s="537"/>
      <c r="BXP103" s="537"/>
      <c r="BXQ103" s="537"/>
      <c r="BXR103" s="537"/>
      <c r="BXS103" s="537"/>
      <c r="BXT103" s="537"/>
      <c r="BXU103" s="537"/>
      <c r="BXV103" s="537"/>
      <c r="BXW103" s="537"/>
      <c r="BXX103" s="537"/>
      <c r="BXY103" s="537"/>
      <c r="BXZ103" s="537"/>
      <c r="BYA103" s="537"/>
      <c r="BYB103" s="537"/>
      <c r="BYC103" s="537"/>
      <c r="BYD103" s="537"/>
      <c r="BYE103" s="537"/>
      <c r="BYF103" s="537"/>
      <c r="BYG103" s="537"/>
      <c r="BYH103" s="537"/>
      <c r="BYI103" s="537"/>
      <c r="BYJ103" s="537"/>
      <c r="BYK103" s="537"/>
      <c r="BYL103" s="537"/>
      <c r="BYM103" s="537"/>
      <c r="BYN103" s="537"/>
      <c r="BYO103" s="537"/>
      <c r="BYP103" s="537"/>
      <c r="BYQ103" s="537"/>
      <c r="BYR103" s="537"/>
      <c r="BYS103" s="537"/>
      <c r="BYT103" s="537"/>
      <c r="BYU103" s="537"/>
      <c r="BYV103" s="537"/>
      <c r="BYW103" s="537"/>
      <c r="BYX103" s="537"/>
      <c r="BYY103" s="537"/>
      <c r="BYZ103" s="537"/>
      <c r="BZA103" s="537"/>
      <c r="BZB103" s="537"/>
      <c r="BZC103" s="537"/>
      <c r="BZD103" s="537"/>
      <c r="BZE103" s="537"/>
      <c r="BZF103" s="537"/>
      <c r="BZG103" s="537"/>
      <c r="BZH103" s="537"/>
      <c r="BZI103" s="537"/>
      <c r="BZJ103" s="537"/>
      <c r="BZK103" s="537"/>
      <c r="BZL103" s="537"/>
      <c r="BZM103" s="537"/>
      <c r="BZN103" s="537"/>
      <c r="BZO103" s="537"/>
      <c r="BZP103" s="537"/>
      <c r="BZQ103" s="537"/>
      <c r="BZR103" s="537"/>
      <c r="BZS103" s="537"/>
      <c r="BZT103" s="537"/>
      <c r="BZU103" s="537"/>
      <c r="BZV103" s="537"/>
      <c r="BZW103" s="537"/>
      <c r="BZX103" s="537"/>
      <c r="BZY103" s="537"/>
      <c r="BZZ103" s="537"/>
      <c r="CAA103" s="537"/>
      <c r="CAB103" s="537"/>
      <c r="CAC103" s="537"/>
      <c r="CAD103" s="537"/>
      <c r="CAE103" s="537"/>
      <c r="CAF103" s="537"/>
      <c r="CAG103" s="537"/>
      <c r="CAH103" s="537"/>
      <c r="CAI103" s="537"/>
      <c r="CAJ103" s="537"/>
      <c r="CAK103" s="537"/>
      <c r="CAL103" s="537"/>
      <c r="CAM103" s="537"/>
      <c r="CAN103" s="537"/>
      <c r="CAO103" s="537"/>
      <c r="CAP103" s="537"/>
      <c r="CAQ103" s="537"/>
      <c r="CAR103" s="537"/>
      <c r="CAS103" s="537"/>
      <c r="CAT103" s="537"/>
      <c r="CAU103" s="537"/>
      <c r="CAV103" s="537"/>
      <c r="CAW103" s="537"/>
      <c r="CAX103" s="537"/>
      <c r="CAY103" s="537"/>
      <c r="CAZ103" s="537"/>
      <c r="CBA103" s="537"/>
      <c r="CBB103" s="537"/>
      <c r="CBC103" s="537"/>
      <c r="CBD103" s="537"/>
      <c r="CBE103" s="537"/>
      <c r="CBF103" s="537"/>
      <c r="CBG103" s="537"/>
      <c r="CBH103" s="537"/>
      <c r="CBI103" s="537"/>
      <c r="CBJ103" s="537"/>
      <c r="CBK103" s="537"/>
      <c r="CBL103" s="537"/>
      <c r="CBM103" s="537"/>
      <c r="CBN103" s="537"/>
      <c r="CBO103" s="537"/>
      <c r="CBP103" s="537"/>
      <c r="CBQ103" s="537"/>
      <c r="CBR103" s="537"/>
      <c r="CBS103" s="537"/>
      <c r="CBT103" s="537"/>
      <c r="CBU103" s="537"/>
      <c r="CBV103" s="537"/>
      <c r="CBW103" s="537"/>
      <c r="CBX103" s="537"/>
      <c r="CBY103" s="537"/>
      <c r="CBZ103" s="537"/>
      <c r="CCA103" s="537"/>
      <c r="CCB103" s="537"/>
      <c r="CCC103" s="537"/>
      <c r="CCD103" s="537"/>
      <c r="CCE103" s="537"/>
      <c r="CCF103" s="537"/>
      <c r="CCG103" s="537"/>
      <c r="CCH103" s="537"/>
      <c r="CCI103" s="537"/>
      <c r="CCJ103" s="537"/>
      <c r="CCK103" s="537"/>
      <c r="CCL103" s="537"/>
      <c r="CCM103" s="537"/>
      <c r="CCN103" s="537"/>
      <c r="CCO103" s="537"/>
      <c r="CCP103" s="537"/>
      <c r="CCQ103" s="537"/>
      <c r="CCR103" s="537"/>
      <c r="CCS103" s="537"/>
      <c r="CCT103" s="537"/>
      <c r="CCU103" s="537"/>
      <c r="CCV103" s="537"/>
      <c r="CCW103" s="537"/>
      <c r="CCX103" s="537"/>
      <c r="CCY103" s="537"/>
      <c r="CCZ103" s="537"/>
      <c r="CDA103" s="537"/>
      <c r="CDB103" s="537"/>
      <c r="CDC103" s="537"/>
      <c r="CDD103" s="537"/>
      <c r="CDE103" s="537"/>
      <c r="CDF103" s="537"/>
      <c r="CDG103" s="537"/>
      <c r="CDH103" s="537"/>
      <c r="CDI103" s="537"/>
      <c r="CDJ103" s="537"/>
      <c r="CDK103" s="537"/>
      <c r="CDL103" s="537"/>
      <c r="CDM103" s="537"/>
      <c r="CDN103" s="537"/>
      <c r="CDO103" s="537"/>
      <c r="CDP103" s="537"/>
      <c r="CDQ103" s="537"/>
      <c r="CDR103" s="537"/>
      <c r="CDS103" s="537"/>
      <c r="CDT103" s="537"/>
      <c r="CDU103" s="537"/>
      <c r="CDV103" s="537"/>
      <c r="CDW103" s="537"/>
      <c r="CDX103" s="537"/>
      <c r="CDY103" s="537"/>
      <c r="CDZ103" s="537"/>
      <c r="CEA103" s="537"/>
      <c r="CEB103" s="537"/>
      <c r="CEC103" s="537"/>
      <c r="CED103" s="537"/>
      <c r="CEE103" s="537"/>
      <c r="CEF103" s="537"/>
      <c r="CEG103" s="537"/>
      <c r="CEH103" s="537"/>
      <c r="CEI103" s="537"/>
      <c r="CEJ103" s="537"/>
      <c r="CEK103" s="537"/>
      <c r="CEL103" s="537"/>
      <c r="CEM103" s="537"/>
      <c r="CEN103" s="537"/>
      <c r="CEO103" s="537"/>
      <c r="CEP103" s="537"/>
      <c r="CEQ103" s="537"/>
      <c r="CER103" s="537"/>
      <c r="CES103" s="537"/>
      <c r="CET103" s="537"/>
      <c r="CEU103" s="537"/>
      <c r="CEV103" s="537"/>
      <c r="CEW103" s="537"/>
      <c r="CEX103" s="537"/>
      <c r="CEY103" s="537"/>
      <c r="CEZ103" s="537"/>
      <c r="CFA103" s="537"/>
      <c r="CFB103" s="537"/>
      <c r="CFC103" s="537"/>
      <c r="CFD103" s="537"/>
      <c r="CFE103" s="537"/>
      <c r="CFF103" s="537"/>
      <c r="CFG103" s="537"/>
      <c r="CFH103" s="537"/>
      <c r="CFI103" s="537"/>
      <c r="CFJ103" s="537"/>
      <c r="CFK103" s="537"/>
      <c r="CFL103" s="537"/>
      <c r="CFM103" s="537"/>
      <c r="CFN103" s="537"/>
      <c r="CFO103" s="537"/>
      <c r="CFP103" s="537"/>
      <c r="CFQ103" s="537"/>
      <c r="CFR103" s="537"/>
      <c r="CFS103" s="537"/>
      <c r="CFT103" s="537"/>
      <c r="CFU103" s="537"/>
      <c r="CFV103" s="537"/>
      <c r="CFW103" s="537"/>
      <c r="CFX103" s="537"/>
      <c r="CFY103" s="537"/>
      <c r="CFZ103" s="537"/>
      <c r="CGA103" s="537"/>
      <c r="CGB103" s="537"/>
      <c r="CGC103" s="537"/>
      <c r="CGD103" s="537"/>
      <c r="CGE103" s="537"/>
      <c r="CGF103" s="537"/>
      <c r="CGG103" s="537"/>
      <c r="CGH103" s="537"/>
      <c r="CGI103" s="537"/>
      <c r="CGJ103" s="537"/>
      <c r="CGK103" s="537"/>
      <c r="CGL103" s="537"/>
      <c r="CGM103" s="537"/>
      <c r="CGN103" s="537"/>
      <c r="CGO103" s="537"/>
      <c r="CGP103" s="537"/>
      <c r="CGQ103" s="537"/>
      <c r="CGR103" s="537"/>
      <c r="CGS103" s="537"/>
      <c r="CGT103" s="537"/>
      <c r="CGU103" s="537"/>
      <c r="CGV103" s="537"/>
      <c r="CGW103" s="537"/>
      <c r="CGX103" s="537"/>
      <c r="CGY103" s="537"/>
      <c r="CGZ103" s="537"/>
      <c r="CHA103" s="537"/>
      <c r="CHB103" s="537"/>
      <c r="CHC103" s="537"/>
      <c r="CHD103" s="537"/>
      <c r="CHE103" s="537"/>
      <c r="CHF103" s="537"/>
      <c r="CHG103" s="537"/>
      <c r="CHH103" s="537"/>
      <c r="CHI103" s="537"/>
      <c r="CHJ103" s="537"/>
      <c r="CHK103" s="537"/>
      <c r="CHL103" s="537"/>
      <c r="CHM103" s="537"/>
      <c r="CHN103" s="537"/>
      <c r="CHO103" s="537"/>
      <c r="CHP103" s="537"/>
      <c r="CHQ103" s="537"/>
      <c r="CHR103" s="537"/>
      <c r="CHS103" s="537"/>
      <c r="CHT103" s="537"/>
      <c r="CHU103" s="537"/>
      <c r="CHV103" s="537"/>
      <c r="CHW103" s="537"/>
      <c r="CHX103" s="537"/>
      <c r="CHY103" s="537"/>
      <c r="CHZ103" s="537"/>
      <c r="CIA103" s="537"/>
      <c r="CIB103" s="537"/>
      <c r="CIC103" s="537"/>
      <c r="CID103" s="537"/>
      <c r="CIE103" s="537"/>
      <c r="CIF103" s="537"/>
      <c r="CIG103" s="537"/>
      <c r="CIH103" s="537"/>
      <c r="CII103" s="537"/>
      <c r="CIJ103" s="537"/>
      <c r="CIK103" s="537"/>
      <c r="CIL103" s="537"/>
      <c r="CIM103" s="537"/>
      <c r="CIN103" s="537"/>
      <c r="CIO103" s="537"/>
      <c r="CIP103" s="537"/>
      <c r="CIQ103" s="537"/>
      <c r="CIR103" s="537"/>
      <c r="CIS103" s="537"/>
      <c r="CIT103" s="537"/>
      <c r="CIU103" s="537"/>
      <c r="CIV103" s="537"/>
      <c r="CIW103" s="537"/>
      <c r="CIX103" s="537"/>
      <c r="CIY103" s="537"/>
      <c r="CIZ103" s="537"/>
      <c r="CJA103" s="537"/>
      <c r="CJB103" s="537"/>
      <c r="CJC103" s="537"/>
      <c r="CJD103" s="537"/>
      <c r="CJE103" s="537"/>
      <c r="CJF103" s="537"/>
      <c r="CJG103" s="537"/>
      <c r="CJH103" s="537"/>
      <c r="CJI103" s="537"/>
      <c r="CJJ103" s="537"/>
      <c r="CJK103" s="537"/>
      <c r="CJL103" s="537"/>
      <c r="CJM103" s="537"/>
      <c r="CJN103" s="537"/>
      <c r="CJO103" s="537"/>
      <c r="CJP103" s="537"/>
      <c r="CJQ103" s="537"/>
      <c r="CJR103" s="537"/>
      <c r="CJS103" s="537"/>
      <c r="CJT103" s="537"/>
      <c r="CJU103" s="537"/>
      <c r="CJV103" s="537"/>
      <c r="CJW103" s="537"/>
      <c r="CJX103" s="537"/>
      <c r="CJY103" s="537"/>
      <c r="CJZ103" s="537"/>
      <c r="CKA103" s="537"/>
      <c r="CKB103" s="537"/>
      <c r="CKC103" s="537"/>
      <c r="CKD103" s="537"/>
      <c r="CKE103" s="537"/>
      <c r="CKF103" s="537"/>
      <c r="CKG103" s="537"/>
      <c r="CKH103" s="537"/>
      <c r="CKI103" s="537"/>
      <c r="CKJ103" s="537"/>
      <c r="CKK103" s="537"/>
      <c r="CKL103" s="537"/>
      <c r="CKM103" s="537"/>
      <c r="CKN103" s="537"/>
      <c r="CKO103" s="537"/>
      <c r="CKP103" s="537"/>
      <c r="CKQ103" s="537"/>
      <c r="CKR103" s="537"/>
      <c r="CKS103" s="537"/>
      <c r="CKT103" s="537"/>
      <c r="CKU103" s="537"/>
      <c r="CKV103" s="537"/>
      <c r="CKW103" s="537"/>
      <c r="CKX103" s="537"/>
      <c r="CKY103" s="537"/>
      <c r="CKZ103" s="537"/>
      <c r="CLA103" s="537"/>
      <c r="CLB103" s="537"/>
      <c r="CLC103" s="537"/>
      <c r="CLD103" s="537"/>
      <c r="CLE103" s="537"/>
      <c r="CLF103" s="537"/>
      <c r="CLG103" s="537"/>
      <c r="CLH103" s="537"/>
      <c r="CLI103" s="537"/>
      <c r="CLJ103" s="537"/>
      <c r="CLK103" s="537"/>
      <c r="CLL103" s="537"/>
      <c r="CLM103" s="537"/>
      <c r="CLN103" s="537"/>
      <c r="CLO103" s="537"/>
      <c r="CLP103" s="537"/>
      <c r="CLQ103" s="537"/>
      <c r="CLR103" s="537"/>
      <c r="CLS103" s="537"/>
      <c r="CLT103" s="537"/>
      <c r="CLU103" s="537"/>
      <c r="CLV103" s="537"/>
      <c r="CLW103" s="537"/>
      <c r="CLX103" s="537"/>
      <c r="CLY103" s="537"/>
      <c r="CLZ103" s="537"/>
      <c r="CMA103" s="537"/>
      <c r="CMB103" s="537"/>
      <c r="CMC103" s="537"/>
      <c r="CMD103" s="537"/>
      <c r="CME103" s="537"/>
      <c r="CMF103" s="537"/>
      <c r="CMG103" s="537"/>
      <c r="CMH103" s="537"/>
      <c r="CMI103" s="537"/>
      <c r="CMJ103" s="537"/>
      <c r="CMK103" s="537"/>
      <c r="CML103" s="537"/>
      <c r="CMM103" s="537"/>
      <c r="CMN103" s="537"/>
      <c r="CMO103" s="537"/>
      <c r="CMP103" s="537"/>
      <c r="CMQ103" s="537"/>
      <c r="CMR103" s="537"/>
      <c r="CMS103" s="537"/>
      <c r="CMT103" s="537"/>
      <c r="CMU103" s="537"/>
      <c r="CMV103" s="537"/>
      <c r="CMW103" s="537"/>
      <c r="CMX103" s="537"/>
      <c r="CMY103" s="537"/>
      <c r="CMZ103" s="537"/>
      <c r="CNA103" s="537"/>
      <c r="CNB103" s="537"/>
      <c r="CNC103" s="537"/>
      <c r="CND103" s="537"/>
      <c r="CNE103" s="537"/>
      <c r="CNF103" s="537"/>
      <c r="CNG103" s="537"/>
      <c r="CNH103" s="537"/>
      <c r="CNI103" s="537"/>
      <c r="CNJ103" s="537"/>
      <c r="CNK103" s="537"/>
      <c r="CNL103" s="537"/>
      <c r="CNM103" s="537"/>
      <c r="CNN103" s="537"/>
      <c r="CNO103" s="537"/>
      <c r="CNP103" s="537"/>
      <c r="CNQ103" s="537"/>
      <c r="CNR103" s="537"/>
      <c r="CNS103" s="537"/>
      <c r="CNT103" s="537"/>
      <c r="CNU103" s="537"/>
      <c r="CNV103" s="537"/>
      <c r="CNW103" s="537"/>
      <c r="CNX103" s="537"/>
      <c r="CNY103" s="537"/>
      <c r="CNZ103" s="537"/>
      <c r="COA103" s="537"/>
      <c r="COB103" s="537"/>
      <c r="COC103" s="537"/>
      <c r="COD103" s="537"/>
      <c r="COE103" s="537"/>
      <c r="COF103" s="537"/>
      <c r="COG103" s="537"/>
      <c r="COH103" s="537"/>
      <c r="COI103" s="537"/>
      <c r="COJ103" s="537"/>
      <c r="COK103" s="537"/>
      <c r="COL103" s="537"/>
      <c r="COM103" s="537"/>
      <c r="CON103" s="537"/>
      <c r="COO103" s="537"/>
      <c r="COP103" s="537"/>
      <c r="COQ103" s="537"/>
      <c r="COR103" s="537"/>
      <c r="COS103" s="537"/>
      <c r="COT103" s="537"/>
      <c r="COU103" s="537"/>
      <c r="COV103" s="537"/>
      <c r="COW103" s="537"/>
      <c r="COX103" s="537"/>
      <c r="COY103" s="537"/>
      <c r="COZ103" s="537"/>
      <c r="CPA103" s="537"/>
      <c r="CPB103" s="537"/>
      <c r="CPC103" s="537"/>
      <c r="CPD103" s="537"/>
      <c r="CPE103" s="537"/>
      <c r="CPF103" s="537"/>
      <c r="CPG103" s="537"/>
      <c r="CPH103" s="537"/>
      <c r="CPI103" s="537"/>
      <c r="CPJ103" s="537"/>
      <c r="CPK103" s="537"/>
      <c r="CPL103" s="537"/>
      <c r="CPM103" s="537"/>
      <c r="CPN103" s="537"/>
      <c r="CPO103" s="537"/>
      <c r="CPP103" s="537"/>
      <c r="CPQ103" s="537"/>
      <c r="CPR103" s="537"/>
      <c r="CPS103" s="537"/>
      <c r="CPT103" s="537"/>
      <c r="CPU103" s="537"/>
      <c r="CPV103" s="537"/>
      <c r="CPW103" s="537"/>
      <c r="CPX103" s="537"/>
      <c r="CPY103" s="537"/>
      <c r="CPZ103" s="537"/>
      <c r="CQA103" s="537"/>
      <c r="CQB103" s="537"/>
      <c r="CQC103" s="537"/>
      <c r="CQD103" s="537"/>
      <c r="CQE103" s="537"/>
      <c r="CQF103" s="537"/>
      <c r="CQG103" s="537"/>
      <c r="CQH103" s="537"/>
      <c r="CQI103" s="537"/>
      <c r="CQJ103" s="537"/>
      <c r="CQK103" s="537"/>
      <c r="CQL103" s="537"/>
      <c r="CQM103" s="537"/>
      <c r="CQN103" s="537"/>
      <c r="CQO103" s="537"/>
      <c r="CQP103" s="537"/>
      <c r="CQQ103" s="537"/>
      <c r="CQR103" s="537"/>
      <c r="CQS103" s="537"/>
      <c r="CQT103" s="537"/>
      <c r="CQU103" s="537"/>
      <c r="CQV103" s="537"/>
      <c r="CQW103" s="537"/>
      <c r="CQX103" s="537"/>
      <c r="CQY103" s="537"/>
      <c r="CQZ103" s="537"/>
      <c r="CRA103" s="537"/>
      <c r="CRB103" s="537"/>
      <c r="CRC103" s="537"/>
      <c r="CRD103" s="537"/>
      <c r="CRE103" s="537"/>
      <c r="CRF103" s="537"/>
      <c r="CRG103" s="537"/>
      <c r="CRH103" s="537"/>
      <c r="CRI103" s="537"/>
      <c r="CRJ103" s="537"/>
      <c r="CRK103" s="537"/>
      <c r="CRL103" s="537"/>
      <c r="CRM103" s="537"/>
      <c r="CRN103" s="537"/>
      <c r="CRO103" s="537"/>
      <c r="CRP103" s="537"/>
      <c r="CRQ103" s="537"/>
      <c r="CRR103" s="537"/>
      <c r="CRS103" s="537"/>
      <c r="CRT103" s="537"/>
      <c r="CRU103" s="537"/>
      <c r="CRV103" s="537"/>
      <c r="CRW103" s="537"/>
      <c r="CRX103" s="537"/>
      <c r="CRY103" s="537"/>
      <c r="CRZ103" s="537"/>
      <c r="CSA103" s="537"/>
      <c r="CSB103" s="537"/>
      <c r="CSC103" s="537"/>
      <c r="CSD103" s="537"/>
      <c r="CSE103" s="537"/>
      <c r="CSF103" s="537"/>
      <c r="CSG103" s="537"/>
      <c r="CSH103" s="537"/>
      <c r="CSI103" s="537"/>
      <c r="CSJ103" s="537"/>
      <c r="CSK103" s="537"/>
      <c r="CSL103" s="537"/>
      <c r="CSM103" s="537"/>
      <c r="CSN103" s="537"/>
      <c r="CSO103" s="537"/>
      <c r="CSP103" s="537"/>
      <c r="CSQ103" s="537"/>
      <c r="CSR103" s="537"/>
      <c r="CSS103" s="537"/>
      <c r="CST103" s="537"/>
      <c r="CSU103" s="537"/>
      <c r="CSV103" s="537"/>
      <c r="CSW103" s="537"/>
      <c r="CSX103" s="537"/>
      <c r="CSY103" s="537"/>
      <c r="CSZ103" s="537"/>
      <c r="CTA103" s="537"/>
      <c r="CTB103" s="537"/>
      <c r="CTC103" s="537"/>
      <c r="CTD103" s="537"/>
      <c r="CTE103" s="537"/>
      <c r="CTF103" s="537"/>
      <c r="CTG103" s="537"/>
      <c r="CTH103" s="537"/>
      <c r="CTI103" s="537"/>
      <c r="CTJ103" s="537"/>
      <c r="CTK103" s="537"/>
      <c r="CTL103" s="537"/>
      <c r="CTM103" s="537"/>
      <c r="CTN103" s="537"/>
      <c r="CTO103" s="537"/>
      <c r="CTP103" s="537"/>
      <c r="CTQ103" s="537"/>
      <c r="CTR103" s="537"/>
      <c r="CTS103" s="537"/>
      <c r="CTT103" s="537"/>
      <c r="CTU103" s="537"/>
      <c r="CTV103" s="537"/>
      <c r="CTW103" s="537"/>
      <c r="CTX103" s="537"/>
      <c r="CTY103" s="537"/>
      <c r="CTZ103" s="537"/>
      <c r="CUA103" s="537"/>
      <c r="CUB103" s="537"/>
      <c r="CUC103" s="537"/>
      <c r="CUD103" s="537"/>
      <c r="CUE103" s="537"/>
      <c r="CUF103" s="537"/>
      <c r="CUG103" s="537"/>
      <c r="CUH103" s="537"/>
      <c r="CUI103" s="537"/>
      <c r="CUJ103" s="537"/>
      <c r="CUK103" s="537"/>
      <c r="CUL103" s="537"/>
      <c r="CUM103" s="537"/>
      <c r="CUN103" s="537"/>
      <c r="CUO103" s="537"/>
      <c r="CUP103" s="537"/>
      <c r="CUQ103" s="537"/>
      <c r="CUR103" s="537"/>
      <c r="CUS103" s="537"/>
      <c r="CUT103" s="537"/>
      <c r="CUU103" s="537"/>
      <c r="CUV103" s="537"/>
      <c r="CUW103" s="537"/>
      <c r="CUX103" s="537"/>
      <c r="CUY103" s="537"/>
      <c r="CUZ103" s="537"/>
      <c r="CVA103" s="537"/>
      <c r="CVB103" s="537"/>
      <c r="CVC103" s="537"/>
      <c r="CVD103" s="537"/>
      <c r="CVE103" s="537"/>
      <c r="CVF103" s="537"/>
      <c r="CVG103" s="537"/>
      <c r="CVH103" s="537"/>
      <c r="CVI103" s="537"/>
      <c r="CVJ103" s="537"/>
      <c r="CVK103" s="537"/>
      <c r="CVL103" s="537"/>
      <c r="CVM103" s="537"/>
      <c r="CVN103" s="537"/>
      <c r="CVO103" s="537"/>
      <c r="CVP103" s="537"/>
      <c r="CVQ103" s="537"/>
      <c r="CVR103" s="537"/>
      <c r="CVS103" s="537"/>
      <c r="CVT103" s="537"/>
      <c r="CVU103" s="537"/>
      <c r="CVV103" s="537"/>
      <c r="CVW103" s="537"/>
      <c r="CVX103" s="537"/>
      <c r="CVY103" s="537"/>
      <c r="CVZ103" s="537"/>
      <c r="CWA103" s="537"/>
      <c r="CWB103" s="537"/>
      <c r="CWC103" s="537"/>
      <c r="CWD103" s="537"/>
      <c r="CWE103" s="537"/>
      <c r="CWF103" s="537"/>
      <c r="CWG103" s="537"/>
      <c r="CWH103" s="537"/>
      <c r="CWI103" s="537"/>
      <c r="CWJ103" s="537"/>
      <c r="CWK103" s="537"/>
      <c r="CWL103" s="537"/>
      <c r="CWM103" s="537"/>
      <c r="CWN103" s="537"/>
      <c r="CWO103" s="537"/>
      <c r="CWP103" s="537"/>
      <c r="CWQ103" s="537"/>
      <c r="CWR103" s="537"/>
      <c r="CWS103" s="537"/>
      <c r="CWT103" s="537"/>
      <c r="CWU103" s="537"/>
      <c r="CWV103" s="537"/>
      <c r="CWW103" s="537"/>
      <c r="CWX103" s="537"/>
      <c r="CWY103" s="537"/>
      <c r="CWZ103" s="537"/>
      <c r="CXA103" s="537"/>
      <c r="CXB103" s="537"/>
      <c r="CXC103" s="537"/>
      <c r="CXD103" s="537"/>
      <c r="CXE103" s="537"/>
      <c r="CXF103" s="537"/>
      <c r="CXG103" s="537"/>
      <c r="CXH103" s="537"/>
      <c r="CXI103" s="537"/>
      <c r="CXJ103" s="537"/>
      <c r="CXK103" s="537"/>
      <c r="CXL103" s="537"/>
      <c r="CXM103" s="537"/>
      <c r="CXN103" s="537"/>
      <c r="CXO103" s="537"/>
      <c r="CXP103" s="537"/>
      <c r="CXQ103" s="537"/>
      <c r="CXR103" s="537"/>
      <c r="CXS103" s="537"/>
      <c r="CXT103" s="537"/>
      <c r="CXU103" s="537"/>
      <c r="CXV103" s="537"/>
      <c r="CXW103" s="537"/>
      <c r="CXX103" s="537"/>
      <c r="CXY103" s="537"/>
      <c r="CXZ103" s="537"/>
      <c r="CYA103" s="537"/>
      <c r="CYB103" s="537"/>
      <c r="CYC103" s="537"/>
      <c r="CYD103" s="537"/>
      <c r="CYE103" s="537"/>
      <c r="CYF103" s="537"/>
      <c r="CYG103" s="537"/>
      <c r="CYH103" s="537"/>
      <c r="CYI103" s="537"/>
      <c r="CYJ103" s="537"/>
      <c r="CYK103" s="537"/>
      <c r="CYL103" s="537"/>
      <c r="CYM103" s="537"/>
      <c r="CYN103" s="537"/>
      <c r="CYO103" s="537"/>
      <c r="CYP103" s="537"/>
      <c r="CYQ103" s="537"/>
      <c r="CYR103" s="537"/>
      <c r="CYS103" s="537"/>
      <c r="CYT103" s="537"/>
      <c r="CYU103" s="537"/>
      <c r="CYV103" s="537"/>
      <c r="CYW103" s="537"/>
      <c r="CYX103" s="537"/>
      <c r="CYY103" s="537"/>
      <c r="CYZ103" s="537"/>
      <c r="CZA103" s="537"/>
      <c r="CZB103" s="537"/>
      <c r="CZC103" s="537"/>
      <c r="CZD103" s="537"/>
      <c r="CZE103" s="537"/>
      <c r="CZF103" s="537"/>
      <c r="CZG103" s="537"/>
      <c r="CZH103" s="537"/>
      <c r="CZI103" s="537"/>
      <c r="CZJ103" s="537"/>
      <c r="CZK103" s="537"/>
      <c r="CZL103" s="537"/>
      <c r="CZM103" s="537"/>
      <c r="CZN103" s="537"/>
      <c r="CZO103" s="537"/>
      <c r="CZP103" s="537"/>
      <c r="CZQ103" s="537"/>
      <c r="CZR103" s="537"/>
      <c r="CZS103" s="537"/>
      <c r="CZT103" s="537"/>
      <c r="CZU103" s="537"/>
      <c r="CZV103" s="537"/>
      <c r="CZW103" s="537"/>
      <c r="CZX103" s="537"/>
      <c r="CZY103" s="537"/>
      <c r="CZZ103" s="537"/>
      <c r="DAA103" s="537"/>
      <c r="DAB103" s="537"/>
      <c r="DAC103" s="537"/>
      <c r="DAD103" s="537"/>
      <c r="DAE103" s="537"/>
      <c r="DAF103" s="537"/>
      <c r="DAG103" s="537"/>
      <c r="DAH103" s="537"/>
      <c r="DAI103" s="537"/>
      <c r="DAJ103" s="537"/>
      <c r="DAK103" s="537"/>
      <c r="DAL103" s="537"/>
      <c r="DAM103" s="537"/>
      <c r="DAN103" s="537"/>
      <c r="DAO103" s="537"/>
      <c r="DAP103" s="537"/>
      <c r="DAQ103" s="537"/>
      <c r="DAR103" s="537"/>
      <c r="DAS103" s="537"/>
      <c r="DAT103" s="537"/>
      <c r="DAU103" s="537"/>
      <c r="DAV103" s="537"/>
      <c r="DAW103" s="537"/>
      <c r="DAX103" s="537"/>
      <c r="DAY103" s="537"/>
      <c r="DAZ103" s="537"/>
      <c r="DBA103" s="537"/>
      <c r="DBB103" s="537"/>
      <c r="DBC103" s="537"/>
      <c r="DBD103" s="537"/>
      <c r="DBE103" s="537"/>
      <c r="DBF103" s="537"/>
      <c r="DBG103" s="537"/>
      <c r="DBH103" s="537"/>
      <c r="DBI103" s="537"/>
      <c r="DBJ103" s="537"/>
      <c r="DBK103" s="537"/>
      <c r="DBL103" s="537"/>
      <c r="DBM103" s="537"/>
      <c r="DBN103" s="537"/>
      <c r="DBO103" s="537"/>
      <c r="DBP103" s="537"/>
      <c r="DBQ103" s="537"/>
      <c r="DBR103" s="537"/>
      <c r="DBS103" s="537"/>
      <c r="DBT103" s="537"/>
      <c r="DBU103" s="537"/>
      <c r="DBV103" s="537"/>
      <c r="DBW103" s="537"/>
      <c r="DBX103" s="537"/>
      <c r="DBY103" s="537"/>
      <c r="DBZ103" s="537"/>
      <c r="DCA103" s="537"/>
      <c r="DCB103" s="537"/>
      <c r="DCC103" s="537"/>
      <c r="DCD103" s="537"/>
      <c r="DCE103" s="537"/>
      <c r="DCF103" s="537"/>
      <c r="DCG103" s="537"/>
      <c r="DCH103" s="537"/>
      <c r="DCI103" s="537"/>
      <c r="DCJ103" s="537"/>
      <c r="DCK103" s="537"/>
      <c r="DCL103" s="537"/>
      <c r="DCM103" s="537"/>
      <c r="DCN103" s="537"/>
      <c r="DCO103" s="537"/>
      <c r="DCP103" s="537"/>
      <c r="DCQ103" s="537"/>
      <c r="DCR103" s="537"/>
      <c r="DCS103" s="537"/>
      <c r="DCT103" s="537"/>
      <c r="DCU103" s="537"/>
      <c r="DCV103" s="537"/>
      <c r="DCW103" s="537"/>
      <c r="DCX103" s="537"/>
      <c r="DCY103" s="537"/>
      <c r="DCZ103" s="537"/>
      <c r="DDA103" s="537"/>
      <c r="DDB103" s="537"/>
      <c r="DDC103" s="537"/>
      <c r="DDD103" s="537"/>
      <c r="DDE103" s="537"/>
      <c r="DDF103" s="537"/>
      <c r="DDG103" s="537"/>
      <c r="DDH103" s="537"/>
      <c r="DDI103" s="537"/>
      <c r="DDJ103" s="537"/>
      <c r="DDK103" s="537"/>
      <c r="DDL103" s="537"/>
      <c r="DDM103" s="537"/>
      <c r="DDN103" s="537"/>
      <c r="DDO103" s="537"/>
      <c r="DDP103" s="537"/>
      <c r="DDQ103" s="537"/>
      <c r="DDR103" s="537"/>
      <c r="DDS103" s="537"/>
      <c r="DDT103" s="537"/>
      <c r="DDU103" s="537"/>
      <c r="DDV103" s="537"/>
      <c r="DDW103" s="537"/>
      <c r="DDX103" s="537"/>
      <c r="DDY103" s="537"/>
      <c r="DDZ103" s="537"/>
      <c r="DEA103" s="537"/>
      <c r="DEB103" s="537"/>
      <c r="DEC103" s="537"/>
      <c r="DED103" s="537"/>
      <c r="DEE103" s="537"/>
      <c r="DEF103" s="537"/>
      <c r="DEG103" s="537"/>
      <c r="DEH103" s="537"/>
      <c r="DEI103" s="537"/>
      <c r="DEJ103" s="537"/>
      <c r="DEK103" s="537"/>
      <c r="DEL103" s="537"/>
      <c r="DEM103" s="537"/>
      <c r="DEN103" s="537"/>
      <c r="DEO103" s="537"/>
      <c r="DEP103" s="537"/>
      <c r="DEQ103" s="537"/>
      <c r="DER103" s="537"/>
      <c r="DES103" s="537"/>
      <c r="DET103" s="537"/>
      <c r="DEU103" s="537"/>
      <c r="DEV103" s="537"/>
      <c r="DEW103" s="537"/>
      <c r="DEX103" s="537"/>
      <c r="DEY103" s="537"/>
      <c r="DEZ103" s="537"/>
      <c r="DFA103" s="537"/>
      <c r="DFB103" s="537"/>
      <c r="DFC103" s="537"/>
      <c r="DFD103" s="537"/>
      <c r="DFE103" s="537"/>
      <c r="DFF103" s="537"/>
      <c r="DFG103" s="537"/>
      <c r="DFH103" s="537"/>
      <c r="DFI103" s="537"/>
      <c r="DFJ103" s="537"/>
      <c r="DFK103" s="537"/>
      <c r="DFL103" s="537"/>
      <c r="DFM103" s="537"/>
      <c r="DFN103" s="537"/>
      <c r="DFO103" s="537"/>
      <c r="DFP103" s="537"/>
      <c r="DFQ103" s="537"/>
      <c r="DFR103" s="537"/>
      <c r="DFS103" s="537"/>
      <c r="DFT103" s="537"/>
      <c r="DFU103" s="537"/>
      <c r="DFV103" s="537"/>
      <c r="DFW103" s="537"/>
      <c r="DFX103" s="537"/>
      <c r="DFY103" s="537"/>
      <c r="DFZ103" s="537"/>
      <c r="DGA103" s="537"/>
      <c r="DGB103" s="537"/>
      <c r="DGC103" s="537"/>
      <c r="DGD103" s="537"/>
      <c r="DGE103" s="537"/>
      <c r="DGF103" s="537"/>
      <c r="DGG103" s="537"/>
      <c r="DGH103" s="537"/>
      <c r="DGI103" s="537"/>
      <c r="DGJ103" s="537"/>
      <c r="DGK103" s="537"/>
      <c r="DGL103" s="537"/>
      <c r="DGM103" s="537"/>
      <c r="DGN103" s="537"/>
      <c r="DGO103" s="537"/>
      <c r="DGP103" s="537"/>
      <c r="DGQ103" s="537"/>
      <c r="DGR103" s="537"/>
      <c r="DGS103" s="537"/>
      <c r="DGT103" s="537"/>
      <c r="DGU103" s="537"/>
      <c r="DGV103" s="537"/>
      <c r="DGW103" s="537"/>
      <c r="DGX103" s="537"/>
      <c r="DGY103" s="537"/>
      <c r="DGZ103" s="537"/>
      <c r="DHA103" s="537"/>
      <c r="DHB103" s="537"/>
      <c r="DHC103" s="537"/>
      <c r="DHD103" s="537"/>
      <c r="DHE103" s="537"/>
      <c r="DHF103" s="537"/>
      <c r="DHG103" s="537"/>
      <c r="DHH103" s="537"/>
      <c r="DHI103" s="537"/>
      <c r="DHJ103" s="537"/>
      <c r="DHK103" s="537"/>
      <c r="DHL103" s="537"/>
      <c r="DHM103" s="537"/>
      <c r="DHN103" s="537"/>
      <c r="DHO103" s="537"/>
      <c r="DHP103" s="537"/>
      <c r="DHQ103" s="537"/>
      <c r="DHR103" s="537"/>
      <c r="DHS103" s="537"/>
      <c r="DHT103" s="537"/>
      <c r="DHU103" s="537"/>
      <c r="DHV103" s="537"/>
      <c r="DHW103" s="537"/>
      <c r="DHX103" s="537"/>
      <c r="DHY103" s="537"/>
      <c r="DHZ103" s="537"/>
      <c r="DIA103" s="537"/>
      <c r="DIB103" s="537"/>
      <c r="DIC103" s="537"/>
      <c r="DID103" s="537"/>
      <c r="DIE103" s="537"/>
      <c r="DIF103" s="537"/>
      <c r="DIG103" s="537"/>
      <c r="DIH103" s="537"/>
      <c r="DII103" s="537"/>
      <c r="DIJ103" s="537"/>
      <c r="DIK103" s="537"/>
      <c r="DIL103" s="537"/>
      <c r="DIM103" s="537"/>
      <c r="DIN103" s="537"/>
      <c r="DIO103" s="537"/>
      <c r="DIP103" s="537"/>
      <c r="DIQ103" s="537"/>
      <c r="DIR103" s="537"/>
      <c r="DIS103" s="537"/>
      <c r="DIT103" s="537"/>
      <c r="DIU103" s="537"/>
      <c r="DIV103" s="537"/>
      <c r="DIW103" s="537"/>
      <c r="DIX103" s="537"/>
      <c r="DIY103" s="537"/>
      <c r="DIZ103" s="537"/>
      <c r="DJA103" s="537"/>
      <c r="DJB103" s="537"/>
      <c r="DJC103" s="537"/>
      <c r="DJD103" s="537"/>
      <c r="DJE103" s="537"/>
      <c r="DJF103" s="537"/>
      <c r="DJG103" s="537"/>
      <c r="DJH103" s="537"/>
      <c r="DJI103" s="537"/>
      <c r="DJJ103" s="537"/>
      <c r="DJK103" s="537"/>
      <c r="DJL103" s="537"/>
      <c r="DJM103" s="537"/>
      <c r="DJN103" s="537"/>
      <c r="DJO103" s="537"/>
      <c r="DJP103" s="537"/>
      <c r="DJQ103" s="537"/>
      <c r="DJR103" s="537"/>
      <c r="DJS103" s="537"/>
      <c r="DJT103" s="537"/>
      <c r="DJU103" s="537"/>
      <c r="DJV103" s="537"/>
      <c r="DJW103" s="537"/>
      <c r="DJX103" s="537"/>
      <c r="DJY103" s="537"/>
      <c r="DJZ103" s="537"/>
      <c r="DKA103" s="537"/>
      <c r="DKB103" s="537"/>
      <c r="DKC103" s="537"/>
      <c r="DKD103" s="537"/>
      <c r="DKE103" s="537"/>
      <c r="DKF103" s="537"/>
      <c r="DKG103" s="537"/>
      <c r="DKH103" s="537"/>
      <c r="DKI103" s="537"/>
      <c r="DKJ103" s="537"/>
      <c r="DKK103" s="537"/>
      <c r="DKL103" s="537"/>
      <c r="DKM103" s="537"/>
      <c r="DKN103" s="537"/>
      <c r="DKO103" s="537"/>
      <c r="DKP103" s="537"/>
      <c r="DKQ103" s="537"/>
      <c r="DKR103" s="537"/>
      <c r="DKS103" s="537"/>
      <c r="DKT103" s="537"/>
      <c r="DKU103" s="537"/>
      <c r="DKV103" s="537"/>
      <c r="DKW103" s="537"/>
      <c r="DKX103" s="537"/>
      <c r="DKY103" s="537"/>
      <c r="DKZ103" s="537"/>
      <c r="DLA103" s="537"/>
      <c r="DLB103" s="537"/>
      <c r="DLC103" s="537"/>
      <c r="DLD103" s="537"/>
      <c r="DLE103" s="537"/>
      <c r="DLF103" s="537"/>
      <c r="DLG103" s="537"/>
      <c r="DLH103" s="537"/>
      <c r="DLI103" s="537"/>
      <c r="DLJ103" s="537"/>
      <c r="DLK103" s="537"/>
      <c r="DLL103" s="537"/>
      <c r="DLM103" s="537"/>
      <c r="DLN103" s="537"/>
      <c r="DLO103" s="537"/>
      <c r="DLP103" s="537"/>
      <c r="DLQ103" s="537"/>
      <c r="DLR103" s="537"/>
      <c r="DLS103" s="537"/>
      <c r="DLT103" s="537"/>
      <c r="DLU103" s="537"/>
      <c r="DLV103" s="537"/>
      <c r="DLW103" s="537"/>
      <c r="DLX103" s="537"/>
      <c r="DLY103" s="537"/>
      <c r="DLZ103" s="537"/>
      <c r="DMA103" s="537"/>
      <c r="DMB103" s="537"/>
      <c r="DMC103" s="537"/>
      <c r="DMD103" s="537"/>
      <c r="DME103" s="537"/>
      <c r="DMF103" s="537"/>
      <c r="DMG103" s="537"/>
      <c r="DMH103" s="537"/>
      <c r="DMI103" s="537"/>
      <c r="DMJ103" s="537"/>
      <c r="DMK103" s="537"/>
      <c r="DML103" s="537"/>
      <c r="DMM103" s="537"/>
      <c r="DMN103" s="537"/>
      <c r="DMO103" s="537"/>
      <c r="DMP103" s="537"/>
      <c r="DMQ103" s="537"/>
      <c r="DMR103" s="537"/>
      <c r="DMS103" s="537"/>
      <c r="DMT103" s="537"/>
      <c r="DMU103" s="537"/>
      <c r="DMV103" s="537"/>
      <c r="DMW103" s="537"/>
      <c r="DMX103" s="537"/>
      <c r="DMY103" s="537"/>
      <c r="DMZ103" s="537"/>
      <c r="DNA103" s="537"/>
      <c r="DNB103" s="537"/>
      <c r="DNC103" s="537"/>
      <c r="DND103" s="537"/>
      <c r="DNE103" s="537"/>
      <c r="DNF103" s="537"/>
      <c r="DNG103" s="537"/>
      <c r="DNH103" s="537"/>
      <c r="DNI103" s="537"/>
      <c r="DNJ103" s="537"/>
      <c r="DNK103" s="537"/>
      <c r="DNL103" s="537"/>
      <c r="DNM103" s="537"/>
      <c r="DNN103" s="537"/>
      <c r="DNO103" s="537"/>
      <c r="DNP103" s="537"/>
      <c r="DNQ103" s="537"/>
      <c r="DNR103" s="537"/>
      <c r="DNS103" s="537"/>
      <c r="DNT103" s="537"/>
      <c r="DNU103" s="537"/>
      <c r="DNV103" s="537"/>
      <c r="DNW103" s="537"/>
      <c r="DNX103" s="537"/>
      <c r="DNY103" s="537"/>
      <c r="DNZ103" s="537"/>
      <c r="DOA103" s="537"/>
      <c r="DOB103" s="537"/>
      <c r="DOC103" s="537"/>
      <c r="DOD103" s="537"/>
      <c r="DOE103" s="537"/>
      <c r="DOF103" s="537"/>
      <c r="DOG103" s="537"/>
      <c r="DOH103" s="537"/>
      <c r="DOI103" s="537"/>
      <c r="DOJ103" s="537"/>
      <c r="DOK103" s="537"/>
      <c r="DOL103" s="537"/>
      <c r="DOM103" s="537"/>
      <c r="DON103" s="537"/>
      <c r="DOO103" s="537"/>
      <c r="DOP103" s="537"/>
      <c r="DOQ103" s="537"/>
      <c r="DOR103" s="537"/>
      <c r="DOS103" s="537"/>
      <c r="DOT103" s="537"/>
      <c r="DOU103" s="537"/>
      <c r="DOV103" s="537"/>
      <c r="DOW103" s="537"/>
      <c r="DOX103" s="537"/>
      <c r="DOY103" s="537"/>
      <c r="DOZ103" s="537"/>
      <c r="DPA103" s="537"/>
      <c r="DPB103" s="537"/>
      <c r="DPC103" s="537"/>
      <c r="DPD103" s="537"/>
      <c r="DPE103" s="537"/>
      <c r="DPF103" s="537"/>
      <c r="DPG103" s="537"/>
      <c r="DPH103" s="537"/>
      <c r="DPI103" s="537"/>
      <c r="DPJ103" s="537"/>
      <c r="DPK103" s="537"/>
      <c r="DPL103" s="537"/>
      <c r="DPM103" s="537"/>
      <c r="DPN103" s="537"/>
      <c r="DPO103" s="537"/>
      <c r="DPP103" s="537"/>
      <c r="DPQ103" s="537"/>
      <c r="DPR103" s="537"/>
      <c r="DPS103" s="537"/>
      <c r="DPT103" s="537"/>
      <c r="DPU103" s="537"/>
      <c r="DPV103" s="537"/>
      <c r="DPW103" s="537"/>
      <c r="DPX103" s="537"/>
      <c r="DPY103" s="537"/>
      <c r="DPZ103" s="537"/>
      <c r="DQA103" s="537"/>
      <c r="DQB103" s="537"/>
      <c r="DQC103" s="537"/>
      <c r="DQD103" s="537"/>
      <c r="DQE103" s="537"/>
      <c r="DQF103" s="537"/>
      <c r="DQG103" s="537"/>
      <c r="DQH103" s="537"/>
      <c r="DQI103" s="537"/>
      <c r="DQJ103" s="537"/>
      <c r="DQK103" s="537"/>
      <c r="DQL103" s="537"/>
      <c r="DQM103" s="537"/>
      <c r="DQN103" s="537"/>
      <c r="DQO103" s="537"/>
      <c r="DQP103" s="537"/>
      <c r="DQQ103" s="537"/>
      <c r="DQR103" s="537"/>
      <c r="DQS103" s="537"/>
      <c r="DQT103" s="537"/>
      <c r="DQU103" s="537"/>
      <c r="DQV103" s="537"/>
      <c r="DQW103" s="537"/>
      <c r="DQX103" s="537"/>
      <c r="DQY103" s="537"/>
      <c r="DQZ103" s="537"/>
      <c r="DRA103" s="537"/>
      <c r="DRB103" s="537"/>
      <c r="DRC103" s="537"/>
      <c r="DRD103" s="537"/>
      <c r="DRE103" s="537"/>
      <c r="DRF103" s="537"/>
      <c r="DRG103" s="537"/>
      <c r="DRH103" s="537"/>
      <c r="DRI103" s="537"/>
      <c r="DRJ103" s="537"/>
      <c r="DRK103" s="537"/>
      <c r="DRL103" s="537"/>
      <c r="DRM103" s="537"/>
      <c r="DRN103" s="537"/>
      <c r="DRO103" s="537"/>
      <c r="DRP103" s="537"/>
      <c r="DRQ103" s="537"/>
      <c r="DRR103" s="537"/>
      <c r="DRS103" s="537"/>
      <c r="DRT103" s="537"/>
      <c r="DRU103" s="537"/>
      <c r="DRV103" s="537"/>
      <c r="DRW103" s="537"/>
      <c r="DRX103" s="537"/>
      <c r="DRY103" s="537"/>
      <c r="DRZ103" s="537"/>
      <c r="DSA103" s="537"/>
      <c r="DSB103" s="537"/>
      <c r="DSC103" s="537"/>
      <c r="DSD103" s="537"/>
      <c r="DSE103" s="537"/>
      <c r="DSF103" s="537"/>
      <c r="DSG103" s="537"/>
      <c r="DSH103" s="537"/>
      <c r="DSI103" s="537"/>
      <c r="DSJ103" s="537"/>
      <c r="DSK103" s="537"/>
      <c r="DSL103" s="537"/>
      <c r="DSM103" s="537"/>
      <c r="DSN103" s="537"/>
      <c r="DSO103" s="537"/>
      <c r="DSP103" s="537"/>
      <c r="DSQ103" s="537"/>
      <c r="DSR103" s="537"/>
      <c r="DSS103" s="537"/>
      <c r="DST103" s="537"/>
      <c r="DSU103" s="537"/>
      <c r="DSV103" s="537"/>
      <c r="DSW103" s="537"/>
      <c r="DSX103" s="537"/>
      <c r="DSY103" s="537"/>
      <c r="DSZ103" s="537"/>
      <c r="DTA103" s="537"/>
      <c r="DTB103" s="537"/>
      <c r="DTC103" s="537"/>
      <c r="DTD103" s="537"/>
      <c r="DTE103" s="537"/>
      <c r="DTF103" s="537"/>
      <c r="DTG103" s="537"/>
      <c r="DTH103" s="537"/>
      <c r="DTI103" s="537"/>
      <c r="DTJ103" s="537"/>
      <c r="DTK103" s="537"/>
      <c r="DTL103" s="537"/>
      <c r="DTM103" s="537"/>
      <c r="DTN103" s="537"/>
      <c r="DTO103" s="537"/>
      <c r="DTP103" s="537"/>
      <c r="DTQ103" s="537"/>
      <c r="DTR103" s="537"/>
      <c r="DTS103" s="537"/>
      <c r="DTT103" s="537"/>
      <c r="DTU103" s="537"/>
      <c r="DTV103" s="537"/>
      <c r="DTW103" s="537"/>
      <c r="DTX103" s="537"/>
      <c r="DTY103" s="537"/>
      <c r="DTZ103" s="537"/>
      <c r="DUA103" s="537"/>
      <c r="DUB103" s="537"/>
      <c r="DUC103" s="537"/>
      <c r="DUD103" s="537"/>
      <c r="DUE103" s="537"/>
      <c r="DUF103" s="537"/>
      <c r="DUG103" s="537"/>
      <c r="DUH103" s="537"/>
      <c r="DUI103" s="537"/>
      <c r="DUJ103" s="537"/>
      <c r="DUK103" s="537"/>
      <c r="DUL103" s="537"/>
      <c r="DUM103" s="537"/>
      <c r="DUN103" s="537"/>
      <c r="DUO103" s="537"/>
      <c r="DUP103" s="537"/>
      <c r="DUQ103" s="537"/>
      <c r="DUR103" s="537"/>
      <c r="DUS103" s="537"/>
      <c r="DUT103" s="537"/>
      <c r="DUU103" s="537"/>
      <c r="DUV103" s="537"/>
      <c r="DUW103" s="537"/>
      <c r="DUX103" s="537"/>
      <c r="DUY103" s="537"/>
      <c r="DUZ103" s="537"/>
      <c r="DVA103" s="537"/>
      <c r="DVB103" s="537"/>
      <c r="DVC103" s="537"/>
      <c r="DVD103" s="537"/>
      <c r="DVE103" s="537"/>
      <c r="DVF103" s="537"/>
      <c r="DVG103" s="537"/>
      <c r="DVH103" s="537"/>
      <c r="DVI103" s="537"/>
      <c r="DVJ103" s="537"/>
      <c r="DVK103" s="537"/>
      <c r="DVL103" s="537"/>
      <c r="DVM103" s="537"/>
      <c r="DVN103" s="537"/>
      <c r="DVO103" s="537"/>
      <c r="DVP103" s="537"/>
      <c r="DVQ103" s="537"/>
      <c r="DVR103" s="537"/>
      <c r="DVS103" s="537"/>
      <c r="DVT103" s="537"/>
      <c r="DVU103" s="537"/>
      <c r="DVV103" s="537"/>
      <c r="DVW103" s="537"/>
      <c r="DVX103" s="537"/>
      <c r="DVY103" s="537"/>
      <c r="DVZ103" s="537"/>
      <c r="DWA103" s="537"/>
      <c r="DWB103" s="537"/>
      <c r="DWC103" s="537"/>
      <c r="DWD103" s="537"/>
      <c r="DWE103" s="537"/>
      <c r="DWF103" s="537"/>
      <c r="DWG103" s="537"/>
      <c r="DWH103" s="537"/>
      <c r="DWI103" s="537"/>
      <c r="DWJ103" s="537"/>
      <c r="DWK103" s="537"/>
      <c r="DWL103" s="537"/>
      <c r="DWM103" s="537"/>
      <c r="DWN103" s="537"/>
      <c r="DWO103" s="537"/>
      <c r="DWP103" s="537"/>
      <c r="DWQ103" s="537"/>
      <c r="DWR103" s="537"/>
      <c r="DWS103" s="537"/>
      <c r="DWT103" s="537"/>
      <c r="DWU103" s="537"/>
      <c r="DWV103" s="537"/>
      <c r="DWW103" s="537"/>
      <c r="DWX103" s="537"/>
      <c r="DWY103" s="537"/>
      <c r="DWZ103" s="537"/>
      <c r="DXA103" s="537"/>
      <c r="DXB103" s="537"/>
      <c r="DXC103" s="537"/>
      <c r="DXD103" s="537"/>
      <c r="DXE103" s="537"/>
      <c r="DXF103" s="537"/>
      <c r="DXG103" s="537"/>
      <c r="DXH103" s="537"/>
      <c r="DXI103" s="537"/>
      <c r="DXJ103" s="537"/>
      <c r="DXK103" s="537"/>
      <c r="DXL103" s="537"/>
      <c r="DXM103" s="537"/>
      <c r="DXN103" s="537"/>
      <c r="DXO103" s="537"/>
      <c r="DXP103" s="537"/>
      <c r="DXQ103" s="537"/>
      <c r="DXR103" s="537"/>
      <c r="DXS103" s="537"/>
      <c r="DXT103" s="537"/>
      <c r="DXU103" s="537"/>
      <c r="DXV103" s="537"/>
      <c r="DXW103" s="537"/>
      <c r="DXX103" s="537"/>
      <c r="DXY103" s="537"/>
      <c r="DXZ103" s="537"/>
      <c r="DYA103" s="537"/>
      <c r="DYB103" s="537"/>
      <c r="DYC103" s="537"/>
      <c r="DYD103" s="537"/>
      <c r="DYE103" s="537"/>
      <c r="DYF103" s="537"/>
      <c r="DYG103" s="537"/>
      <c r="DYH103" s="537"/>
      <c r="DYI103" s="537"/>
      <c r="DYJ103" s="537"/>
      <c r="DYK103" s="537"/>
      <c r="DYL103" s="537"/>
      <c r="DYM103" s="537"/>
      <c r="DYN103" s="537"/>
      <c r="DYO103" s="537"/>
      <c r="DYP103" s="537"/>
      <c r="DYQ103" s="537"/>
      <c r="DYR103" s="537"/>
      <c r="DYS103" s="537"/>
      <c r="DYT103" s="537"/>
      <c r="DYU103" s="537"/>
      <c r="DYV103" s="537"/>
      <c r="DYW103" s="537"/>
      <c r="DYX103" s="537"/>
      <c r="DYY103" s="537"/>
      <c r="DYZ103" s="537"/>
      <c r="DZA103" s="537"/>
      <c r="DZB103" s="537"/>
      <c r="DZC103" s="537"/>
      <c r="DZD103" s="537"/>
      <c r="DZE103" s="537"/>
      <c r="DZF103" s="537"/>
      <c r="DZG103" s="537"/>
      <c r="DZH103" s="537"/>
      <c r="DZI103" s="537"/>
      <c r="DZJ103" s="537"/>
      <c r="DZK103" s="537"/>
      <c r="DZL103" s="537"/>
      <c r="DZM103" s="537"/>
      <c r="DZN103" s="537"/>
      <c r="DZO103" s="537"/>
      <c r="DZP103" s="537"/>
      <c r="DZQ103" s="537"/>
      <c r="DZR103" s="537"/>
      <c r="DZS103" s="537"/>
      <c r="DZT103" s="537"/>
      <c r="DZU103" s="537"/>
      <c r="DZV103" s="537"/>
      <c r="DZW103" s="537"/>
      <c r="DZX103" s="537"/>
      <c r="DZY103" s="537"/>
      <c r="DZZ103" s="537"/>
      <c r="EAA103" s="537"/>
      <c r="EAB103" s="537"/>
      <c r="EAC103" s="537"/>
      <c r="EAD103" s="537"/>
      <c r="EAE103" s="537"/>
      <c r="EAF103" s="537"/>
      <c r="EAG103" s="537"/>
      <c r="EAH103" s="537"/>
      <c r="EAI103" s="537"/>
      <c r="EAJ103" s="537"/>
      <c r="EAK103" s="537"/>
      <c r="EAL103" s="537"/>
      <c r="EAM103" s="537"/>
      <c r="EAN103" s="537"/>
      <c r="EAO103" s="537"/>
      <c r="EAP103" s="537"/>
      <c r="EAQ103" s="537"/>
      <c r="EAR103" s="537"/>
      <c r="EAS103" s="537"/>
      <c r="EAT103" s="537"/>
      <c r="EAU103" s="537"/>
      <c r="EAV103" s="537"/>
      <c r="EAW103" s="537"/>
      <c r="EAX103" s="537"/>
      <c r="EAY103" s="537"/>
      <c r="EAZ103" s="537"/>
      <c r="EBA103" s="537"/>
      <c r="EBB103" s="537"/>
      <c r="EBC103" s="537"/>
      <c r="EBD103" s="537"/>
      <c r="EBE103" s="537"/>
      <c r="EBF103" s="537"/>
      <c r="EBG103" s="537"/>
      <c r="EBH103" s="537"/>
      <c r="EBI103" s="537"/>
      <c r="EBJ103" s="537"/>
      <c r="EBK103" s="537"/>
      <c r="EBL103" s="537"/>
      <c r="EBM103" s="537"/>
      <c r="EBN103" s="537"/>
      <c r="EBO103" s="537"/>
      <c r="EBP103" s="537"/>
      <c r="EBQ103" s="537"/>
      <c r="EBR103" s="537"/>
      <c r="EBS103" s="537"/>
      <c r="EBT103" s="537"/>
      <c r="EBU103" s="537"/>
      <c r="EBV103" s="537"/>
      <c r="EBW103" s="537"/>
      <c r="EBX103" s="537"/>
      <c r="EBY103" s="537"/>
      <c r="EBZ103" s="537"/>
      <c r="ECA103" s="537"/>
      <c r="ECB103" s="537"/>
      <c r="ECC103" s="537"/>
      <c r="ECD103" s="537"/>
      <c r="ECE103" s="537"/>
      <c r="ECF103" s="537"/>
      <c r="ECG103" s="537"/>
      <c r="ECH103" s="537"/>
      <c r="ECI103" s="537"/>
      <c r="ECJ103" s="537"/>
      <c r="ECK103" s="537"/>
      <c r="ECL103" s="537"/>
      <c r="ECM103" s="537"/>
      <c r="ECN103" s="537"/>
      <c r="ECO103" s="537"/>
      <c r="ECP103" s="537"/>
      <c r="ECQ103" s="537"/>
      <c r="ECR103" s="537"/>
      <c r="ECS103" s="537"/>
      <c r="ECT103" s="537"/>
      <c r="ECU103" s="537"/>
      <c r="ECV103" s="537"/>
      <c r="ECW103" s="537"/>
      <c r="ECX103" s="537"/>
      <c r="ECY103" s="537"/>
      <c r="ECZ103" s="537"/>
      <c r="EDA103" s="537"/>
      <c r="EDB103" s="537"/>
      <c r="EDC103" s="537"/>
      <c r="EDD103" s="537"/>
      <c r="EDE103" s="537"/>
      <c r="EDF103" s="537"/>
      <c r="EDG103" s="537"/>
      <c r="EDH103" s="537"/>
      <c r="EDI103" s="537"/>
      <c r="EDJ103" s="537"/>
      <c r="EDK103" s="537"/>
      <c r="EDL103" s="537"/>
      <c r="EDM103" s="537"/>
      <c r="EDN103" s="537"/>
      <c r="EDO103" s="537"/>
      <c r="EDP103" s="537"/>
      <c r="EDQ103" s="537"/>
      <c r="EDR103" s="537"/>
      <c r="EDS103" s="537"/>
      <c r="EDT103" s="537"/>
      <c r="EDU103" s="537"/>
      <c r="EDV103" s="537"/>
      <c r="EDW103" s="537"/>
      <c r="EDX103" s="537"/>
      <c r="EDY103" s="537"/>
      <c r="EDZ103" s="537"/>
      <c r="EEA103" s="537"/>
      <c r="EEB103" s="537"/>
      <c r="EEC103" s="537"/>
      <c r="EED103" s="537"/>
      <c r="EEE103" s="537"/>
      <c r="EEF103" s="537"/>
      <c r="EEG103" s="537"/>
      <c r="EEH103" s="537"/>
      <c r="EEI103" s="537"/>
      <c r="EEJ103" s="537"/>
      <c r="EEK103" s="537"/>
      <c r="EEL103" s="537"/>
      <c r="EEM103" s="537"/>
      <c r="EEN103" s="537"/>
      <c r="EEO103" s="537"/>
      <c r="EEP103" s="537"/>
      <c r="EEQ103" s="537"/>
      <c r="EER103" s="537"/>
      <c r="EES103" s="537"/>
      <c r="EET103" s="537"/>
      <c r="EEU103" s="537"/>
      <c r="EEV103" s="537"/>
      <c r="EEW103" s="537"/>
      <c r="EEX103" s="537"/>
      <c r="EEY103" s="537"/>
      <c r="EEZ103" s="537"/>
      <c r="EFA103" s="537"/>
      <c r="EFB103" s="537"/>
      <c r="EFC103" s="537"/>
      <c r="EFD103" s="537"/>
      <c r="EFE103" s="537"/>
      <c r="EFF103" s="537"/>
      <c r="EFG103" s="537"/>
      <c r="EFH103" s="537"/>
      <c r="EFI103" s="537"/>
      <c r="EFJ103" s="537"/>
      <c r="EFK103" s="537"/>
      <c r="EFL103" s="537"/>
      <c r="EFM103" s="537"/>
      <c r="EFN103" s="537"/>
      <c r="EFO103" s="537"/>
      <c r="EFP103" s="537"/>
      <c r="EFQ103" s="537"/>
      <c r="EFR103" s="537"/>
      <c r="EFS103" s="537"/>
      <c r="EFT103" s="537"/>
      <c r="EFU103" s="537"/>
      <c r="EFV103" s="537"/>
      <c r="EFW103" s="537"/>
      <c r="EFX103" s="537"/>
      <c r="EFY103" s="537"/>
      <c r="EFZ103" s="537"/>
      <c r="EGA103" s="537"/>
      <c r="EGB103" s="537"/>
      <c r="EGC103" s="537"/>
      <c r="EGD103" s="537"/>
      <c r="EGE103" s="537"/>
      <c r="EGF103" s="537"/>
      <c r="EGG103" s="537"/>
      <c r="EGH103" s="537"/>
      <c r="EGI103" s="537"/>
      <c r="EGJ103" s="537"/>
      <c r="EGK103" s="537"/>
      <c r="EGL103" s="537"/>
      <c r="EGM103" s="537"/>
      <c r="EGN103" s="537"/>
      <c r="EGO103" s="537"/>
      <c r="EGP103" s="537"/>
      <c r="EGQ103" s="537"/>
      <c r="EGR103" s="537"/>
      <c r="EGS103" s="537"/>
      <c r="EGT103" s="537"/>
      <c r="EGU103" s="537"/>
      <c r="EGV103" s="537"/>
      <c r="EGW103" s="537"/>
      <c r="EGX103" s="537"/>
      <c r="EGY103" s="537"/>
      <c r="EGZ103" s="537"/>
      <c r="EHA103" s="537"/>
      <c r="EHB103" s="537"/>
      <c r="EHC103" s="537"/>
      <c r="EHD103" s="537"/>
      <c r="EHE103" s="537"/>
      <c r="EHF103" s="537"/>
      <c r="EHG103" s="537"/>
      <c r="EHH103" s="537"/>
      <c r="EHI103" s="537"/>
      <c r="EHJ103" s="537"/>
      <c r="EHK103" s="537"/>
      <c r="EHL103" s="537"/>
      <c r="EHM103" s="537"/>
      <c r="EHN103" s="537"/>
      <c r="EHO103" s="537"/>
      <c r="EHP103" s="537"/>
      <c r="EHQ103" s="537"/>
      <c r="EHR103" s="537"/>
      <c r="EHS103" s="537"/>
      <c r="EHT103" s="537"/>
      <c r="EHU103" s="537"/>
      <c r="EHV103" s="537"/>
      <c r="EHW103" s="537"/>
      <c r="EHX103" s="537"/>
      <c r="EHY103" s="537"/>
      <c r="EHZ103" s="537"/>
      <c r="EIA103" s="537"/>
      <c r="EIB103" s="537"/>
      <c r="EIC103" s="537"/>
      <c r="EID103" s="537"/>
      <c r="EIE103" s="537"/>
      <c r="EIF103" s="537"/>
      <c r="EIG103" s="537"/>
      <c r="EIH103" s="537"/>
      <c r="EII103" s="537"/>
      <c r="EIJ103" s="537"/>
      <c r="EIK103" s="537"/>
      <c r="EIL103" s="537"/>
      <c r="EIM103" s="537"/>
      <c r="EIN103" s="537"/>
      <c r="EIO103" s="537"/>
      <c r="EIP103" s="537"/>
      <c r="EIQ103" s="537"/>
      <c r="EIR103" s="537"/>
      <c r="EIS103" s="537"/>
      <c r="EIT103" s="537"/>
      <c r="EIU103" s="537"/>
      <c r="EIV103" s="537"/>
      <c r="EIW103" s="537"/>
      <c r="EIX103" s="537"/>
      <c r="EIY103" s="537"/>
      <c r="EIZ103" s="537"/>
      <c r="EJA103" s="537"/>
      <c r="EJB103" s="537"/>
      <c r="EJC103" s="537"/>
      <c r="EJD103" s="537"/>
      <c r="EJE103" s="537"/>
      <c r="EJF103" s="537"/>
      <c r="EJG103" s="537"/>
      <c r="EJH103" s="537"/>
      <c r="EJI103" s="537"/>
      <c r="EJJ103" s="537"/>
      <c r="EJK103" s="537"/>
      <c r="EJL103" s="537"/>
      <c r="EJM103" s="537"/>
      <c r="EJN103" s="537"/>
      <c r="EJO103" s="537"/>
      <c r="EJP103" s="537"/>
      <c r="EJQ103" s="537"/>
      <c r="EJR103" s="537"/>
      <c r="EJS103" s="537"/>
      <c r="EJT103" s="537"/>
      <c r="EJU103" s="537"/>
      <c r="EJV103" s="537"/>
      <c r="EJW103" s="537"/>
      <c r="EJX103" s="537"/>
      <c r="EJY103" s="537"/>
      <c r="EJZ103" s="537"/>
      <c r="EKA103" s="537"/>
      <c r="EKB103" s="537"/>
      <c r="EKC103" s="537"/>
      <c r="EKD103" s="537"/>
      <c r="EKE103" s="537"/>
      <c r="EKF103" s="537"/>
      <c r="EKG103" s="537"/>
      <c r="EKH103" s="537"/>
      <c r="EKI103" s="537"/>
      <c r="EKJ103" s="537"/>
      <c r="EKK103" s="537"/>
      <c r="EKL103" s="537"/>
      <c r="EKM103" s="537"/>
      <c r="EKN103" s="537"/>
      <c r="EKO103" s="537"/>
      <c r="EKP103" s="537"/>
      <c r="EKQ103" s="537"/>
      <c r="EKR103" s="537"/>
      <c r="EKS103" s="537"/>
      <c r="EKT103" s="537"/>
      <c r="EKU103" s="537"/>
      <c r="EKV103" s="537"/>
      <c r="EKW103" s="537"/>
      <c r="EKX103" s="537"/>
      <c r="EKY103" s="537"/>
      <c r="EKZ103" s="537"/>
      <c r="ELA103" s="537"/>
      <c r="ELB103" s="537"/>
      <c r="ELC103" s="537"/>
      <c r="ELD103" s="537"/>
      <c r="ELE103" s="537"/>
      <c r="ELF103" s="537"/>
      <c r="ELG103" s="537"/>
      <c r="ELH103" s="537"/>
      <c r="ELI103" s="537"/>
      <c r="ELJ103" s="537"/>
      <c r="ELK103" s="537"/>
      <c r="ELL103" s="537"/>
      <c r="ELM103" s="537"/>
      <c r="ELN103" s="537"/>
      <c r="ELO103" s="537"/>
      <c r="ELP103" s="537"/>
      <c r="ELQ103" s="537"/>
      <c r="ELR103" s="537"/>
      <c r="ELS103" s="537"/>
      <c r="ELT103" s="537"/>
      <c r="ELU103" s="537"/>
      <c r="ELV103" s="537"/>
      <c r="ELW103" s="537"/>
      <c r="ELX103" s="537"/>
      <c r="ELY103" s="537"/>
      <c r="ELZ103" s="537"/>
      <c r="EMA103" s="537"/>
      <c r="EMB103" s="537"/>
      <c r="EMC103" s="537"/>
      <c r="EMD103" s="537"/>
      <c r="EME103" s="537"/>
      <c r="EMF103" s="537"/>
      <c r="EMG103" s="537"/>
      <c r="EMH103" s="537"/>
      <c r="EMI103" s="537"/>
      <c r="EMJ103" s="537"/>
      <c r="EMK103" s="537"/>
      <c r="EML103" s="537"/>
      <c r="EMM103" s="537"/>
      <c r="EMN103" s="537"/>
      <c r="EMO103" s="537"/>
      <c r="EMP103" s="537"/>
      <c r="EMQ103" s="537"/>
      <c r="EMR103" s="537"/>
      <c r="EMS103" s="537"/>
      <c r="EMT103" s="537"/>
      <c r="EMU103" s="537"/>
      <c r="EMV103" s="537"/>
      <c r="EMW103" s="537"/>
      <c r="EMX103" s="537"/>
      <c r="EMY103" s="537"/>
      <c r="EMZ103" s="537"/>
      <c r="ENA103" s="537"/>
      <c r="ENB103" s="537"/>
      <c r="ENC103" s="537"/>
      <c r="END103" s="537"/>
      <c r="ENE103" s="537"/>
      <c r="ENF103" s="537"/>
      <c r="ENG103" s="537"/>
      <c r="ENH103" s="537"/>
      <c r="ENI103" s="537"/>
      <c r="ENJ103" s="537"/>
      <c r="ENK103" s="537"/>
      <c r="ENL103" s="537"/>
      <c r="ENM103" s="537"/>
      <c r="ENN103" s="537"/>
      <c r="ENO103" s="537"/>
      <c r="ENP103" s="537"/>
      <c r="ENQ103" s="537"/>
      <c r="ENR103" s="537"/>
      <c r="ENS103" s="537"/>
      <c r="ENT103" s="537"/>
      <c r="ENU103" s="537"/>
      <c r="ENV103" s="537"/>
      <c r="ENW103" s="537"/>
      <c r="ENX103" s="537"/>
      <c r="ENY103" s="537"/>
      <c r="ENZ103" s="537"/>
      <c r="EOA103" s="537"/>
      <c r="EOB103" s="537"/>
      <c r="EOC103" s="537"/>
      <c r="EOD103" s="537"/>
      <c r="EOE103" s="537"/>
      <c r="EOF103" s="537"/>
      <c r="EOG103" s="537"/>
      <c r="EOH103" s="537"/>
      <c r="EOI103" s="537"/>
      <c r="EOJ103" s="537"/>
      <c r="EOK103" s="537"/>
      <c r="EOL103" s="537"/>
      <c r="EOM103" s="537"/>
      <c r="EON103" s="537"/>
      <c r="EOO103" s="537"/>
      <c r="EOP103" s="537"/>
      <c r="EOQ103" s="537"/>
      <c r="EOR103" s="537"/>
      <c r="EOS103" s="537"/>
      <c r="EOT103" s="537"/>
      <c r="EOU103" s="537"/>
      <c r="EOV103" s="537"/>
      <c r="EOW103" s="537"/>
      <c r="EOX103" s="537"/>
      <c r="EOY103" s="537"/>
      <c r="EOZ103" s="537"/>
      <c r="EPA103" s="537"/>
      <c r="EPB103" s="537"/>
      <c r="EPC103" s="537"/>
      <c r="EPD103" s="537"/>
      <c r="EPE103" s="537"/>
      <c r="EPF103" s="537"/>
      <c r="EPG103" s="537"/>
      <c r="EPH103" s="537"/>
      <c r="EPI103" s="537"/>
      <c r="EPJ103" s="537"/>
      <c r="EPK103" s="537"/>
      <c r="EPL103" s="537"/>
      <c r="EPM103" s="537"/>
      <c r="EPN103" s="537"/>
      <c r="EPO103" s="537"/>
      <c r="EPP103" s="537"/>
      <c r="EPQ103" s="537"/>
      <c r="EPR103" s="537"/>
      <c r="EPS103" s="537"/>
      <c r="EPT103" s="537"/>
      <c r="EPU103" s="537"/>
      <c r="EPV103" s="537"/>
      <c r="EPW103" s="537"/>
      <c r="EPX103" s="537"/>
      <c r="EPY103" s="537"/>
      <c r="EPZ103" s="537"/>
      <c r="EQA103" s="537"/>
      <c r="EQB103" s="537"/>
      <c r="EQC103" s="537"/>
      <c r="EQD103" s="537"/>
      <c r="EQE103" s="537"/>
      <c r="EQF103" s="537"/>
      <c r="EQG103" s="537"/>
      <c r="EQH103" s="537"/>
      <c r="EQI103" s="537"/>
      <c r="EQJ103" s="537"/>
      <c r="EQK103" s="537"/>
      <c r="EQL103" s="537"/>
      <c r="EQM103" s="537"/>
      <c r="EQN103" s="537"/>
      <c r="EQO103" s="537"/>
      <c r="EQP103" s="537"/>
      <c r="EQQ103" s="537"/>
      <c r="EQR103" s="537"/>
      <c r="EQS103" s="537"/>
      <c r="EQT103" s="537"/>
      <c r="EQU103" s="537"/>
      <c r="EQV103" s="537"/>
      <c r="EQW103" s="537"/>
      <c r="EQX103" s="537"/>
      <c r="EQY103" s="537"/>
      <c r="EQZ103" s="537"/>
      <c r="ERA103" s="537"/>
      <c r="ERB103" s="537"/>
      <c r="ERC103" s="537"/>
      <c r="ERD103" s="537"/>
      <c r="ERE103" s="537"/>
      <c r="ERF103" s="537"/>
      <c r="ERG103" s="537"/>
      <c r="ERH103" s="537"/>
      <c r="ERI103" s="537"/>
      <c r="ERJ103" s="537"/>
      <c r="ERK103" s="537"/>
      <c r="ERL103" s="537"/>
      <c r="ERM103" s="537"/>
      <c r="ERN103" s="537"/>
      <c r="ERO103" s="537"/>
      <c r="ERP103" s="537"/>
      <c r="ERQ103" s="537"/>
      <c r="ERR103" s="537"/>
      <c r="ERS103" s="537"/>
      <c r="ERT103" s="537"/>
      <c r="ERU103" s="537"/>
      <c r="ERV103" s="537"/>
      <c r="ERW103" s="537"/>
      <c r="ERX103" s="537"/>
      <c r="ERY103" s="537"/>
      <c r="ERZ103" s="537"/>
      <c r="ESA103" s="537"/>
      <c r="ESB103" s="537"/>
      <c r="ESC103" s="537"/>
      <c r="ESD103" s="537"/>
      <c r="ESE103" s="537"/>
      <c r="ESF103" s="537"/>
      <c r="ESG103" s="537"/>
      <c r="ESH103" s="537"/>
      <c r="ESI103" s="537"/>
      <c r="ESJ103" s="537"/>
      <c r="ESK103" s="537"/>
      <c r="ESL103" s="537"/>
      <c r="ESM103" s="537"/>
      <c r="ESN103" s="537"/>
      <c r="ESO103" s="537"/>
      <c r="ESP103" s="537"/>
      <c r="ESQ103" s="537"/>
      <c r="ESR103" s="537"/>
      <c r="ESS103" s="537"/>
      <c r="EST103" s="537"/>
      <c r="ESU103" s="537"/>
      <c r="ESV103" s="537"/>
      <c r="ESW103" s="537"/>
      <c r="ESX103" s="537"/>
      <c r="ESY103" s="537"/>
      <c r="ESZ103" s="537"/>
      <c r="ETA103" s="537"/>
      <c r="ETB103" s="537"/>
      <c r="ETC103" s="537"/>
      <c r="ETD103" s="537"/>
      <c r="ETE103" s="537"/>
      <c r="ETF103" s="537"/>
      <c r="ETG103" s="537"/>
      <c r="ETH103" s="537"/>
      <c r="ETI103" s="537"/>
      <c r="ETJ103" s="537"/>
      <c r="ETK103" s="537"/>
      <c r="ETL103" s="537"/>
      <c r="ETM103" s="537"/>
      <c r="ETN103" s="537"/>
      <c r="ETO103" s="537"/>
      <c r="ETP103" s="537"/>
      <c r="ETQ103" s="537"/>
      <c r="ETR103" s="537"/>
      <c r="ETS103" s="537"/>
      <c r="ETT103" s="537"/>
      <c r="ETU103" s="537"/>
      <c r="ETV103" s="537"/>
      <c r="ETW103" s="537"/>
      <c r="ETX103" s="537"/>
      <c r="ETY103" s="537"/>
      <c r="ETZ103" s="537"/>
      <c r="EUA103" s="537"/>
      <c r="EUB103" s="537"/>
      <c r="EUC103" s="537"/>
      <c r="EUD103" s="537"/>
      <c r="EUE103" s="537"/>
      <c r="EUF103" s="537"/>
      <c r="EUG103" s="537"/>
      <c r="EUH103" s="537"/>
      <c r="EUI103" s="537"/>
      <c r="EUJ103" s="537"/>
      <c r="EUK103" s="537"/>
      <c r="EUL103" s="537"/>
      <c r="EUM103" s="537"/>
      <c r="EUN103" s="537"/>
      <c r="EUO103" s="537"/>
      <c r="EUP103" s="537"/>
      <c r="EUQ103" s="537"/>
      <c r="EUR103" s="537"/>
      <c r="EUS103" s="537"/>
      <c r="EUT103" s="537"/>
      <c r="EUU103" s="537"/>
      <c r="EUV103" s="537"/>
      <c r="EUW103" s="537"/>
      <c r="EUX103" s="537"/>
      <c r="EUY103" s="537"/>
      <c r="EUZ103" s="537"/>
      <c r="EVA103" s="537"/>
      <c r="EVB103" s="537"/>
      <c r="EVC103" s="537"/>
      <c r="EVD103" s="537"/>
      <c r="EVE103" s="537"/>
      <c r="EVF103" s="537"/>
      <c r="EVG103" s="537"/>
      <c r="EVH103" s="537"/>
      <c r="EVI103" s="537"/>
      <c r="EVJ103" s="537"/>
      <c r="EVK103" s="537"/>
      <c r="EVL103" s="537"/>
      <c r="EVM103" s="537"/>
      <c r="EVN103" s="537"/>
      <c r="EVO103" s="537"/>
      <c r="EVP103" s="537"/>
      <c r="EVQ103" s="537"/>
      <c r="EVR103" s="537"/>
      <c r="EVS103" s="537"/>
      <c r="EVT103" s="537"/>
      <c r="EVU103" s="537"/>
      <c r="EVV103" s="537"/>
      <c r="EVW103" s="537"/>
      <c r="EVX103" s="537"/>
      <c r="EVY103" s="537"/>
      <c r="EVZ103" s="537"/>
      <c r="EWA103" s="537"/>
      <c r="EWB103" s="537"/>
      <c r="EWC103" s="537"/>
      <c r="EWD103" s="537"/>
      <c r="EWE103" s="537"/>
      <c r="EWF103" s="537"/>
      <c r="EWG103" s="537"/>
      <c r="EWH103" s="537"/>
      <c r="EWI103" s="537"/>
      <c r="EWJ103" s="537"/>
      <c r="EWK103" s="537"/>
      <c r="EWL103" s="537"/>
      <c r="EWM103" s="537"/>
      <c r="EWN103" s="537"/>
      <c r="EWO103" s="537"/>
      <c r="EWP103" s="537"/>
      <c r="EWQ103" s="537"/>
      <c r="EWR103" s="537"/>
      <c r="EWS103" s="537"/>
      <c r="EWT103" s="537"/>
      <c r="EWU103" s="537"/>
      <c r="EWV103" s="537"/>
      <c r="EWW103" s="537"/>
      <c r="EWX103" s="537"/>
      <c r="EWY103" s="537"/>
      <c r="EWZ103" s="537"/>
      <c r="EXA103" s="537"/>
      <c r="EXB103" s="537"/>
      <c r="EXC103" s="537"/>
      <c r="EXD103" s="537"/>
      <c r="EXE103" s="537"/>
      <c r="EXF103" s="537"/>
      <c r="EXG103" s="537"/>
      <c r="EXH103" s="537"/>
      <c r="EXI103" s="537"/>
      <c r="EXJ103" s="537"/>
      <c r="EXK103" s="537"/>
      <c r="EXL103" s="537"/>
      <c r="EXM103" s="537"/>
      <c r="EXN103" s="537"/>
      <c r="EXO103" s="537"/>
      <c r="EXP103" s="537"/>
      <c r="EXQ103" s="537"/>
      <c r="EXR103" s="537"/>
      <c r="EXS103" s="537"/>
      <c r="EXT103" s="537"/>
      <c r="EXU103" s="537"/>
      <c r="EXV103" s="537"/>
      <c r="EXW103" s="537"/>
      <c r="EXX103" s="537"/>
      <c r="EXY103" s="537"/>
      <c r="EXZ103" s="537"/>
      <c r="EYA103" s="537"/>
      <c r="EYB103" s="537"/>
      <c r="EYC103" s="537"/>
      <c r="EYD103" s="537"/>
      <c r="EYE103" s="537"/>
      <c r="EYF103" s="537"/>
      <c r="EYG103" s="537"/>
      <c r="EYH103" s="537"/>
      <c r="EYI103" s="537"/>
      <c r="EYJ103" s="537"/>
      <c r="EYK103" s="537"/>
      <c r="EYL103" s="537"/>
      <c r="EYM103" s="537"/>
      <c r="EYN103" s="537"/>
      <c r="EYO103" s="537"/>
      <c r="EYP103" s="537"/>
      <c r="EYQ103" s="537"/>
      <c r="EYR103" s="537"/>
      <c r="EYS103" s="537"/>
      <c r="EYT103" s="537"/>
      <c r="EYU103" s="537"/>
      <c r="EYV103" s="537"/>
      <c r="EYW103" s="537"/>
      <c r="EYX103" s="537"/>
      <c r="EYY103" s="537"/>
      <c r="EYZ103" s="537"/>
      <c r="EZA103" s="537"/>
      <c r="EZB103" s="537"/>
      <c r="EZC103" s="537"/>
      <c r="EZD103" s="537"/>
      <c r="EZE103" s="537"/>
      <c r="EZF103" s="537"/>
      <c r="EZG103" s="537"/>
      <c r="EZH103" s="537"/>
      <c r="EZI103" s="537"/>
      <c r="EZJ103" s="537"/>
      <c r="EZK103" s="537"/>
      <c r="EZL103" s="537"/>
      <c r="EZM103" s="537"/>
      <c r="EZN103" s="537"/>
      <c r="EZO103" s="537"/>
      <c r="EZP103" s="537"/>
      <c r="EZQ103" s="537"/>
      <c r="EZR103" s="537"/>
      <c r="EZS103" s="537"/>
      <c r="EZT103" s="537"/>
      <c r="EZU103" s="537"/>
      <c r="EZV103" s="537"/>
      <c r="EZW103" s="537"/>
      <c r="EZX103" s="537"/>
      <c r="EZY103" s="537"/>
      <c r="EZZ103" s="537"/>
      <c r="FAA103" s="537"/>
      <c r="FAB103" s="537"/>
      <c r="FAC103" s="537"/>
      <c r="FAD103" s="537"/>
      <c r="FAE103" s="537"/>
      <c r="FAF103" s="537"/>
      <c r="FAG103" s="537"/>
      <c r="FAH103" s="537"/>
      <c r="FAI103" s="537"/>
      <c r="FAJ103" s="537"/>
      <c r="FAK103" s="537"/>
      <c r="FAL103" s="537"/>
      <c r="FAM103" s="537"/>
      <c r="FAN103" s="537"/>
      <c r="FAO103" s="537"/>
      <c r="FAP103" s="537"/>
      <c r="FAQ103" s="537"/>
      <c r="FAR103" s="537"/>
      <c r="FAS103" s="537"/>
      <c r="FAT103" s="537"/>
      <c r="FAU103" s="537"/>
      <c r="FAV103" s="537"/>
      <c r="FAW103" s="537"/>
      <c r="FAX103" s="537"/>
      <c r="FAY103" s="537"/>
      <c r="FAZ103" s="537"/>
      <c r="FBA103" s="537"/>
      <c r="FBB103" s="537"/>
      <c r="FBC103" s="537"/>
      <c r="FBD103" s="537"/>
      <c r="FBE103" s="537"/>
      <c r="FBF103" s="537"/>
      <c r="FBG103" s="537"/>
      <c r="FBH103" s="537"/>
      <c r="FBI103" s="537"/>
      <c r="FBJ103" s="537"/>
      <c r="FBK103" s="537"/>
      <c r="FBL103" s="537"/>
      <c r="FBM103" s="537"/>
      <c r="FBN103" s="537"/>
      <c r="FBO103" s="537"/>
      <c r="FBP103" s="537"/>
      <c r="FBQ103" s="537"/>
      <c r="FBR103" s="537"/>
      <c r="FBS103" s="537"/>
      <c r="FBT103" s="537"/>
      <c r="FBU103" s="537"/>
      <c r="FBV103" s="537"/>
      <c r="FBW103" s="537"/>
      <c r="FBX103" s="537"/>
      <c r="FBY103" s="537"/>
      <c r="FBZ103" s="537"/>
      <c r="FCA103" s="537"/>
      <c r="FCB103" s="537"/>
      <c r="FCC103" s="537"/>
      <c r="FCD103" s="537"/>
      <c r="FCE103" s="537"/>
      <c r="FCF103" s="537"/>
      <c r="FCG103" s="537"/>
      <c r="FCH103" s="537"/>
      <c r="FCI103" s="537"/>
      <c r="FCJ103" s="537"/>
      <c r="FCK103" s="537"/>
      <c r="FCL103" s="537"/>
      <c r="FCM103" s="537"/>
      <c r="FCN103" s="537"/>
      <c r="FCO103" s="537"/>
      <c r="FCP103" s="537"/>
      <c r="FCQ103" s="537"/>
      <c r="FCR103" s="537"/>
      <c r="FCS103" s="537"/>
      <c r="FCT103" s="537"/>
      <c r="FCU103" s="537"/>
      <c r="FCV103" s="537"/>
      <c r="FCW103" s="537"/>
      <c r="FCX103" s="537"/>
      <c r="FCY103" s="537"/>
      <c r="FCZ103" s="537"/>
      <c r="FDA103" s="537"/>
      <c r="FDB103" s="537"/>
      <c r="FDC103" s="537"/>
      <c r="FDD103" s="537"/>
      <c r="FDE103" s="537"/>
      <c r="FDF103" s="537"/>
      <c r="FDG103" s="537"/>
      <c r="FDH103" s="537"/>
      <c r="FDI103" s="537"/>
      <c r="FDJ103" s="537"/>
      <c r="FDK103" s="537"/>
      <c r="FDL103" s="537"/>
      <c r="FDM103" s="537"/>
      <c r="FDN103" s="537"/>
      <c r="FDO103" s="537"/>
      <c r="FDP103" s="537"/>
      <c r="FDQ103" s="537"/>
      <c r="FDR103" s="537"/>
      <c r="FDS103" s="537"/>
      <c r="FDT103" s="537"/>
      <c r="FDU103" s="537"/>
      <c r="FDV103" s="537"/>
      <c r="FDW103" s="537"/>
      <c r="FDX103" s="537"/>
      <c r="FDY103" s="537"/>
      <c r="FDZ103" s="537"/>
      <c r="FEA103" s="537"/>
      <c r="FEB103" s="537"/>
      <c r="FEC103" s="537"/>
      <c r="FED103" s="537"/>
      <c r="FEE103" s="537"/>
      <c r="FEF103" s="537"/>
      <c r="FEG103" s="537"/>
      <c r="FEH103" s="537"/>
      <c r="FEI103" s="537"/>
      <c r="FEJ103" s="537"/>
      <c r="FEK103" s="537"/>
      <c r="FEL103" s="537"/>
      <c r="FEM103" s="537"/>
      <c r="FEN103" s="537"/>
      <c r="FEO103" s="537"/>
      <c r="FEP103" s="537"/>
      <c r="FEQ103" s="537"/>
      <c r="FER103" s="537"/>
      <c r="FES103" s="537"/>
      <c r="FET103" s="537"/>
      <c r="FEU103" s="537"/>
      <c r="FEV103" s="537"/>
      <c r="FEW103" s="537"/>
      <c r="FEX103" s="537"/>
      <c r="FEY103" s="537"/>
      <c r="FEZ103" s="537"/>
      <c r="FFA103" s="537"/>
      <c r="FFB103" s="537"/>
      <c r="FFC103" s="537"/>
      <c r="FFD103" s="537"/>
      <c r="FFE103" s="537"/>
      <c r="FFF103" s="537"/>
      <c r="FFG103" s="537"/>
      <c r="FFH103" s="537"/>
      <c r="FFI103" s="537"/>
      <c r="FFJ103" s="537"/>
      <c r="FFK103" s="537"/>
      <c r="FFL103" s="537"/>
      <c r="FFM103" s="537"/>
      <c r="FFN103" s="537"/>
      <c r="FFO103" s="537"/>
      <c r="FFP103" s="537"/>
      <c r="FFQ103" s="537"/>
      <c r="FFR103" s="537"/>
      <c r="FFS103" s="537"/>
      <c r="FFT103" s="537"/>
      <c r="FFU103" s="537"/>
      <c r="FFV103" s="537"/>
      <c r="FFW103" s="537"/>
      <c r="FFX103" s="537"/>
      <c r="FFY103" s="537"/>
      <c r="FFZ103" s="537"/>
      <c r="FGA103" s="537"/>
      <c r="FGB103" s="537"/>
      <c r="FGC103" s="537"/>
      <c r="FGD103" s="537"/>
      <c r="FGE103" s="537"/>
      <c r="FGF103" s="537"/>
      <c r="FGG103" s="537"/>
      <c r="FGH103" s="537"/>
      <c r="FGI103" s="537"/>
      <c r="FGJ103" s="537"/>
      <c r="FGK103" s="537"/>
      <c r="FGL103" s="537"/>
      <c r="FGM103" s="537"/>
      <c r="FGN103" s="537"/>
      <c r="FGO103" s="537"/>
      <c r="FGP103" s="537"/>
      <c r="FGQ103" s="537"/>
      <c r="FGR103" s="537"/>
      <c r="FGS103" s="537"/>
      <c r="FGT103" s="537"/>
      <c r="FGU103" s="537"/>
      <c r="FGV103" s="537"/>
      <c r="FGW103" s="537"/>
      <c r="FGX103" s="537"/>
      <c r="FGY103" s="537"/>
      <c r="FGZ103" s="537"/>
      <c r="FHA103" s="537"/>
      <c r="FHB103" s="537"/>
      <c r="FHC103" s="537"/>
      <c r="FHD103" s="537"/>
      <c r="FHE103" s="537"/>
      <c r="FHF103" s="537"/>
      <c r="FHG103" s="537"/>
      <c r="FHH103" s="537"/>
      <c r="FHI103" s="537"/>
      <c r="FHJ103" s="537"/>
      <c r="FHK103" s="537"/>
      <c r="FHL103" s="537"/>
      <c r="FHM103" s="537"/>
      <c r="FHN103" s="537"/>
      <c r="FHO103" s="537"/>
      <c r="FHP103" s="537"/>
      <c r="FHQ103" s="537"/>
      <c r="FHR103" s="537"/>
      <c r="FHS103" s="537"/>
      <c r="FHT103" s="537"/>
      <c r="FHU103" s="537"/>
      <c r="FHV103" s="537"/>
      <c r="FHW103" s="537"/>
      <c r="FHX103" s="537"/>
      <c r="FHY103" s="537"/>
      <c r="FHZ103" s="537"/>
      <c r="FIA103" s="537"/>
      <c r="FIB103" s="537"/>
      <c r="FIC103" s="537"/>
      <c r="FID103" s="537"/>
      <c r="FIE103" s="537"/>
      <c r="FIF103" s="537"/>
      <c r="FIG103" s="537"/>
      <c r="FIH103" s="537"/>
      <c r="FII103" s="537"/>
      <c r="FIJ103" s="537"/>
      <c r="FIK103" s="537"/>
      <c r="FIL103" s="537"/>
      <c r="FIM103" s="537"/>
      <c r="FIN103" s="537"/>
      <c r="FIO103" s="537"/>
      <c r="FIP103" s="537"/>
      <c r="FIQ103" s="537"/>
      <c r="FIR103" s="537"/>
      <c r="FIS103" s="537"/>
      <c r="FIT103" s="537"/>
      <c r="FIU103" s="537"/>
      <c r="FIV103" s="537"/>
      <c r="FIW103" s="537"/>
      <c r="FIX103" s="537"/>
      <c r="FIY103" s="537"/>
      <c r="FIZ103" s="537"/>
      <c r="FJA103" s="537"/>
      <c r="FJB103" s="537"/>
      <c r="FJC103" s="537"/>
      <c r="FJD103" s="537"/>
      <c r="FJE103" s="537"/>
      <c r="FJF103" s="537"/>
      <c r="FJG103" s="537"/>
      <c r="FJH103" s="537"/>
      <c r="FJI103" s="537"/>
      <c r="FJJ103" s="537"/>
      <c r="FJK103" s="537"/>
      <c r="FJL103" s="537"/>
      <c r="FJM103" s="537"/>
      <c r="FJN103" s="537"/>
      <c r="FJO103" s="537"/>
      <c r="FJP103" s="537"/>
      <c r="FJQ103" s="537"/>
      <c r="FJR103" s="537"/>
      <c r="FJS103" s="537"/>
      <c r="FJT103" s="537"/>
      <c r="FJU103" s="537"/>
      <c r="FJV103" s="537"/>
      <c r="FJW103" s="537"/>
      <c r="FJX103" s="537"/>
      <c r="FJY103" s="537"/>
      <c r="FJZ103" s="537"/>
      <c r="FKA103" s="537"/>
      <c r="FKB103" s="537"/>
      <c r="FKC103" s="537"/>
      <c r="FKD103" s="537"/>
      <c r="FKE103" s="537"/>
      <c r="FKF103" s="537"/>
      <c r="FKG103" s="537"/>
      <c r="FKH103" s="537"/>
      <c r="FKI103" s="537"/>
      <c r="FKJ103" s="537"/>
      <c r="FKK103" s="537"/>
      <c r="FKL103" s="537"/>
      <c r="FKM103" s="537"/>
      <c r="FKN103" s="537"/>
      <c r="FKO103" s="537"/>
      <c r="FKP103" s="537"/>
      <c r="FKQ103" s="537"/>
      <c r="FKR103" s="537"/>
      <c r="FKS103" s="537"/>
      <c r="FKT103" s="537"/>
      <c r="FKU103" s="537"/>
      <c r="FKV103" s="537"/>
      <c r="FKW103" s="537"/>
      <c r="FKX103" s="537"/>
      <c r="FKY103" s="537"/>
      <c r="FKZ103" s="537"/>
      <c r="FLA103" s="537"/>
      <c r="FLB103" s="537"/>
      <c r="FLC103" s="537"/>
      <c r="FLD103" s="537"/>
      <c r="FLE103" s="537"/>
      <c r="FLF103" s="537"/>
      <c r="FLG103" s="537"/>
      <c r="FLH103" s="537"/>
      <c r="FLI103" s="537"/>
      <c r="FLJ103" s="537"/>
      <c r="FLK103" s="537"/>
      <c r="FLL103" s="537"/>
      <c r="FLM103" s="537"/>
      <c r="FLN103" s="537"/>
      <c r="FLO103" s="537"/>
      <c r="FLP103" s="537"/>
      <c r="FLQ103" s="537"/>
      <c r="FLR103" s="537"/>
      <c r="FLS103" s="537"/>
      <c r="FLT103" s="537"/>
      <c r="FLU103" s="537"/>
      <c r="FLV103" s="537"/>
      <c r="FLW103" s="537"/>
      <c r="FLX103" s="537"/>
      <c r="FLY103" s="537"/>
      <c r="FLZ103" s="537"/>
      <c r="FMA103" s="537"/>
      <c r="FMB103" s="537"/>
      <c r="FMC103" s="537"/>
      <c r="FMD103" s="537"/>
      <c r="FME103" s="537"/>
      <c r="FMF103" s="537"/>
      <c r="FMG103" s="537"/>
      <c r="FMH103" s="537"/>
      <c r="FMI103" s="537"/>
      <c r="FMJ103" s="537"/>
      <c r="FMK103" s="537"/>
      <c r="FML103" s="537"/>
      <c r="FMM103" s="537"/>
      <c r="FMN103" s="537"/>
      <c r="FMO103" s="537"/>
      <c r="FMP103" s="537"/>
      <c r="FMQ103" s="537"/>
      <c r="FMR103" s="537"/>
      <c r="FMS103" s="537"/>
      <c r="FMT103" s="537"/>
      <c r="FMU103" s="537"/>
      <c r="FMV103" s="537"/>
      <c r="FMW103" s="537"/>
      <c r="FMX103" s="537"/>
      <c r="FMY103" s="537"/>
      <c r="FMZ103" s="537"/>
      <c r="FNA103" s="537"/>
      <c r="FNB103" s="537"/>
      <c r="FNC103" s="537"/>
      <c r="FND103" s="537"/>
      <c r="FNE103" s="537"/>
      <c r="FNF103" s="537"/>
      <c r="FNG103" s="537"/>
      <c r="FNH103" s="537"/>
      <c r="FNI103" s="537"/>
      <c r="FNJ103" s="537"/>
      <c r="FNK103" s="537"/>
      <c r="FNL103" s="537"/>
      <c r="FNM103" s="537"/>
      <c r="FNN103" s="537"/>
      <c r="FNO103" s="537"/>
      <c r="FNP103" s="537"/>
      <c r="FNQ103" s="537"/>
      <c r="FNR103" s="537"/>
      <c r="FNS103" s="537"/>
      <c r="FNT103" s="537"/>
      <c r="FNU103" s="537"/>
      <c r="FNV103" s="537"/>
      <c r="FNW103" s="537"/>
      <c r="FNX103" s="537"/>
      <c r="FNY103" s="537"/>
      <c r="FNZ103" s="537"/>
      <c r="FOA103" s="537"/>
      <c r="FOB103" s="537"/>
      <c r="FOC103" s="537"/>
      <c r="FOD103" s="537"/>
      <c r="FOE103" s="537"/>
      <c r="FOF103" s="537"/>
      <c r="FOG103" s="537"/>
      <c r="FOH103" s="537"/>
      <c r="FOI103" s="537"/>
      <c r="FOJ103" s="537"/>
      <c r="FOK103" s="537"/>
      <c r="FOL103" s="537"/>
      <c r="FOM103" s="537"/>
      <c r="FON103" s="537"/>
      <c r="FOO103" s="537"/>
      <c r="FOP103" s="537"/>
      <c r="FOQ103" s="537"/>
      <c r="FOR103" s="537"/>
      <c r="FOS103" s="537"/>
      <c r="FOT103" s="537"/>
      <c r="FOU103" s="537"/>
      <c r="FOV103" s="537"/>
      <c r="FOW103" s="537"/>
      <c r="FOX103" s="537"/>
      <c r="FOY103" s="537"/>
      <c r="FOZ103" s="537"/>
      <c r="FPA103" s="537"/>
      <c r="FPB103" s="537"/>
      <c r="FPC103" s="537"/>
      <c r="FPD103" s="537"/>
      <c r="FPE103" s="537"/>
      <c r="FPF103" s="537"/>
      <c r="FPG103" s="537"/>
      <c r="FPH103" s="537"/>
      <c r="FPI103" s="537"/>
      <c r="FPJ103" s="537"/>
      <c r="FPK103" s="537"/>
      <c r="FPL103" s="537"/>
      <c r="FPM103" s="537"/>
      <c r="FPN103" s="537"/>
      <c r="FPO103" s="537"/>
      <c r="FPP103" s="537"/>
      <c r="FPQ103" s="537"/>
      <c r="FPR103" s="537"/>
      <c r="FPS103" s="537"/>
      <c r="FPT103" s="537"/>
      <c r="FPU103" s="537"/>
      <c r="FPV103" s="537"/>
      <c r="FPW103" s="537"/>
      <c r="FPX103" s="537"/>
      <c r="FPY103" s="537"/>
      <c r="FPZ103" s="537"/>
      <c r="FQA103" s="537"/>
      <c r="FQB103" s="537"/>
      <c r="FQC103" s="537"/>
      <c r="FQD103" s="537"/>
      <c r="FQE103" s="537"/>
      <c r="FQF103" s="537"/>
      <c r="FQG103" s="537"/>
      <c r="FQH103" s="537"/>
      <c r="FQI103" s="537"/>
      <c r="FQJ103" s="537"/>
      <c r="FQK103" s="537"/>
      <c r="FQL103" s="537"/>
      <c r="FQM103" s="537"/>
      <c r="FQN103" s="537"/>
      <c r="FQO103" s="537"/>
      <c r="FQP103" s="537"/>
      <c r="FQQ103" s="537"/>
      <c r="FQR103" s="537"/>
      <c r="FQS103" s="537"/>
      <c r="FQT103" s="537"/>
      <c r="FQU103" s="537"/>
      <c r="FQV103" s="537"/>
      <c r="FQW103" s="537"/>
      <c r="FQX103" s="537"/>
      <c r="FQY103" s="537"/>
      <c r="FQZ103" s="537"/>
      <c r="FRA103" s="537"/>
      <c r="FRB103" s="537"/>
      <c r="FRC103" s="537"/>
      <c r="FRD103" s="537"/>
      <c r="FRE103" s="537"/>
      <c r="FRF103" s="537"/>
      <c r="FRG103" s="537"/>
      <c r="FRH103" s="537"/>
      <c r="FRI103" s="537"/>
      <c r="FRJ103" s="537"/>
      <c r="FRK103" s="537"/>
      <c r="FRL103" s="537"/>
      <c r="FRM103" s="537"/>
      <c r="FRN103" s="537"/>
      <c r="FRO103" s="537"/>
      <c r="FRP103" s="537"/>
      <c r="FRQ103" s="537"/>
      <c r="FRR103" s="537"/>
      <c r="FRS103" s="537"/>
      <c r="FRT103" s="537"/>
      <c r="FRU103" s="537"/>
      <c r="FRV103" s="537"/>
      <c r="FRW103" s="537"/>
      <c r="FRX103" s="537"/>
      <c r="FRY103" s="537"/>
      <c r="FRZ103" s="537"/>
      <c r="FSA103" s="537"/>
      <c r="FSB103" s="537"/>
      <c r="FSC103" s="537"/>
      <c r="FSD103" s="537"/>
      <c r="FSE103" s="537"/>
      <c r="FSF103" s="537"/>
      <c r="FSG103" s="537"/>
      <c r="FSH103" s="537"/>
      <c r="FSI103" s="537"/>
      <c r="FSJ103" s="537"/>
      <c r="FSK103" s="537"/>
      <c r="FSL103" s="537"/>
      <c r="FSM103" s="537"/>
      <c r="FSN103" s="537"/>
      <c r="FSO103" s="537"/>
      <c r="FSP103" s="537"/>
      <c r="FSQ103" s="537"/>
      <c r="FSR103" s="537"/>
      <c r="FSS103" s="537"/>
      <c r="FST103" s="537"/>
      <c r="FSU103" s="537"/>
      <c r="FSV103" s="537"/>
      <c r="FSW103" s="537"/>
      <c r="FSX103" s="537"/>
      <c r="FSY103" s="537"/>
      <c r="FSZ103" s="537"/>
      <c r="FTA103" s="537"/>
      <c r="FTB103" s="537"/>
      <c r="FTC103" s="537"/>
      <c r="FTD103" s="537"/>
      <c r="FTE103" s="537"/>
      <c r="FTF103" s="537"/>
      <c r="FTG103" s="537"/>
      <c r="FTH103" s="537"/>
      <c r="FTI103" s="537"/>
      <c r="FTJ103" s="537"/>
      <c r="FTK103" s="537"/>
      <c r="FTL103" s="537"/>
      <c r="FTM103" s="537"/>
      <c r="FTN103" s="537"/>
      <c r="FTO103" s="537"/>
      <c r="FTP103" s="537"/>
      <c r="FTQ103" s="537"/>
      <c r="FTR103" s="537"/>
      <c r="FTS103" s="537"/>
      <c r="FTT103" s="537"/>
      <c r="FTU103" s="537"/>
      <c r="FTV103" s="537"/>
      <c r="FTW103" s="537"/>
      <c r="FTX103" s="537"/>
      <c r="FTY103" s="537"/>
      <c r="FTZ103" s="537"/>
      <c r="FUA103" s="537"/>
      <c r="FUB103" s="537"/>
      <c r="FUC103" s="537"/>
      <c r="FUD103" s="537"/>
      <c r="FUE103" s="537"/>
      <c r="FUF103" s="537"/>
      <c r="FUG103" s="537"/>
      <c r="FUH103" s="537"/>
      <c r="FUI103" s="537"/>
      <c r="FUJ103" s="537"/>
      <c r="FUK103" s="537"/>
      <c r="FUL103" s="537"/>
      <c r="FUM103" s="537"/>
      <c r="FUN103" s="537"/>
      <c r="FUO103" s="537"/>
      <c r="FUP103" s="537"/>
      <c r="FUQ103" s="537"/>
      <c r="FUR103" s="537"/>
      <c r="FUS103" s="537"/>
      <c r="FUT103" s="537"/>
      <c r="FUU103" s="537"/>
      <c r="FUV103" s="537"/>
      <c r="FUW103" s="537"/>
      <c r="FUX103" s="537"/>
      <c r="FUY103" s="537"/>
      <c r="FUZ103" s="537"/>
      <c r="FVA103" s="537"/>
      <c r="FVB103" s="537"/>
      <c r="FVC103" s="537"/>
      <c r="FVD103" s="537"/>
      <c r="FVE103" s="537"/>
      <c r="FVF103" s="537"/>
      <c r="FVG103" s="537"/>
      <c r="FVH103" s="537"/>
      <c r="FVI103" s="537"/>
      <c r="FVJ103" s="537"/>
      <c r="FVK103" s="537"/>
      <c r="FVL103" s="537"/>
      <c r="FVM103" s="537"/>
      <c r="FVN103" s="537"/>
      <c r="FVO103" s="537"/>
      <c r="FVP103" s="537"/>
      <c r="FVQ103" s="537"/>
      <c r="FVR103" s="537"/>
      <c r="FVS103" s="537"/>
      <c r="FVT103" s="537"/>
      <c r="FVU103" s="537"/>
      <c r="FVV103" s="537"/>
      <c r="FVW103" s="537"/>
      <c r="FVX103" s="537"/>
      <c r="FVY103" s="537"/>
      <c r="FVZ103" s="537"/>
      <c r="FWA103" s="537"/>
      <c r="FWB103" s="537"/>
      <c r="FWC103" s="537"/>
      <c r="FWD103" s="537"/>
      <c r="FWE103" s="537"/>
      <c r="FWF103" s="537"/>
      <c r="FWG103" s="537"/>
      <c r="FWH103" s="537"/>
      <c r="FWI103" s="537"/>
      <c r="FWJ103" s="537"/>
      <c r="FWK103" s="537"/>
      <c r="FWL103" s="537"/>
      <c r="FWM103" s="537"/>
      <c r="FWN103" s="537"/>
      <c r="FWO103" s="537"/>
      <c r="FWP103" s="537"/>
      <c r="FWQ103" s="537"/>
      <c r="FWR103" s="537"/>
      <c r="FWS103" s="537"/>
      <c r="FWT103" s="537"/>
      <c r="FWU103" s="537"/>
      <c r="FWV103" s="537"/>
      <c r="FWW103" s="537"/>
      <c r="FWX103" s="537"/>
      <c r="FWY103" s="537"/>
      <c r="FWZ103" s="537"/>
      <c r="FXA103" s="537"/>
      <c r="FXB103" s="537"/>
      <c r="FXC103" s="537"/>
      <c r="FXD103" s="537"/>
      <c r="FXE103" s="537"/>
      <c r="FXF103" s="537"/>
      <c r="FXG103" s="537"/>
      <c r="FXH103" s="537"/>
      <c r="FXI103" s="537"/>
      <c r="FXJ103" s="537"/>
      <c r="FXK103" s="537"/>
      <c r="FXL103" s="537"/>
      <c r="FXM103" s="537"/>
      <c r="FXN103" s="537"/>
      <c r="FXO103" s="537"/>
      <c r="FXP103" s="537"/>
      <c r="FXQ103" s="537"/>
      <c r="FXR103" s="537"/>
      <c r="FXS103" s="537"/>
      <c r="FXT103" s="537"/>
      <c r="FXU103" s="537"/>
      <c r="FXV103" s="537"/>
      <c r="FXW103" s="537"/>
      <c r="FXX103" s="537"/>
      <c r="FXY103" s="537"/>
      <c r="FXZ103" s="537"/>
      <c r="FYA103" s="537"/>
      <c r="FYB103" s="537"/>
      <c r="FYC103" s="537"/>
      <c r="FYD103" s="537"/>
      <c r="FYE103" s="537"/>
      <c r="FYF103" s="537"/>
      <c r="FYG103" s="537"/>
      <c r="FYH103" s="537"/>
      <c r="FYI103" s="537"/>
      <c r="FYJ103" s="537"/>
      <c r="FYK103" s="537"/>
      <c r="FYL103" s="537"/>
      <c r="FYM103" s="537"/>
      <c r="FYN103" s="537"/>
      <c r="FYO103" s="537"/>
      <c r="FYP103" s="537"/>
      <c r="FYQ103" s="537"/>
      <c r="FYR103" s="537"/>
      <c r="FYS103" s="537"/>
      <c r="FYT103" s="537"/>
      <c r="FYU103" s="537"/>
      <c r="FYV103" s="537"/>
      <c r="FYW103" s="537"/>
      <c r="FYX103" s="537"/>
      <c r="FYY103" s="537"/>
      <c r="FYZ103" s="537"/>
      <c r="FZA103" s="537"/>
      <c r="FZB103" s="537"/>
      <c r="FZC103" s="537"/>
      <c r="FZD103" s="537"/>
      <c r="FZE103" s="537"/>
      <c r="FZF103" s="537"/>
      <c r="FZG103" s="537"/>
      <c r="FZH103" s="537"/>
      <c r="FZI103" s="537"/>
      <c r="FZJ103" s="537"/>
      <c r="FZK103" s="537"/>
      <c r="FZL103" s="537"/>
      <c r="FZM103" s="537"/>
      <c r="FZN103" s="537"/>
      <c r="FZO103" s="537"/>
      <c r="FZP103" s="537"/>
      <c r="FZQ103" s="537"/>
      <c r="FZR103" s="537"/>
      <c r="FZS103" s="537"/>
      <c r="FZT103" s="537"/>
      <c r="FZU103" s="537"/>
      <c r="FZV103" s="537"/>
      <c r="FZW103" s="537"/>
      <c r="FZX103" s="537"/>
      <c r="FZY103" s="537"/>
      <c r="FZZ103" s="537"/>
      <c r="GAA103" s="537"/>
      <c r="GAB103" s="537"/>
      <c r="GAC103" s="537"/>
      <c r="GAD103" s="537"/>
      <c r="GAE103" s="537"/>
      <c r="GAF103" s="537"/>
      <c r="GAG103" s="537"/>
      <c r="GAH103" s="537"/>
      <c r="GAI103" s="537"/>
      <c r="GAJ103" s="537"/>
      <c r="GAK103" s="537"/>
      <c r="GAL103" s="537"/>
      <c r="GAM103" s="537"/>
      <c r="GAN103" s="537"/>
      <c r="GAO103" s="537"/>
      <c r="GAP103" s="537"/>
      <c r="GAQ103" s="537"/>
      <c r="GAR103" s="537"/>
      <c r="GAS103" s="537"/>
      <c r="GAT103" s="537"/>
      <c r="GAU103" s="537"/>
      <c r="GAV103" s="537"/>
      <c r="GAW103" s="537"/>
      <c r="GAX103" s="537"/>
      <c r="GAY103" s="537"/>
      <c r="GAZ103" s="537"/>
      <c r="GBA103" s="537"/>
      <c r="GBB103" s="537"/>
      <c r="GBC103" s="537"/>
      <c r="GBD103" s="537"/>
      <c r="GBE103" s="537"/>
      <c r="GBF103" s="537"/>
      <c r="GBG103" s="537"/>
      <c r="GBH103" s="537"/>
      <c r="GBI103" s="537"/>
      <c r="GBJ103" s="537"/>
      <c r="GBK103" s="537"/>
      <c r="GBL103" s="537"/>
      <c r="GBM103" s="537"/>
      <c r="GBN103" s="537"/>
      <c r="GBO103" s="537"/>
      <c r="GBP103" s="537"/>
      <c r="GBQ103" s="537"/>
      <c r="GBR103" s="537"/>
      <c r="GBS103" s="537"/>
      <c r="GBT103" s="537"/>
      <c r="GBU103" s="537"/>
      <c r="GBV103" s="537"/>
      <c r="GBW103" s="537"/>
      <c r="GBX103" s="537"/>
      <c r="GBY103" s="537"/>
      <c r="GBZ103" s="537"/>
      <c r="GCA103" s="537"/>
      <c r="GCB103" s="537"/>
      <c r="GCC103" s="537"/>
      <c r="GCD103" s="537"/>
      <c r="GCE103" s="537"/>
      <c r="GCF103" s="537"/>
      <c r="GCG103" s="537"/>
      <c r="GCH103" s="537"/>
      <c r="GCI103" s="537"/>
      <c r="GCJ103" s="537"/>
      <c r="GCK103" s="537"/>
      <c r="GCL103" s="537"/>
      <c r="GCM103" s="537"/>
      <c r="GCN103" s="537"/>
      <c r="GCO103" s="537"/>
      <c r="GCP103" s="537"/>
      <c r="GCQ103" s="537"/>
      <c r="GCR103" s="537"/>
      <c r="GCS103" s="537"/>
      <c r="GCT103" s="537"/>
      <c r="GCU103" s="537"/>
      <c r="GCV103" s="537"/>
      <c r="GCW103" s="537"/>
      <c r="GCX103" s="537"/>
      <c r="GCY103" s="537"/>
      <c r="GCZ103" s="537"/>
      <c r="GDA103" s="537"/>
      <c r="GDB103" s="537"/>
      <c r="GDC103" s="537"/>
      <c r="GDD103" s="537"/>
      <c r="GDE103" s="537"/>
      <c r="GDF103" s="537"/>
      <c r="GDG103" s="537"/>
      <c r="GDH103" s="537"/>
      <c r="GDI103" s="537"/>
      <c r="GDJ103" s="537"/>
      <c r="GDK103" s="537"/>
      <c r="GDL103" s="537"/>
      <c r="GDM103" s="537"/>
      <c r="GDN103" s="537"/>
      <c r="GDO103" s="537"/>
      <c r="GDP103" s="537"/>
      <c r="GDQ103" s="537"/>
      <c r="GDR103" s="537"/>
      <c r="GDS103" s="537"/>
      <c r="GDT103" s="537"/>
      <c r="GDU103" s="537"/>
      <c r="GDV103" s="537"/>
      <c r="GDW103" s="537"/>
      <c r="GDX103" s="537"/>
      <c r="GDY103" s="537"/>
      <c r="GDZ103" s="537"/>
      <c r="GEA103" s="537"/>
      <c r="GEB103" s="537"/>
      <c r="GEC103" s="537"/>
      <c r="GED103" s="537"/>
      <c r="GEE103" s="537"/>
      <c r="GEF103" s="537"/>
      <c r="GEG103" s="537"/>
      <c r="GEH103" s="537"/>
      <c r="GEI103" s="537"/>
      <c r="GEJ103" s="537"/>
      <c r="GEK103" s="537"/>
      <c r="GEL103" s="537"/>
      <c r="GEM103" s="537"/>
      <c r="GEN103" s="537"/>
      <c r="GEO103" s="537"/>
      <c r="GEP103" s="537"/>
      <c r="GEQ103" s="537"/>
      <c r="GER103" s="537"/>
      <c r="GES103" s="537"/>
      <c r="GET103" s="537"/>
      <c r="GEU103" s="537"/>
      <c r="GEV103" s="537"/>
      <c r="GEW103" s="537"/>
      <c r="GEX103" s="537"/>
      <c r="GEY103" s="537"/>
      <c r="GEZ103" s="537"/>
      <c r="GFA103" s="537"/>
      <c r="GFB103" s="537"/>
      <c r="GFC103" s="537"/>
      <c r="GFD103" s="537"/>
      <c r="GFE103" s="537"/>
      <c r="GFF103" s="537"/>
      <c r="GFG103" s="537"/>
      <c r="GFH103" s="537"/>
      <c r="GFI103" s="537"/>
      <c r="GFJ103" s="537"/>
      <c r="GFK103" s="537"/>
      <c r="GFL103" s="537"/>
      <c r="GFM103" s="537"/>
      <c r="GFN103" s="537"/>
      <c r="GFO103" s="537"/>
      <c r="GFP103" s="537"/>
      <c r="GFQ103" s="537"/>
      <c r="GFR103" s="537"/>
      <c r="GFS103" s="537"/>
      <c r="GFT103" s="537"/>
      <c r="GFU103" s="537"/>
      <c r="GFV103" s="537"/>
      <c r="GFW103" s="537"/>
      <c r="GFX103" s="537"/>
      <c r="GFY103" s="537"/>
      <c r="GFZ103" s="537"/>
      <c r="GGA103" s="537"/>
      <c r="GGB103" s="537"/>
      <c r="GGC103" s="537"/>
      <c r="GGD103" s="537"/>
      <c r="GGE103" s="537"/>
      <c r="GGF103" s="537"/>
      <c r="GGG103" s="537"/>
      <c r="GGH103" s="537"/>
      <c r="GGI103" s="537"/>
      <c r="GGJ103" s="537"/>
      <c r="GGK103" s="537"/>
      <c r="GGL103" s="537"/>
      <c r="GGM103" s="537"/>
      <c r="GGN103" s="537"/>
      <c r="GGO103" s="537"/>
      <c r="GGP103" s="537"/>
      <c r="GGQ103" s="537"/>
      <c r="GGR103" s="537"/>
      <c r="GGS103" s="537"/>
      <c r="GGT103" s="537"/>
      <c r="GGU103" s="537"/>
      <c r="GGV103" s="537"/>
      <c r="GGW103" s="537"/>
      <c r="GGX103" s="537"/>
      <c r="GGY103" s="537"/>
      <c r="GGZ103" s="537"/>
      <c r="GHA103" s="537"/>
      <c r="GHB103" s="537"/>
      <c r="GHC103" s="537"/>
      <c r="GHD103" s="537"/>
      <c r="GHE103" s="537"/>
      <c r="GHF103" s="537"/>
      <c r="GHG103" s="537"/>
      <c r="GHH103" s="537"/>
      <c r="GHI103" s="537"/>
      <c r="GHJ103" s="537"/>
      <c r="GHK103" s="537"/>
      <c r="GHL103" s="537"/>
      <c r="GHM103" s="537"/>
      <c r="GHN103" s="537"/>
      <c r="GHO103" s="537"/>
      <c r="GHP103" s="537"/>
      <c r="GHQ103" s="537"/>
      <c r="GHR103" s="537"/>
      <c r="GHS103" s="537"/>
      <c r="GHT103" s="537"/>
      <c r="GHU103" s="537"/>
      <c r="GHV103" s="537"/>
      <c r="GHW103" s="537"/>
      <c r="GHX103" s="537"/>
      <c r="GHY103" s="537"/>
      <c r="GHZ103" s="537"/>
      <c r="GIA103" s="537"/>
      <c r="GIB103" s="537"/>
      <c r="GIC103" s="537"/>
      <c r="GID103" s="537"/>
      <c r="GIE103" s="537"/>
      <c r="GIF103" s="537"/>
      <c r="GIG103" s="537"/>
      <c r="GIH103" s="537"/>
      <c r="GII103" s="537"/>
      <c r="GIJ103" s="537"/>
      <c r="GIK103" s="537"/>
      <c r="GIL103" s="537"/>
      <c r="GIM103" s="537"/>
      <c r="GIN103" s="537"/>
      <c r="GIO103" s="537"/>
      <c r="GIP103" s="537"/>
      <c r="GIQ103" s="537"/>
      <c r="GIR103" s="537"/>
      <c r="GIS103" s="537"/>
      <c r="GIT103" s="537"/>
      <c r="GIU103" s="537"/>
      <c r="GIV103" s="537"/>
      <c r="GIW103" s="537"/>
      <c r="GIX103" s="537"/>
      <c r="GIY103" s="537"/>
      <c r="GIZ103" s="537"/>
      <c r="GJA103" s="537"/>
      <c r="GJB103" s="537"/>
      <c r="GJC103" s="537"/>
      <c r="GJD103" s="537"/>
      <c r="GJE103" s="537"/>
      <c r="GJF103" s="537"/>
      <c r="GJG103" s="537"/>
      <c r="GJH103" s="537"/>
      <c r="GJI103" s="537"/>
      <c r="GJJ103" s="537"/>
      <c r="GJK103" s="537"/>
      <c r="GJL103" s="537"/>
      <c r="GJM103" s="537"/>
      <c r="GJN103" s="537"/>
      <c r="GJO103" s="537"/>
      <c r="GJP103" s="537"/>
      <c r="GJQ103" s="537"/>
      <c r="GJR103" s="537"/>
      <c r="GJS103" s="537"/>
      <c r="GJT103" s="537"/>
      <c r="GJU103" s="537"/>
      <c r="GJV103" s="537"/>
      <c r="GJW103" s="537"/>
      <c r="GJX103" s="537"/>
      <c r="GJY103" s="537"/>
      <c r="GJZ103" s="537"/>
      <c r="GKA103" s="537"/>
      <c r="GKB103" s="537"/>
      <c r="GKC103" s="537"/>
      <c r="GKD103" s="537"/>
      <c r="GKE103" s="537"/>
      <c r="GKF103" s="537"/>
      <c r="GKG103" s="537"/>
      <c r="GKH103" s="537"/>
      <c r="GKI103" s="537"/>
      <c r="GKJ103" s="537"/>
      <c r="GKK103" s="537"/>
      <c r="GKL103" s="537"/>
      <c r="GKM103" s="537"/>
      <c r="GKN103" s="537"/>
      <c r="GKO103" s="537"/>
      <c r="GKP103" s="537"/>
      <c r="GKQ103" s="537"/>
      <c r="GKR103" s="537"/>
      <c r="GKS103" s="537"/>
      <c r="GKT103" s="537"/>
      <c r="GKU103" s="537"/>
      <c r="GKV103" s="537"/>
      <c r="GKW103" s="537"/>
      <c r="GKX103" s="537"/>
      <c r="GKY103" s="537"/>
      <c r="GKZ103" s="537"/>
      <c r="GLA103" s="537"/>
      <c r="GLB103" s="537"/>
      <c r="GLC103" s="537"/>
      <c r="GLD103" s="537"/>
      <c r="GLE103" s="537"/>
      <c r="GLF103" s="537"/>
      <c r="GLG103" s="537"/>
      <c r="GLH103" s="537"/>
      <c r="GLI103" s="537"/>
      <c r="GLJ103" s="537"/>
      <c r="GLK103" s="537"/>
      <c r="GLL103" s="537"/>
      <c r="GLM103" s="537"/>
      <c r="GLN103" s="537"/>
      <c r="GLO103" s="537"/>
      <c r="GLP103" s="537"/>
      <c r="GLQ103" s="537"/>
      <c r="GLR103" s="537"/>
      <c r="GLS103" s="537"/>
      <c r="GLT103" s="537"/>
      <c r="GLU103" s="537"/>
      <c r="GLV103" s="537"/>
      <c r="GLW103" s="537"/>
      <c r="GLX103" s="537"/>
      <c r="GLY103" s="537"/>
      <c r="GLZ103" s="537"/>
      <c r="GMA103" s="537"/>
      <c r="GMB103" s="537"/>
      <c r="GMC103" s="537"/>
      <c r="GMD103" s="537"/>
      <c r="GME103" s="537"/>
      <c r="GMF103" s="537"/>
      <c r="GMG103" s="537"/>
      <c r="GMH103" s="537"/>
      <c r="GMI103" s="537"/>
      <c r="GMJ103" s="537"/>
      <c r="GMK103" s="537"/>
      <c r="GML103" s="537"/>
      <c r="GMM103" s="537"/>
      <c r="GMN103" s="537"/>
      <c r="GMO103" s="537"/>
      <c r="GMP103" s="537"/>
      <c r="GMQ103" s="537"/>
      <c r="GMR103" s="537"/>
      <c r="GMS103" s="537"/>
      <c r="GMT103" s="537"/>
      <c r="GMU103" s="537"/>
      <c r="GMV103" s="537"/>
      <c r="GMW103" s="537"/>
      <c r="GMX103" s="537"/>
      <c r="GMY103" s="537"/>
      <c r="GMZ103" s="537"/>
      <c r="GNA103" s="537"/>
      <c r="GNB103" s="537"/>
      <c r="GNC103" s="537"/>
      <c r="GND103" s="537"/>
      <c r="GNE103" s="537"/>
      <c r="GNF103" s="537"/>
      <c r="GNG103" s="537"/>
      <c r="GNH103" s="537"/>
      <c r="GNI103" s="537"/>
      <c r="GNJ103" s="537"/>
      <c r="GNK103" s="537"/>
      <c r="GNL103" s="537"/>
      <c r="GNM103" s="537"/>
      <c r="GNN103" s="537"/>
      <c r="GNO103" s="537"/>
      <c r="GNP103" s="537"/>
      <c r="GNQ103" s="537"/>
      <c r="GNR103" s="537"/>
      <c r="GNS103" s="537"/>
      <c r="GNT103" s="537"/>
      <c r="GNU103" s="537"/>
      <c r="GNV103" s="537"/>
      <c r="GNW103" s="537"/>
      <c r="GNX103" s="537"/>
      <c r="GNY103" s="537"/>
      <c r="GNZ103" s="537"/>
      <c r="GOA103" s="537"/>
      <c r="GOB103" s="537"/>
      <c r="GOC103" s="537"/>
      <c r="GOD103" s="537"/>
      <c r="GOE103" s="537"/>
      <c r="GOF103" s="537"/>
      <c r="GOG103" s="537"/>
      <c r="GOH103" s="537"/>
      <c r="GOI103" s="537"/>
      <c r="GOJ103" s="537"/>
      <c r="GOK103" s="537"/>
      <c r="GOL103" s="537"/>
      <c r="GOM103" s="537"/>
      <c r="GON103" s="537"/>
      <c r="GOO103" s="537"/>
      <c r="GOP103" s="537"/>
      <c r="GOQ103" s="537"/>
      <c r="GOR103" s="537"/>
      <c r="GOS103" s="537"/>
      <c r="GOT103" s="537"/>
      <c r="GOU103" s="537"/>
      <c r="GOV103" s="537"/>
      <c r="GOW103" s="537"/>
      <c r="GOX103" s="537"/>
      <c r="GOY103" s="537"/>
      <c r="GOZ103" s="537"/>
      <c r="GPA103" s="537"/>
      <c r="GPB103" s="537"/>
      <c r="GPC103" s="537"/>
      <c r="GPD103" s="537"/>
      <c r="GPE103" s="537"/>
      <c r="GPF103" s="537"/>
      <c r="GPG103" s="537"/>
      <c r="GPH103" s="537"/>
      <c r="GPI103" s="537"/>
      <c r="GPJ103" s="537"/>
      <c r="GPK103" s="537"/>
      <c r="GPL103" s="537"/>
      <c r="GPM103" s="537"/>
      <c r="GPN103" s="537"/>
      <c r="GPO103" s="537"/>
      <c r="GPP103" s="537"/>
      <c r="GPQ103" s="537"/>
      <c r="GPR103" s="537"/>
      <c r="GPS103" s="537"/>
      <c r="GPT103" s="537"/>
      <c r="GPU103" s="537"/>
      <c r="GPV103" s="537"/>
      <c r="GPW103" s="537"/>
      <c r="GPX103" s="537"/>
      <c r="GPY103" s="537"/>
      <c r="GPZ103" s="537"/>
      <c r="GQA103" s="537"/>
      <c r="GQB103" s="537"/>
      <c r="GQC103" s="537"/>
      <c r="GQD103" s="537"/>
      <c r="GQE103" s="537"/>
      <c r="GQF103" s="537"/>
      <c r="GQG103" s="537"/>
      <c r="GQH103" s="537"/>
      <c r="GQI103" s="537"/>
      <c r="GQJ103" s="537"/>
      <c r="GQK103" s="537"/>
      <c r="GQL103" s="537"/>
      <c r="GQM103" s="537"/>
      <c r="GQN103" s="537"/>
      <c r="GQO103" s="537"/>
      <c r="GQP103" s="537"/>
      <c r="GQQ103" s="537"/>
      <c r="GQR103" s="537"/>
      <c r="GQS103" s="537"/>
      <c r="GQT103" s="537"/>
      <c r="GQU103" s="537"/>
      <c r="GQV103" s="537"/>
      <c r="GQW103" s="537"/>
      <c r="GQX103" s="537"/>
      <c r="GQY103" s="537"/>
      <c r="GQZ103" s="537"/>
      <c r="GRA103" s="537"/>
      <c r="GRB103" s="537"/>
      <c r="GRC103" s="537"/>
      <c r="GRD103" s="537"/>
      <c r="GRE103" s="537"/>
      <c r="GRF103" s="537"/>
      <c r="GRG103" s="537"/>
      <c r="GRH103" s="537"/>
      <c r="GRI103" s="537"/>
      <c r="GRJ103" s="537"/>
      <c r="GRK103" s="537"/>
      <c r="GRL103" s="537"/>
      <c r="GRM103" s="537"/>
      <c r="GRN103" s="537"/>
      <c r="GRO103" s="537"/>
      <c r="GRP103" s="537"/>
      <c r="GRQ103" s="537"/>
      <c r="GRR103" s="537"/>
      <c r="GRS103" s="537"/>
      <c r="GRT103" s="537"/>
      <c r="GRU103" s="537"/>
      <c r="GRV103" s="537"/>
      <c r="GRW103" s="537"/>
      <c r="GRX103" s="537"/>
      <c r="GRY103" s="537"/>
      <c r="GRZ103" s="537"/>
      <c r="GSA103" s="537"/>
      <c r="GSB103" s="537"/>
      <c r="GSC103" s="537"/>
      <c r="GSD103" s="537"/>
      <c r="GSE103" s="537"/>
      <c r="GSF103" s="537"/>
      <c r="GSG103" s="537"/>
      <c r="GSH103" s="537"/>
      <c r="GSI103" s="537"/>
      <c r="GSJ103" s="537"/>
      <c r="GSK103" s="537"/>
      <c r="GSL103" s="537"/>
      <c r="GSM103" s="537"/>
      <c r="GSN103" s="537"/>
      <c r="GSO103" s="537"/>
      <c r="GSP103" s="537"/>
      <c r="GSQ103" s="537"/>
      <c r="GSR103" s="537"/>
      <c r="GSS103" s="537"/>
      <c r="GST103" s="537"/>
      <c r="GSU103" s="537"/>
      <c r="GSV103" s="537"/>
      <c r="GSW103" s="537"/>
      <c r="GSX103" s="537"/>
      <c r="GSY103" s="537"/>
      <c r="GSZ103" s="537"/>
      <c r="GTA103" s="537"/>
      <c r="GTB103" s="537"/>
      <c r="GTC103" s="537"/>
      <c r="GTD103" s="537"/>
      <c r="GTE103" s="537"/>
      <c r="GTF103" s="537"/>
      <c r="GTG103" s="537"/>
      <c r="GTH103" s="537"/>
      <c r="GTI103" s="537"/>
      <c r="GTJ103" s="537"/>
      <c r="GTK103" s="537"/>
      <c r="GTL103" s="537"/>
      <c r="GTM103" s="537"/>
      <c r="GTN103" s="537"/>
      <c r="GTO103" s="537"/>
      <c r="GTP103" s="537"/>
      <c r="GTQ103" s="537"/>
      <c r="GTR103" s="537"/>
      <c r="GTS103" s="537"/>
      <c r="GTT103" s="537"/>
      <c r="GTU103" s="537"/>
      <c r="GTV103" s="537"/>
      <c r="GTW103" s="537"/>
      <c r="GTX103" s="537"/>
      <c r="GTY103" s="537"/>
      <c r="GTZ103" s="537"/>
      <c r="GUA103" s="537"/>
      <c r="GUB103" s="537"/>
      <c r="GUC103" s="537"/>
      <c r="GUD103" s="537"/>
      <c r="GUE103" s="537"/>
      <c r="GUF103" s="537"/>
      <c r="GUG103" s="537"/>
      <c r="GUH103" s="537"/>
      <c r="GUI103" s="537"/>
      <c r="GUJ103" s="537"/>
      <c r="GUK103" s="537"/>
      <c r="GUL103" s="537"/>
      <c r="GUM103" s="537"/>
      <c r="GUN103" s="537"/>
      <c r="GUO103" s="537"/>
      <c r="GUP103" s="537"/>
      <c r="GUQ103" s="537"/>
      <c r="GUR103" s="537"/>
      <c r="GUS103" s="537"/>
      <c r="GUT103" s="537"/>
      <c r="GUU103" s="537"/>
      <c r="GUV103" s="537"/>
      <c r="GUW103" s="537"/>
      <c r="GUX103" s="537"/>
      <c r="GUY103" s="537"/>
      <c r="GUZ103" s="537"/>
      <c r="GVA103" s="537"/>
      <c r="GVB103" s="537"/>
      <c r="GVC103" s="537"/>
      <c r="GVD103" s="537"/>
      <c r="GVE103" s="537"/>
      <c r="GVF103" s="537"/>
      <c r="GVG103" s="537"/>
      <c r="GVH103" s="537"/>
      <c r="GVI103" s="537"/>
      <c r="GVJ103" s="537"/>
      <c r="GVK103" s="537"/>
      <c r="GVL103" s="537"/>
      <c r="GVM103" s="537"/>
      <c r="GVN103" s="537"/>
      <c r="GVO103" s="537"/>
      <c r="GVP103" s="537"/>
      <c r="GVQ103" s="537"/>
      <c r="GVR103" s="537"/>
      <c r="GVS103" s="537"/>
      <c r="GVT103" s="537"/>
      <c r="GVU103" s="537"/>
      <c r="GVV103" s="537"/>
      <c r="GVW103" s="537"/>
      <c r="GVX103" s="537"/>
      <c r="GVY103" s="537"/>
      <c r="GVZ103" s="537"/>
      <c r="GWA103" s="537"/>
      <c r="GWB103" s="537"/>
      <c r="GWC103" s="537"/>
      <c r="GWD103" s="537"/>
      <c r="GWE103" s="537"/>
      <c r="GWF103" s="537"/>
      <c r="GWG103" s="537"/>
      <c r="GWH103" s="537"/>
      <c r="GWI103" s="537"/>
      <c r="GWJ103" s="537"/>
      <c r="GWK103" s="537"/>
      <c r="GWL103" s="537"/>
      <c r="GWM103" s="537"/>
      <c r="GWN103" s="537"/>
      <c r="GWO103" s="537"/>
      <c r="GWP103" s="537"/>
      <c r="GWQ103" s="537"/>
      <c r="GWR103" s="537"/>
      <c r="GWS103" s="537"/>
      <c r="GWT103" s="537"/>
      <c r="GWU103" s="537"/>
      <c r="GWV103" s="537"/>
      <c r="GWW103" s="537"/>
      <c r="GWX103" s="537"/>
      <c r="GWY103" s="537"/>
      <c r="GWZ103" s="537"/>
      <c r="GXA103" s="537"/>
      <c r="GXB103" s="537"/>
      <c r="GXC103" s="537"/>
      <c r="GXD103" s="537"/>
      <c r="GXE103" s="537"/>
      <c r="GXF103" s="537"/>
      <c r="GXG103" s="537"/>
      <c r="GXH103" s="537"/>
      <c r="GXI103" s="537"/>
      <c r="GXJ103" s="537"/>
      <c r="GXK103" s="537"/>
      <c r="GXL103" s="537"/>
      <c r="GXM103" s="537"/>
      <c r="GXN103" s="537"/>
      <c r="GXO103" s="537"/>
      <c r="GXP103" s="537"/>
      <c r="GXQ103" s="537"/>
      <c r="GXR103" s="537"/>
      <c r="GXS103" s="537"/>
      <c r="GXT103" s="537"/>
      <c r="GXU103" s="537"/>
      <c r="GXV103" s="537"/>
      <c r="GXW103" s="537"/>
      <c r="GXX103" s="537"/>
      <c r="GXY103" s="537"/>
      <c r="GXZ103" s="537"/>
      <c r="GYA103" s="537"/>
      <c r="GYB103" s="537"/>
      <c r="GYC103" s="537"/>
      <c r="GYD103" s="537"/>
      <c r="GYE103" s="537"/>
      <c r="GYF103" s="537"/>
      <c r="GYG103" s="537"/>
      <c r="GYH103" s="537"/>
      <c r="GYI103" s="537"/>
      <c r="GYJ103" s="537"/>
      <c r="GYK103" s="537"/>
      <c r="GYL103" s="537"/>
      <c r="GYM103" s="537"/>
      <c r="GYN103" s="537"/>
      <c r="GYO103" s="537"/>
      <c r="GYP103" s="537"/>
      <c r="GYQ103" s="537"/>
      <c r="GYR103" s="537"/>
      <c r="GYS103" s="537"/>
      <c r="GYT103" s="537"/>
      <c r="GYU103" s="537"/>
      <c r="GYV103" s="537"/>
      <c r="GYW103" s="537"/>
      <c r="GYX103" s="537"/>
      <c r="GYY103" s="537"/>
      <c r="GYZ103" s="537"/>
      <c r="GZA103" s="537"/>
      <c r="GZB103" s="537"/>
      <c r="GZC103" s="537"/>
      <c r="GZD103" s="537"/>
      <c r="GZE103" s="537"/>
      <c r="GZF103" s="537"/>
      <c r="GZG103" s="537"/>
      <c r="GZH103" s="537"/>
      <c r="GZI103" s="537"/>
      <c r="GZJ103" s="537"/>
      <c r="GZK103" s="537"/>
      <c r="GZL103" s="537"/>
      <c r="GZM103" s="537"/>
      <c r="GZN103" s="537"/>
      <c r="GZO103" s="537"/>
      <c r="GZP103" s="537"/>
      <c r="GZQ103" s="537"/>
      <c r="GZR103" s="537"/>
      <c r="GZS103" s="537"/>
      <c r="GZT103" s="537"/>
      <c r="GZU103" s="537"/>
      <c r="GZV103" s="537"/>
      <c r="GZW103" s="537"/>
      <c r="GZX103" s="537"/>
      <c r="GZY103" s="537"/>
      <c r="GZZ103" s="537"/>
      <c r="HAA103" s="537"/>
      <c r="HAB103" s="537"/>
      <c r="HAC103" s="537"/>
      <c r="HAD103" s="537"/>
      <c r="HAE103" s="537"/>
      <c r="HAF103" s="537"/>
      <c r="HAG103" s="537"/>
      <c r="HAH103" s="537"/>
      <c r="HAI103" s="537"/>
      <c r="HAJ103" s="537"/>
      <c r="HAK103" s="537"/>
      <c r="HAL103" s="537"/>
      <c r="HAM103" s="537"/>
      <c r="HAN103" s="537"/>
      <c r="HAO103" s="537"/>
      <c r="HAP103" s="537"/>
      <c r="HAQ103" s="537"/>
      <c r="HAR103" s="537"/>
      <c r="HAS103" s="537"/>
      <c r="HAT103" s="537"/>
      <c r="HAU103" s="537"/>
      <c r="HAV103" s="537"/>
      <c r="HAW103" s="537"/>
      <c r="HAX103" s="537"/>
      <c r="HAY103" s="537"/>
      <c r="HAZ103" s="537"/>
      <c r="HBA103" s="537"/>
      <c r="HBB103" s="537"/>
      <c r="HBC103" s="537"/>
      <c r="HBD103" s="537"/>
      <c r="HBE103" s="537"/>
      <c r="HBF103" s="537"/>
      <c r="HBG103" s="537"/>
      <c r="HBH103" s="537"/>
      <c r="HBI103" s="537"/>
      <c r="HBJ103" s="537"/>
      <c r="HBK103" s="537"/>
      <c r="HBL103" s="537"/>
      <c r="HBM103" s="537"/>
      <c r="HBN103" s="537"/>
      <c r="HBO103" s="537"/>
      <c r="HBP103" s="537"/>
      <c r="HBQ103" s="537"/>
      <c r="HBR103" s="537"/>
      <c r="HBS103" s="537"/>
      <c r="HBT103" s="537"/>
      <c r="HBU103" s="537"/>
      <c r="HBV103" s="537"/>
      <c r="HBW103" s="537"/>
      <c r="HBX103" s="537"/>
      <c r="HBY103" s="537"/>
      <c r="HBZ103" s="537"/>
      <c r="HCA103" s="537"/>
      <c r="HCB103" s="537"/>
      <c r="HCC103" s="537"/>
      <c r="HCD103" s="537"/>
      <c r="HCE103" s="537"/>
      <c r="HCF103" s="537"/>
      <c r="HCG103" s="537"/>
      <c r="HCH103" s="537"/>
      <c r="HCI103" s="537"/>
      <c r="HCJ103" s="537"/>
      <c r="HCK103" s="537"/>
      <c r="HCL103" s="537"/>
      <c r="HCM103" s="537"/>
      <c r="HCN103" s="537"/>
      <c r="HCO103" s="537"/>
      <c r="HCP103" s="537"/>
      <c r="HCQ103" s="537"/>
      <c r="HCR103" s="537"/>
      <c r="HCS103" s="537"/>
      <c r="HCT103" s="537"/>
      <c r="HCU103" s="537"/>
      <c r="HCV103" s="537"/>
      <c r="HCW103" s="537"/>
      <c r="HCX103" s="537"/>
      <c r="HCY103" s="537"/>
      <c r="HCZ103" s="537"/>
      <c r="HDA103" s="537"/>
      <c r="HDB103" s="537"/>
      <c r="HDC103" s="537"/>
      <c r="HDD103" s="537"/>
      <c r="HDE103" s="537"/>
      <c r="HDF103" s="537"/>
      <c r="HDG103" s="537"/>
      <c r="HDH103" s="537"/>
      <c r="HDI103" s="537"/>
      <c r="HDJ103" s="537"/>
      <c r="HDK103" s="537"/>
      <c r="HDL103" s="537"/>
      <c r="HDM103" s="537"/>
      <c r="HDN103" s="537"/>
      <c r="HDO103" s="537"/>
      <c r="HDP103" s="537"/>
      <c r="HDQ103" s="537"/>
      <c r="HDR103" s="537"/>
      <c r="HDS103" s="537"/>
      <c r="HDT103" s="537"/>
      <c r="HDU103" s="537"/>
      <c r="HDV103" s="537"/>
      <c r="HDW103" s="537"/>
      <c r="HDX103" s="537"/>
      <c r="HDY103" s="537"/>
      <c r="HDZ103" s="537"/>
      <c r="HEA103" s="537"/>
      <c r="HEB103" s="537"/>
      <c r="HEC103" s="537"/>
      <c r="HED103" s="537"/>
      <c r="HEE103" s="537"/>
      <c r="HEF103" s="537"/>
      <c r="HEG103" s="537"/>
      <c r="HEH103" s="537"/>
      <c r="HEI103" s="537"/>
      <c r="HEJ103" s="537"/>
      <c r="HEK103" s="537"/>
      <c r="HEL103" s="537"/>
      <c r="HEM103" s="537"/>
      <c r="HEN103" s="537"/>
      <c r="HEO103" s="537"/>
      <c r="HEP103" s="537"/>
      <c r="HEQ103" s="537"/>
      <c r="HER103" s="537"/>
      <c r="HES103" s="537"/>
      <c r="HET103" s="537"/>
      <c r="HEU103" s="537"/>
      <c r="HEV103" s="537"/>
      <c r="HEW103" s="537"/>
      <c r="HEX103" s="537"/>
      <c r="HEY103" s="537"/>
      <c r="HEZ103" s="537"/>
      <c r="HFA103" s="537"/>
      <c r="HFB103" s="537"/>
      <c r="HFC103" s="537"/>
      <c r="HFD103" s="537"/>
      <c r="HFE103" s="537"/>
      <c r="HFF103" s="537"/>
      <c r="HFG103" s="537"/>
      <c r="HFH103" s="537"/>
      <c r="HFI103" s="537"/>
      <c r="HFJ103" s="537"/>
      <c r="HFK103" s="537"/>
      <c r="HFL103" s="537"/>
      <c r="HFM103" s="537"/>
      <c r="HFN103" s="537"/>
      <c r="HFO103" s="537"/>
      <c r="HFP103" s="537"/>
      <c r="HFQ103" s="537"/>
      <c r="HFR103" s="537"/>
      <c r="HFS103" s="537"/>
      <c r="HFT103" s="537"/>
      <c r="HFU103" s="537"/>
      <c r="HFV103" s="537"/>
      <c r="HFW103" s="537"/>
      <c r="HFX103" s="537"/>
      <c r="HFY103" s="537"/>
      <c r="HFZ103" s="537"/>
      <c r="HGA103" s="537"/>
      <c r="HGB103" s="537"/>
      <c r="HGC103" s="537"/>
      <c r="HGD103" s="537"/>
      <c r="HGE103" s="537"/>
      <c r="HGF103" s="537"/>
      <c r="HGG103" s="537"/>
      <c r="HGH103" s="537"/>
      <c r="HGI103" s="537"/>
      <c r="HGJ103" s="537"/>
      <c r="HGK103" s="537"/>
      <c r="HGL103" s="537"/>
      <c r="HGM103" s="537"/>
      <c r="HGN103" s="537"/>
      <c r="HGO103" s="537"/>
      <c r="HGP103" s="537"/>
      <c r="HGQ103" s="537"/>
      <c r="HGR103" s="537"/>
      <c r="HGS103" s="537"/>
      <c r="HGT103" s="537"/>
      <c r="HGU103" s="537"/>
      <c r="HGV103" s="537"/>
      <c r="HGW103" s="537"/>
      <c r="HGX103" s="537"/>
      <c r="HGY103" s="537"/>
      <c r="HGZ103" s="537"/>
      <c r="HHA103" s="537"/>
      <c r="HHB103" s="537"/>
      <c r="HHC103" s="537"/>
      <c r="HHD103" s="537"/>
      <c r="HHE103" s="537"/>
      <c r="HHF103" s="537"/>
      <c r="HHG103" s="537"/>
      <c r="HHH103" s="537"/>
      <c r="HHI103" s="537"/>
      <c r="HHJ103" s="537"/>
      <c r="HHK103" s="537"/>
      <c r="HHL103" s="537"/>
      <c r="HHM103" s="537"/>
      <c r="HHN103" s="537"/>
      <c r="HHO103" s="537"/>
      <c r="HHP103" s="537"/>
      <c r="HHQ103" s="537"/>
      <c r="HHR103" s="537"/>
      <c r="HHS103" s="537"/>
      <c r="HHT103" s="537"/>
      <c r="HHU103" s="537"/>
      <c r="HHV103" s="537"/>
      <c r="HHW103" s="537"/>
      <c r="HHX103" s="537"/>
      <c r="HHY103" s="537"/>
      <c r="HHZ103" s="537"/>
      <c r="HIA103" s="537"/>
      <c r="HIB103" s="537"/>
      <c r="HIC103" s="537"/>
      <c r="HID103" s="537"/>
      <c r="HIE103" s="537"/>
      <c r="HIF103" s="537"/>
      <c r="HIG103" s="537"/>
      <c r="HIH103" s="537"/>
      <c r="HII103" s="537"/>
      <c r="HIJ103" s="537"/>
      <c r="HIK103" s="537"/>
      <c r="HIL103" s="537"/>
      <c r="HIM103" s="537"/>
      <c r="HIN103" s="537"/>
      <c r="HIO103" s="537"/>
      <c r="HIP103" s="537"/>
      <c r="HIQ103" s="537"/>
      <c r="HIR103" s="537"/>
      <c r="HIS103" s="537"/>
      <c r="HIT103" s="537"/>
      <c r="HIU103" s="537"/>
      <c r="HIV103" s="537"/>
      <c r="HIW103" s="537"/>
      <c r="HIX103" s="537"/>
      <c r="HIY103" s="537"/>
      <c r="HIZ103" s="537"/>
      <c r="HJA103" s="537"/>
      <c r="HJB103" s="537"/>
      <c r="HJC103" s="537"/>
      <c r="HJD103" s="537"/>
      <c r="HJE103" s="537"/>
      <c r="HJF103" s="537"/>
      <c r="HJG103" s="537"/>
      <c r="HJH103" s="537"/>
      <c r="HJI103" s="537"/>
      <c r="HJJ103" s="537"/>
      <c r="HJK103" s="537"/>
      <c r="HJL103" s="537"/>
      <c r="HJM103" s="537"/>
      <c r="HJN103" s="537"/>
      <c r="HJO103" s="537"/>
      <c r="HJP103" s="537"/>
      <c r="HJQ103" s="537"/>
      <c r="HJR103" s="537"/>
      <c r="HJS103" s="537"/>
      <c r="HJT103" s="537"/>
      <c r="HJU103" s="537"/>
      <c r="HJV103" s="537"/>
      <c r="HJW103" s="537"/>
      <c r="HJX103" s="537"/>
      <c r="HJY103" s="537"/>
      <c r="HJZ103" s="537"/>
      <c r="HKA103" s="537"/>
      <c r="HKB103" s="537"/>
      <c r="HKC103" s="537"/>
      <c r="HKD103" s="537"/>
      <c r="HKE103" s="537"/>
      <c r="HKF103" s="537"/>
      <c r="HKG103" s="537"/>
      <c r="HKH103" s="537"/>
      <c r="HKI103" s="537"/>
      <c r="HKJ103" s="537"/>
      <c r="HKK103" s="537"/>
      <c r="HKL103" s="537"/>
      <c r="HKM103" s="537"/>
      <c r="HKN103" s="537"/>
      <c r="HKO103" s="537"/>
      <c r="HKP103" s="537"/>
      <c r="HKQ103" s="537"/>
      <c r="HKR103" s="537"/>
      <c r="HKS103" s="537"/>
      <c r="HKT103" s="537"/>
      <c r="HKU103" s="537"/>
      <c r="HKV103" s="537"/>
      <c r="HKW103" s="537"/>
      <c r="HKX103" s="537"/>
      <c r="HKY103" s="537"/>
      <c r="HKZ103" s="537"/>
      <c r="HLA103" s="537"/>
      <c r="HLB103" s="537"/>
      <c r="HLC103" s="537"/>
      <c r="HLD103" s="537"/>
      <c r="HLE103" s="537"/>
      <c r="HLF103" s="537"/>
      <c r="HLG103" s="537"/>
      <c r="HLH103" s="537"/>
      <c r="HLI103" s="537"/>
      <c r="HLJ103" s="537"/>
      <c r="HLK103" s="537"/>
      <c r="HLL103" s="537"/>
      <c r="HLM103" s="537"/>
      <c r="HLN103" s="537"/>
      <c r="HLO103" s="537"/>
      <c r="HLP103" s="537"/>
      <c r="HLQ103" s="537"/>
      <c r="HLR103" s="537"/>
      <c r="HLS103" s="537"/>
      <c r="HLT103" s="537"/>
      <c r="HLU103" s="537"/>
      <c r="HLV103" s="537"/>
      <c r="HLW103" s="537"/>
      <c r="HLX103" s="537"/>
      <c r="HLY103" s="537"/>
      <c r="HLZ103" s="537"/>
      <c r="HMA103" s="537"/>
      <c r="HMB103" s="537"/>
      <c r="HMC103" s="537"/>
      <c r="HMD103" s="537"/>
      <c r="HME103" s="537"/>
      <c r="HMF103" s="537"/>
      <c r="HMG103" s="537"/>
      <c r="HMH103" s="537"/>
      <c r="HMI103" s="537"/>
      <c r="HMJ103" s="537"/>
      <c r="HMK103" s="537"/>
      <c r="HML103" s="537"/>
      <c r="HMM103" s="537"/>
      <c r="HMN103" s="537"/>
      <c r="HMO103" s="537"/>
      <c r="HMP103" s="537"/>
      <c r="HMQ103" s="537"/>
      <c r="HMR103" s="537"/>
      <c r="HMS103" s="537"/>
      <c r="HMT103" s="537"/>
      <c r="HMU103" s="537"/>
      <c r="HMV103" s="537"/>
      <c r="HMW103" s="537"/>
      <c r="HMX103" s="537"/>
      <c r="HMY103" s="537"/>
      <c r="HMZ103" s="537"/>
      <c r="HNA103" s="537"/>
      <c r="HNB103" s="537"/>
      <c r="HNC103" s="537"/>
      <c r="HND103" s="537"/>
      <c r="HNE103" s="537"/>
      <c r="HNF103" s="537"/>
      <c r="HNG103" s="537"/>
      <c r="HNH103" s="537"/>
      <c r="HNI103" s="537"/>
      <c r="HNJ103" s="537"/>
      <c r="HNK103" s="537"/>
      <c r="HNL103" s="537"/>
      <c r="HNM103" s="537"/>
      <c r="HNN103" s="537"/>
      <c r="HNO103" s="537"/>
      <c r="HNP103" s="537"/>
      <c r="HNQ103" s="537"/>
      <c r="HNR103" s="537"/>
      <c r="HNS103" s="537"/>
      <c r="HNT103" s="537"/>
      <c r="HNU103" s="537"/>
      <c r="HNV103" s="537"/>
      <c r="HNW103" s="537"/>
      <c r="HNX103" s="537"/>
      <c r="HNY103" s="537"/>
      <c r="HNZ103" s="537"/>
      <c r="HOA103" s="537"/>
      <c r="HOB103" s="537"/>
      <c r="HOC103" s="537"/>
      <c r="HOD103" s="537"/>
      <c r="HOE103" s="537"/>
      <c r="HOF103" s="537"/>
      <c r="HOG103" s="537"/>
      <c r="HOH103" s="537"/>
      <c r="HOI103" s="537"/>
      <c r="HOJ103" s="537"/>
      <c r="HOK103" s="537"/>
      <c r="HOL103" s="537"/>
      <c r="HOM103" s="537"/>
      <c r="HON103" s="537"/>
      <c r="HOO103" s="537"/>
      <c r="HOP103" s="537"/>
      <c r="HOQ103" s="537"/>
      <c r="HOR103" s="537"/>
      <c r="HOS103" s="537"/>
      <c r="HOT103" s="537"/>
      <c r="HOU103" s="537"/>
      <c r="HOV103" s="537"/>
      <c r="HOW103" s="537"/>
      <c r="HOX103" s="537"/>
      <c r="HOY103" s="537"/>
      <c r="HOZ103" s="537"/>
      <c r="HPA103" s="537"/>
      <c r="HPB103" s="537"/>
      <c r="HPC103" s="537"/>
      <c r="HPD103" s="537"/>
      <c r="HPE103" s="537"/>
      <c r="HPF103" s="537"/>
      <c r="HPG103" s="537"/>
      <c r="HPH103" s="537"/>
      <c r="HPI103" s="537"/>
      <c r="HPJ103" s="537"/>
      <c r="HPK103" s="537"/>
      <c r="HPL103" s="537"/>
      <c r="HPM103" s="537"/>
      <c r="HPN103" s="537"/>
      <c r="HPO103" s="537"/>
      <c r="HPP103" s="537"/>
      <c r="HPQ103" s="537"/>
      <c r="HPR103" s="537"/>
      <c r="HPS103" s="537"/>
      <c r="HPT103" s="537"/>
      <c r="HPU103" s="537"/>
      <c r="HPV103" s="537"/>
      <c r="HPW103" s="537"/>
      <c r="HPX103" s="537"/>
      <c r="HPY103" s="537"/>
      <c r="HPZ103" s="537"/>
      <c r="HQA103" s="537"/>
      <c r="HQB103" s="537"/>
      <c r="HQC103" s="537"/>
      <c r="HQD103" s="537"/>
      <c r="HQE103" s="537"/>
      <c r="HQF103" s="537"/>
      <c r="HQG103" s="537"/>
      <c r="HQH103" s="537"/>
      <c r="HQI103" s="537"/>
      <c r="HQJ103" s="537"/>
      <c r="HQK103" s="537"/>
      <c r="HQL103" s="537"/>
      <c r="HQM103" s="537"/>
      <c r="HQN103" s="537"/>
      <c r="HQO103" s="537"/>
      <c r="HQP103" s="537"/>
      <c r="HQQ103" s="537"/>
      <c r="HQR103" s="537"/>
      <c r="HQS103" s="537"/>
      <c r="HQT103" s="537"/>
      <c r="HQU103" s="537"/>
      <c r="HQV103" s="537"/>
      <c r="HQW103" s="537"/>
      <c r="HQX103" s="537"/>
      <c r="HQY103" s="537"/>
      <c r="HQZ103" s="537"/>
      <c r="HRA103" s="537"/>
      <c r="HRB103" s="537"/>
      <c r="HRC103" s="537"/>
      <c r="HRD103" s="537"/>
      <c r="HRE103" s="537"/>
      <c r="HRF103" s="537"/>
      <c r="HRG103" s="537"/>
      <c r="HRH103" s="537"/>
      <c r="HRI103" s="537"/>
      <c r="HRJ103" s="537"/>
      <c r="HRK103" s="537"/>
      <c r="HRL103" s="537"/>
      <c r="HRM103" s="537"/>
      <c r="HRN103" s="537"/>
      <c r="HRO103" s="537"/>
      <c r="HRP103" s="537"/>
      <c r="HRQ103" s="537"/>
      <c r="HRR103" s="537"/>
      <c r="HRS103" s="537"/>
      <c r="HRT103" s="537"/>
      <c r="HRU103" s="537"/>
      <c r="HRV103" s="537"/>
      <c r="HRW103" s="537"/>
      <c r="HRX103" s="537"/>
      <c r="HRY103" s="537"/>
      <c r="HRZ103" s="537"/>
      <c r="HSA103" s="537"/>
      <c r="HSB103" s="537"/>
      <c r="HSC103" s="537"/>
      <c r="HSD103" s="537"/>
      <c r="HSE103" s="537"/>
      <c r="HSF103" s="537"/>
      <c r="HSG103" s="537"/>
      <c r="HSH103" s="537"/>
      <c r="HSI103" s="537"/>
      <c r="HSJ103" s="537"/>
      <c r="HSK103" s="537"/>
      <c r="HSL103" s="537"/>
      <c r="HSM103" s="537"/>
      <c r="HSN103" s="537"/>
      <c r="HSO103" s="537"/>
      <c r="HSP103" s="537"/>
      <c r="HSQ103" s="537"/>
      <c r="HSR103" s="537"/>
      <c r="HSS103" s="537"/>
      <c r="HST103" s="537"/>
      <c r="HSU103" s="537"/>
      <c r="HSV103" s="537"/>
      <c r="HSW103" s="537"/>
      <c r="HSX103" s="537"/>
      <c r="HSY103" s="537"/>
      <c r="HSZ103" s="537"/>
      <c r="HTA103" s="537"/>
      <c r="HTB103" s="537"/>
      <c r="HTC103" s="537"/>
      <c r="HTD103" s="537"/>
      <c r="HTE103" s="537"/>
      <c r="HTF103" s="537"/>
      <c r="HTG103" s="537"/>
      <c r="HTH103" s="537"/>
      <c r="HTI103" s="537"/>
      <c r="HTJ103" s="537"/>
      <c r="HTK103" s="537"/>
      <c r="HTL103" s="537"/>
      <c r="HTM103" s="537"/>
      <c r="HTN103" s="537"/>
      <c r="HTO103" s="537"/>
      <c r="HTP103" s="537"/>
      <c r="HTQ103" s="537"/>
      <c r="HTR103" s="537"/>
      <c r="HTS103" s="537"/>
      <c r="HTT103" s="537"/>
      <c r="HTU103" s="537"/>
      <c r="HTV103" s="537"/>
      <c r="HTW103" s="537"/>
      <c r="HTX103" s="537"/>
      <c r="HTY103" s="537"/>
      <c r="HTZ103" s="537"/>
      <c r="HUA103" s="537"/>
      <c r="HUB103" s="537"/>
      <c r="HUC103" s="537"/>
      <c r="HUD103" s="537"/>
      <c r="HUE103" s="537"/>
      <c r="HUF103" s="537"/>
      <c r="HUG103" s="537"/>
      <c r="HUH103" s="537"/>
      <c r="HUI103" s="537"/>
      <c r="HUJ103" s="537"/>
      <c r="HUK103" s="537"/>
      <c r="HUL103" s="537"/>
      <c r="HUM103" s="537"/>
      <c r="HUN103" s="537"/>
      <c r="HUO103" s="537"/>
      <c r="HUP103" s="537"/>
      <c r="HUQ103" s="537"/>
      <c r="HUR103" s="537"/>
      <c r="HUS103" s="537"/>
      <c r="HUT103" s="537"/>
      <c r="HUU103" s="537"/>
      <c r="HUV103" s="537"/>
      <c r="HUW103" s="537"/>
      <c r="HUX103" s="537"/>
      <c r="HUY103" s="537"/>
      <c r="HUZ103" s="537"/>
      <c r="HVA103" s="537"/>
      <c r="HVB103" s="537"/>
      <c r="HVC103" s="537"/>
      <c r="HVD103" s="537"/>
      <c r="HVE103" s="537"/>
      <c r="HVF103" s="537"/>
      <c r="HVG103" s="537"/>
      <c r="HVH103" s="537"/>
      <c r="HVI103" s="537"/>
      <c r="HVJ103" s="537"/>
      <c r="HVK103" s="537"/>
      <c r="HVL103" s="537"/>
      <c r="HVM103" s="537"/>
      <c r="HVN103" s="537"/>
      <c r="HVO103" s="537"/>
      <c r="HVP103" s="537"/>
      <c r="HVQ103" s="537"/>
      <c r="HVR103" s="537"/>
      <c r="HVS103" s="537"/>
      <c r="HVT103" s="537"/>
      <c r="HVU103" s="537"/>
      <c r="HVV103" s="537"/>
      <c r="HVW103" s="537"/>
      <c r="HVX103" s="537"/>
      <c r="HVY103" s="537"/>
      <c r="HVZ103" s="537"/>
      <c r="HWA103" s="537"/>
      <c r="HWB103" s="537"/>
      <c r="HWC103" s="537"/>
      <c r="HWD103" s="537"/>
      <c r="HWE103" s="537"/>
      <c r="HWF103" s="537"/>
      <c r="HWG103" s="537"/>
      <c r="HWH103" s="537"/>
      <c r="HWI103" s="537"/>
      <c r="HWJ103" s="537"/>
      <c r="HWK103" s="537"/>
      <c r="HWL103" s="537"/>
      <c r="HWM103" s="537"/>
      <c r="HWN103" s="537"/>
      <c r="HWO103" s="537"/>
      <c r="HWP103" s="537"/>
      <c r="HWQ103" s="537"/>
      <c r="HWR103" s="537"/>
      <c r="HWS103" s="537"/>
      <c r="HWT103" s="537"/>
      <c r="HWU103" s="537"/>
      <c r="HWV103" s="537"/>
      <c r="HWW103" s="537"/>
      <c r="HWX103" s="537"/>
      <c r="HWY103" s="537"/>
      <c r="HWZ103" s="537"/>
      <c r="HXA103" s="537"/>
      <c r="HXB103" s="537"/>
      <c r="HXC103" s="537"/>
      <c r="HXD103" s="537"/>
      <c r="HXE103" s="537"/>
      <c r="HXF103" s="537"/>
      <c r="HXG103" s="537"/>
      <c r="HXH103" s="537"/>
      <c r="HXI103" s="537"/>
      <c r="HXJ103" s="537"/>
      <c r="HXK103" s="537"/>
      <c r="HXL103" s="537"/>
      <c r="HXM103" s="537"/>
      <c r="HXN103" s="537"/>
      <c r="HXO103" s="537"/>
      <c r="HXP103" s="537"/>
      <c r="HXQ103" s="537"/>
      <c r="HXR103" s="537"/>
      <c r="HXS103" s="537"/>
      <c r="HXT103" s="537"/>
      <c r="HXU103" s="537"/>
      <c r="HXV103" s="537"/>
      <c r="HXW103" s="537"/>
      <c r="HXX103" s="537"/>
      <c r="HXY103" s="537"/>
      <c r="HXZ103" s="537"/>
      <c r="HYA103" s="537"/>
      <c r="HYB103" s="537"/>
      <c r="HYC103" s="537"/>
      <c r="HYD103" s="537"/>
      <c r="HYE103" s="537"/>
      <c r="HYF103" s="537"/>
      <c r="HYG103" s="537"/>
      <c r="HYH103" s="537"/>
      <c r="HYI103" s="537"/>
      <c r="HYJ103" s="537"/>
      <c r="HYK103" s="537"/>
      <c r="HYL103" s="537"/>
      <c r="HYM103" s="537"/>
      <c r="HYN103" s="537"/>
      <c r="HYO103" s="537"/>
      <c r="HYP103" s="537"/>
      <c r="HYQ103" s="537"/>
      <c r="HYR103" s="537"/>
      <c r="HYS103" s="537"/>
      <c r="HYT103" s="537"/>
      <c r="HYU103" s="537"/>
      <c r="HYV103" s="537"/>
      <c r="HYW103" s="537"/>
      <c r="HYX103" s="537"/>
      <c r="HYY103" s="537"/>
      <c r="HYZ103" s="537"/>
      <c r="HZA103" s="537"/>
      <c r="HZB103" s="537"/>
      <c r="HZC103" s="537"/>
      <c r="HZD103" s="537"/>
      <c r="HZE103" s="537"/>
      <c r="HZF103" s="537"/>
      <c r="HZG103" s="537"/>
      <c r="HZH103" s="537"/>
      <c r="HZI103" s="537"/>
      <c r="HZJ103" s="537"/>
      <c r="HZK103" s="537"/>
      <c r="HZL103" s="537"/>
      <c r="HZM103" s="537"/>
      <c r="HZN103" s="537"/>
      <c r="HZO103" s="537"/>
      <c r="HZP103" s="537"/>
      <c r="HZQ103" s="537"/>
      <c r="HZR103" s="537"/>
      <c r="HZS103" s="537"/>
      <c r="HZT103" s="537"/>
      <c r="HZU103" s="537"/>
      <c r="HZV103" s="537"/>
      <c r="HZW103" s="537"/>
      <c r="HZX103" s="537"/>
      <c r="HZY103" s="537"/>
      <c r="HZZ103" s="537"/>
      <c r="IAA103" s="537"/>
      <c r="IAB103" s="537"/>
      <c r="IAC103" s="537"/>
      <c r="IAD103" s="537"/>
      <c r="IAE103" s="537"/>
      <c r="IAF103" s="537"/>
      <c r="IAG103" s="537"/>
      <c r="IAH103" s="537"/>
      <c r="IAI103" s="537"/>
      <c r="IAJ103" s="537"/>
      <c r="IAK103" s="537"/>
      <c r="IAL103" s="537"/>
      <c r="IAM103" s="537"/>
      <c r="IAN103" s="537"/>
      <c r="IAO103" s="537"/>
      <c r="IAP103" s="537"/>
      <c r="IAQ103" s="537"/>
      <c r="IAR103" s="537"/>
      <c r="IAS103" s="537"/>
      <c r="IAT103" s="537"/>
      <c r="IAU103" s="537"/>
      <c r="IAV103" s="537"/>
      <c r="IAW103" s="537"/>
      <c r="IAX103" s="537"/>
      <c r="IAY103" s="537"/>
      <c r="IAZ103" s="537"/>
      <c r="IBA103" s="537"/>
      <c r="IBB103" s="537"/>
      <c r="IBC103" s="537"/>
      <c r="IBD103" s="537"/>
      <c r="IBE103" s="537"/>
      <c r="IBF103" s="537"/>
      <c r="IBG103" s="537"/>
      <c r="IBH103" s="537"/>
      <c r="IBI103" s="537"/>
      <c r="IBJ103" s="537"/>
      <c r="IBK103" s="537"/>
      <c r="IBL103" s="537"/>
      <c r="IBM103" s="537"/>
      <c r="IBN103" s="537"/>
      <c r="IBO103" s="537"/>
      <c r="IBP103" s="537"/>
      <c r="IBQ103" s="537"/>
      <c r="IBR103" s="537"/>
      <c r="IBS103" s="537"/>
      <c r="IBT103" s="537"/>
      <c r="IBU103" s="537"/>
      <c r="IBV103" s="537"/>
      <c r="IBW103" s="537"/>
      <c r="IBX103" s="537"/>
      <c r="IBY103" s="537"/>
      <c r="IBZ103" s="537"/>
      <c r="ICA103" s="537"/>
      <c r="ICB103" s="537"/>
      <c r="ICC103" s="537"/>
      <c r="ICD103" s="537"/>
      <c r="ICE103" s="537"/>
      <c r="ICF103" s="537"/>
      <c r="ICG103" s="537"/>
      <c r="ICH103" s="537"/>
      <c r="ICI103" s="537"/>
      <c r="ICJ103" s="537"/>
      <c r="ICK103" s="537"/>
      <c r="ICL103" s="537"/>
      <c r="ICM103" s="537"/>
      <c r="ICN103" s="537"/>
      <c r="ICO103" s="537"/>
      <c r="ICP103" s="537"/>
      <c r="ICQ103" s="537"/>
      <c r="ICR103" s="537"/>
      <c r="ICS103" s="537"/>
      <c r="ICT103" s="537"/>
      <c r="ICU103" s="537"/>
      <c r="ICV103" s="537"/>
      <c r="ICW103" s="537"/>
      <c r="ICX103" s="537"/>
      <c r="ICY103" s="537"/>
      <c r="ICZ103" s="537"/>
      <c r="IDA103" s="537"/>
      <c r="IDB103" s="537"/>
      <c r="IDC103" s="537"/>
      <c r="IDD103" s="537"/>
      <c r="IDE103" s="537"/>
      <c r="IDF103" s="537"/>
      <c r="IDG103" s="537"/>
      <c r="IDH103" s="537"/>
      <c r="IDI103" s="537"/>
      <c r="IDJ103" s="537"/>
      <c r="IDK103" s="537"/>
      <c r="IDL103" s="537"/>
      <c r="IDM103" s="537"/>
      <c r="IDN103" s="537"/>
      <c r="IDO103" s="537"/>
      <c r="IDP103" s="537"/>
      <c r="IDQ103" s="537"/>
      <c r="IDR103" s="537"/>
      <c r="IDS103" s="537"/>
      <c r="IDT103" s="537"/>
      <c r="IDU103" s="537"/>
      <c r="IDV103" s="537"/>
      <c r="IDW103" s="537"/>
      <c r="IDX103" s="537"/>
      <c r="IDY103" s="537"/>
      <c r="IDZ103" s="537"/>
      <c r="IEA103" s="537"/>
      <c r="IEB103" s="537"/>
      <c r="IEC103" s="537"/>
      <c r="IED103" s="537"/>
      <c r="IEE103" s="537"/>
      <c r="IEF103" s="537"/>
      <c r="IEG103" s="537"/>
      <c r="IEH103" s="537"/>
      <c r="IEI103" s="537"/>
      <c r="IEJ103" s="537"/>
      <c r="IEK103" s="537"/>
      <c r="IEL103" s="537"/>
      <c r="IEM103" s="537"/>
      <c r="IEN103" s="537"/>
      <c r="IEO103" s="537"/>
      <c r="IEP103" s="537"/>
      <c r="IEQ103" s="537"/>
      <c r="IER103" s="537"/>
      <c r="IES103" s="537"/>
      <c r="IET103" s="537"/>
      <c r="IEU103" s="537"/>
      <c r="IEV103" s="537"/>
      <c r="IEW103" s="537"/>
      <c r="IEX103" s="537"/>
      <c r="IEY103" s="537"/>
      <c r="IEZ103" s="537"/>
      <c r="IFA103" s="537"/>
      <c r="IFB103" s="537"/>
      <c r="IFC103" s="537"/>
      <c r="IFD103" s="537"/>
      <c r="IFE103" s="537"/>
      <c r="IFF103" s="537"/>
      <c r="IFG103" s="537"/>
      <c r="IFH103" s="537"/>
      <c r="IFI103" s="537"/>
      <c r="IFJ103" s="537"/>
      <c r="IFK103" s="537"/>
      <c r="IFL103" s="537"/>
      <c r="IFM103" s="537"/>
      <c r="IFN103" s="537"/>
      <c r="IFO103" s="537"/>
      <c r="IFP103" s="537"/>
      <c r="IFQ103" s="537"/>
      <c r="IFR103" s="537"/>
      <c r="IFS103" s="537"/>
      <c r="IFT103" s="537"/>
      <c r="IFU103" s="537"/>
      <c r="IFV103" s="537"/>
      <c r="IFW103" s="537"/>
      <c r="IFX103" s="537"/>
      <c r="IFY103" s="537"/>
      <c r="IFZ103" s="537"/>
      <c r="IGA103" s="537"/>
      <c r="IGB103" s="537"/>
      <c r="IGC103" s="537"/>
      <c r="IGD103" s="537"/>
      <c r="IGE103" s="537"/>
      <c r="IGF103" s="537"/>
      <c r="IGG103" s="537"/>
      <c r="IGH103" s="537"/>
      <c r="IGI103" s="537"/>
      <c r="IGJ103" s="537"/>
      <c r="IGK103" s="537"/>
      <c r="IGL103" s="537"/>
      <c r="IGM103" s="537"/>
      <c r="IGN103" s="537"/>
      <c r="IGO103" s="537"/>
      <c r="IGP103" s="537"/>
      <c r="IGQ103" s="537"/>
      <c r="IGR103" s="537"/>
      <c r="IGS103" s="537"/>
      <c r="IGT103" s="537"/>
      <c r="IGU103" s="537"/>
      <c r="IGV103" s="537"/>
      <c r="IGW103" s="537"/>
      <c r="IGX103" s="537"/>
      <c r="IGY103" s="537"/>
      <c r="IGZ103" s="537"/>
      <c r="IHA103" s="537"/>
      <c r="IHB103" s="537"/>
      <c r="IHC103" s="537"/>
      <c r="IHD103" s="537"/>
      <c r="IHE103" s="537"/>
      <c r="IHF103" s="537"/>
      <c r="IHG103" s="537"/>
      <c r="IHH103" s="537"/>
      <c r="IHI103" s="537"/>
      <c r="IHJ103" s="537"/>
      <c r="IHK103" s="537"/>
      <c r="IHL103" s="537"/>
      <c r="IHM103" s="537"/>
      <c r="IHN103" s="537"/>
      <c r="IHO103" s="537"/>
      <c r="IHP103" s="537"/>
      <c r="IHQ103" s="537"/>
      <c r="IHR103" s="537"/>
      <c r="IHS103" s="537"/>
      <c r="IHT103" s="537"/>
      <c r="IHU103" s="537"/>
      <c r="IHV103" s="537"/>
      <c r="IHW103" s="537"/>
      <c r="IHX103" s="537"/>
      <c r="IHY103" s="537"/>
      <c r="IHZ103" s="537"/>
      <c r="IIA103" s="537"/>
      <c r="IIB103" s="537"/>
      <c r="IIC103" s="537"/>
      <c r="IID103" s="537"/>
      <c r="IIE103" s="537"/>
      <c r="IIF103" s="537"/>
      <c r="IIG103" s="537"/>
      <c r="IIH103" s="537"/>
      <c r="III103" s="537"/>
      <c r="IIJ103" s="537"/>
      <c r="IIK103" s="537"/>
      <c r="IIL103" s="537"/>
      <c r="IIM103" s="537"/>
      <c r="IIN103" s="537"/>
      <c r="IIO103" s="537"/>
      <c r="IIP103" s="537"/>
      <c r="IIQ103" s="537"/>
      <c r="IIR103" s="537"/>
      <c r="IIS103" s="537"/>
      <c r="IIT103" s="537"/>
      <c r="IIU103" s="537"/>
      <c r="IIV103" s="537"/>
      <c r="IIW103" s="537"/>
      <c r="IIX103" s="537"/>
      <c r="IIY103" s="537"/>
      <c r="IIZ103" s="537"/>
      <c r="IJA103" s="537"/>
      <c r="IJB103" s="537"/>
      <c r="IJC103" s="537"/>
      <c r="IJD103" s="537"/>
      <c r="IJE103" s="537"/>
      <c r="IJF103" s="537"/>
      <c r="IJG103" s="537"/>
      <c r="IJH103" s="537"/>
      <c r="IJI103" s="537"/>
      <c r="IJJ103" s="537"/>
      <c r="IJK103" s="537"/>
      <c r="IJL103" s="537"/>
      <c r="IJM103" s="537"/>
      <c r="IJN103" s="537"/>
      <c r="IJO103" s="537"/>
      <c r="IJP103" s="537"/>
      <c r="IJQ103" s="537"/>
      <c r="IJR103" s="537"/>
      <c r="IJS103" s="537"/>
      <c r="IJT103" s="537"/>
      <c r="IJU103" s="537"/>
      <c r="IJV103" s="537"/>
      <c r="IJW103" s="537"/>
      <c r="IJX103" s="537"/>
      <c r="IJY103" s="537"/>
      <c r="IJZ103" s="537"/>
      <c r="IKA103" s="537"/>
      <c r="IKB103" s="537"/>
      <c r="IKC103" s="537"/>
      <c r="IKD103" s="537"/>
      <c r="IKE103" s="537"/>
      <c r="IKF103" s="537"/>
      <c r="IKG103" s="537"/>
      <c r="IKH103" s="537"/>
      <c r="IKI103" s="537"/>
      <c r="IKJ103" s="537"/>
      <c r="IKK103" s="537"/>
      <c r="IKL103" s="537"/>
      <c r="IKM103" s="537"/>
      <c r="IKN103" s="537"/>
      <c r="IKO103" s="537"/>
      <c r="IKP103" s="537"/>
      <c r="IKQ103" s="537"/>
      <c r="IKR103" s="537"/>
      <c r="IKS103" s="537"/>
      <c r="IKT103" s="537"/>
      <c r="IKU103" s="537"/>
      <c r="IKV103" s="537"/>
      <c r="IKW103" s="537"/>
      <c r="IKX103" s="537"/>
      <c r="IKY103" s="537"/>
      <c r="IKZ103" s="537"/>
      <c r="ILA103" s="537"/>
      <c r="ILB103" s="537"/>
      <c r="ILC103" s="537"/>
      <c r="ILD103" s="537"/>
      <c r="ILE103" s="537"/>
      <c r="ILF103" s="537"/>
      <c r="ILG103" s="537"/>
      <c r="ILH103" s="537"/>
      <c r="ILI103" s="537"/>
      <c r="ILJ103" s="537"/>
      <c r="ILK103" s="537"/>
      <c r="ILL103" s="537"/>
      <c r="ILM103" s="537"/>
      <c r="ILN103" s="537"/>
      <c r="ILO103" s="537"/>
      <c r="ILP103" s="537"/>
      <c r="ILQ103" s="537"/>
      <c r="ILR103" s="537"/>
      <c r="ILS103" s="537"/>
      <c r="ILT103" s="537"/>
      <c r="ILU103" s="537"/>
      <c r="ILV103" s="537"/>
      <c r="ILW103" s="537"/>
      <c r="ILX103" s="537"/>
      <c r="ILY103" s="537"/>
      <c r="ILZ103" s="537"/>
      <c r="IMA103" s="537"/>
      <c r="IMB103" s="537"/>
      <c r="IMC103" s="537"/>
      <c r="IMD103" s="537"/>
      <c r="IME103" s="537"/>
      <c r="IMF103" s="537"/>
      <c r="IMG103" s="537"/>
      <c r="IMH103" s="537"/>
      <c r="IMI103" s="537"/>
      <c r="IMJ103" s="537"/>
      <c r="IMK103" s="537"/>
      <c r="IML103" s="537"/>
      <c r="IMM103" s="537"/>
      <c r="IMN103" s="537"/>
      <c r="IMO103" s="537"/>
      <c r="IMP103" s="537"/>
      <c r="IMQ103" s="537"/>
      <c r="IMR103" s="537"/>
      <c r="IMS103" s="537"/>
      <c r="IMT103" s="537"/>
      <c r="IMU103" s="537"/>
      <c r="IMV103" s="537"/>
      <c r="IMW103" s="537"/>
      <c r="IMX103" s="537"/>
      <c r="IMY103" s="537"/>
      <c r="IMZ103" s="537"/>
      <c r="INA103" s="537"/>
      <c r="INB103" s="537"/>
      <c r="INC103" s="537"/>
      <c r="IND103" s="537"/>
      <c r="INE103" s="537"/>
      <c r="INF103" s="537"/>
      <c r="ING103" s="537"/>
      <c r="INH103" s="537"/>
      <c r="INI103" s="537"/>
      <c r="INJ103" s="537"/>
      <c r="INK103" s="537"/>
      <c r="INL103" s="537"/>
      <c r="INM103" s="537"/>
      <c r="INN103" s="537"/>
      <c r="INO103" s="537"/>
      <c r="INP103" s="537"/>
      <c r="INQ103" s="537"/>
      <c r="INR103" s="537"/>
      <c r="INS103" s="537"/>
      <c r="INT103" s="537"/>
      <c r="INU103" s="537"/>
      <c r="INV103" s="537"/>
      <c r="INW103" s="537"/>
      <c r="INX103" s="537"/>
      <c r="INY103" s="537"/>
      <c r="INZ103" s="537"/>
      <c r="IOA103" s="537"/>
      <c r="IOB103" s="537"/>
      <c r="IOC103" s="537"/>
      <c r="IOD103" s="537"/>
      <c r="IOE103" s="537"/>
      <c r="IOF103" s="537"/>
      <c r="IOG103" s="537"/>
      <c r="IOH103" s="537"/>
      <c r="IOI103" s="537"/>
      <c r="IOJ103" s="537"/>
      <c r="IOK103" s="537"/>
      <c r="IOL103" s="537"/>
      <c r="IOM103" s="537"/>
      <c r="ION103" s="537"/>
      <c r="IOO103" s="537"/>
      <c r="IOP103" s="537"/>
      <c r="IOQ103" s="537"/>
      <c r="IOR103" s="537"/>
      <c r="IOS103" s="537"/>
      <c r="IOT103" s="537"/>
      <c r="IOU103" s="537"/>
      <c r="IOV103" s="537"/>
      <c r="IOW103" s="537"/>
      <c r="IOX103" s="537"/>
      <c r="IOY103" s="537"/>
      <c r="IOZ103" s="537"/>
      <c r="IPA103" s="537"/>
      <c r="IPB103" s="537"/>
      <c r="IPC103" s="537"/>
      <c r="IPD103" s="537"/>
      <c r="IPE103" s="537"/>
      <c r="IPF103" s="537"/>
      <c r="IPG103" s="537"/>
      <c r="IPH103" s="537"/>
      <c r="IPI103" s="537"/>
      <c r="IPJ103" s="537"/>
      <c r="IPK103" s="537"/>
      <c r="IPL103" s="537"/>
      <c r="IPM103" s="537"/>
      <c r="IPN103" s="537"/>
      <c r="IPO103" s="537"/>
      <c r="IPP103" s="537"/>
      <c r="IPQ103" s="537"/>
      <c r="IPR103" s="537"/>
      <c r="IPS103" s="537"/>
      <c r="IPT103" s="537"/>
      <c r="IPU103" s="537"/>
      <c r="IPV103" s="537"/>
      <c r="IPW103" s="537"/>
      <c r="IPX103" s="537"/>
      <c r="IPY103" s="537"/>
      <c r="IPZ103" s="537"/>
      <c r="IQA103" s="537"/>
      <c r="IQB103" s="537"/>
      <c r="IQC103" s="537"/>
      <c r="IQD103" s="537"/>
      <c r="IQE103" s="537"/>
      <c r="IQF103" s="537"/>
      <c r="IQG103" s="537"/>
      <c r="IQH103" s="537"/>
      <c r="IQI103" s="537"/>
      <c r="IQJ103" s="537"/>
      <c r="IQK103" s="537"/>
      <c r="IQL103" s="537"/>
      <c r="IQM103" s="537"/>
      <c r="IQN103" s="537"/>
      <c r="IQO103" s="537"/>
      <c r="IQP103" s="537"/>
      <c r="IQQ103" s="537"/>
      <c r="IQR103" s="537"/>
      <c r="IQS103" s="537"/>
      <c r="IQT103" s="537"/>
      <c r="IQU103" s="537"/>
      <c r="IQV103" s="537"/>
      <c r="IQW103" s="537"/>
      <c r="IQX103" s="537"/>
      <c r="IQY103" s="537"/>
      <c r="IQZ103" s="537"/>
      <c r="IRA103" s="537"/>
      <c r="IRB103" s="537"/>
      <c r="IRC103" s="537"/>
      <c r="IRD103" s="537"/>
      <c r="IRE103" s="537"/>
      <c r="IRF103" s="537"/>
      <c r="IRG103" s="537"/>
      <c r="IRH103" s="537"/>
      <c r="IRI103" s="537"/>
      <c r="IRJ103" s="537"/>
      <c r="IRK103" s="537"/>
      <c r="IRL103" s="537"/>
      <c r="IRM103" s="537"/>
      <c r="IRN103" s="537"/>
      <c r="IRO103" s="537"/>
      <c r="IRP103" s="537"/>
      <c r="IRQ103" s="537"/>
      <c r="IRR103" s="537"/>
      <c r="IRS103" s="537"/>
      <c r="IRT103" s="537"/>
      <c r="IRU103" s="537"/>
      <c r="IRV103" s="537"/>
      <c r="IRW103" s="537"/>
      <c r="IRX103" s="537"/>
      <c r="IRY103" s="537"/>
      <c r="IRZ103" s="537"/>
      <c r="ISA103" s="537"/>
      <c r="ISB103" s="537"/>
      <c r="ISC103" s="537"/>
      <c r="ISD103" s="537"/>
      <c r="ISE103" s="537"/>
      <c r="ISF103" s="537"/>
      <c r="ISG103" s="537"/>
      <c r="ISH103" s="537"/>
      <c r="ISI103" s="537"/>
      <c r="ISJ103" s="537"/>
      <c r="ISK103" s="537"/>
      <c r="ISL103" s="537"/>
      <c r="ISM103" s="537"/>
      <c r="ISN103" s="537"/>
      <c r="ISO103" s="537"/>
      <c r="ISP103" s="537"/>
      <c r="ISQ103" s="537"/>
      <c r="ISR103" s="537"/>
      <c r="ISS103" s="537"/>
      <c r="IST103" s="537"/>
      <c r="ISU103" s="537"/>
      <c r="ISV103" s="537"/>
      <c r="ISW103" s="537"/>
      <c r="ISX103" s="537"/>
      <c r="ISY103" s="537"/>
      <c r="ISZ103" s="537"/>
      <c r="ITA103" s="537"/>
      <c r="ITB103" s="537"/>
      <c r="ITC103" s="537"/>
      <c r="ITD103" s="537"/>
      <c r="ITE103" s="537"/>
      <c r="ITF103" s="537"/>
      <c r="ITG103" s="537"/>
      <c r="ITH103" s="537"/>
      <c r="ITI103" s="537"/>
      <c r="ITJ103" s="537"/>
      <c r="ITK103" s="537"/>
      <c r="ITL103" s="537"/>
      <c r="ITM103" s="537"/>
      <c r="ITN103" s="537"/>
      <c r="ITO103" s="537"/>
      <c r="ITP103" s="537"/>
      <c r="ITQ103" s="537"/>
      <c r="ITR103" s="537"/>
      <c r="ITS103" s="537"/>
      <c r="ITT103" s="537"/>
      <c r="ITU103" s="537"/>
      <c r="ITV103" s="537"/>
      <c r="ITW103" s="537"/>
      <c r="ITX103" s="537"/>
      <c r="ITY103" s="537"/>
      <c r="ITZ103" s="537"/>
      <c r="IUA103" s="537"/>
      <c r="IUB103" s="537"/>
      <c r="IUC103" s="537"/>
      <c r="IUD103" s="537"/>
      <c r="IUE103" s="537"/>
      <c r="IUF103" s="537"/>
      <c r="IUG103" s="537"/>
      <c r="IUH103" s="537"/>
      <c r="IUI103" s="537"/>
      <c r="IUJ103" s="537"/>
      <c r="IUK103" s="537"/>
      <c r="IUL103" s="537"/>
      <c r="IUM103" s="537"/>
      <c r="IUN103" s="537"/>
      <c r="IUO103" s="537"/>
      <c r="IUP103" s="537"/>
      <c r="IUQ103" s="537"/>
      <c r="IUR103" s="537"/>
      <c r="IUS103" s="537"/>
      <c r="IUT103" s="537"/>
      <c r="IUU103" s="537"/>
      <c r="IUV103" s="537"/>
      <c r="IUW103" s="537"/>
      <c r="IUX103" s="537"/>
      <c r="IUY103" s="537"/>
      <c r="IUZ103" s="537"/>
      <c r="IVA103" s="537"/>
      <c r="IVB103" s="537"/>
      <c r="IVC103" s="537"/>
      <c r="IVD103" s="537"/>
      <c r="IVE103" s="537"/>
      <c r="IVF103" s="537"/>
      <c r="IVG103" s="537"/>
      <c r="IVH103" s="537"/>
      <c r="IVI103" s="537"/>
      <c r="IVJ103" s="537"/>
      <c r="IVK103" s="537"/>
      <c r="IVL103" s="537"/>
      <c r="IVM103" s="537"/>
      <c r="IVN103" s="537"/>
      <c r="IVO103" s="537"/>
      <c r="IVP103" s="537"/>
      <c r="IVQ103" s="537"/>
      <c r="IVR103" s="537"/>
      <c r="IVS103" s="537"/>
      <c r="IVT103" s="537"/>
      <c r="IVU103" s="537"/>
      <c r="IVV103" s="537"/>
      <c r="IVW103" s="537"/>
      <c r="IVX103" s="537"/>
      <c r="IVY103" s="537"/>
      <c r="IVZ103" s="537"/>
      <c r="IWA103" s="537"/>
      <c r="IWB103" s="537"/>
      <c r="IWC103" s="537"/>
      <c r="IWD103" s="537"/>
      <c r="IWE103" s="537"/>
      <c r="IWF103" s="537"/>
      <c r="IWG103" s="537"/>
      <c r="IWH103" s="537"/>
      <c r="IWI103" s="537"/>
      <c r="IWJ103" s="537"/>
      <c r="IWK103" s="537"/>
      <c r="IWL103" s="537"/>
      <c r="IWM103" s="537"/>
      <c r="IWN103" s="537"/>
      <c r="IWO103" s="537"/>
      <c r="IWP103" s="537"/>
      <c r="IWQ103" s="537"/>
      <c r="IWR103" s="537"/>
      <c r="IWS103" s="537"/>
      <c r="IWT103" s="537"/>
      <c r="IWU103" s="537"/>
      <c r="IWV103" s="537"/>
      <c r="IWW103" s="537"/>
      <c r="IWX103" s="537"/>
      <c r="IWY103" s="537"/>
      <c r="IWZ103" s="537"/>
      <c r="IXA103" s="537"/>
      <c r="IXB103" s="537"/>
      <c r="IXC103" s="537"/>
      <c r="IXD103" s="537"/>
      <c r="IXE103" s="537"/>
      <c r="IXF103" s="537"/>
      <c r="IXG103" s="537"/>
      <c r="IXH103" s="537"/>
      <c r="IXI103" s="537"/>
      <c r="IXJ103" s="537"/>
      <c r="IXK103" s="537"/>
      <c r="IXL103" s="537"/>
      <c r="IXM103" s="537"/>
      <c r="IXN103" s="537"/>
      <c r="IXO103" s="537"/>
      <c r="IXP103" s="537"/>
      <c r="IXQ103" s="537"/>
      <c r="IXR103" s="537"/>
      <c r="IXS103" s="537"/>
      <c r="IXT103" s="537"/>
      <c r="IXU103" s="537"/>
      <c r="IXV103" s="537"/>
      <c r="IXW103" s="537"/>
      <c r="IXX103" s="537"/>
      <c r="IXY103" s="537"/>
      <c r="IXZ103" s="537"/>
      <c r="IYA103" s="537"/>
      <c r="IYB103" s="537"/>
      <c r="IYC103" s="537"/>
      <c r="IYD103" s="537"/>
      <c r="IYE103" s="537"/>
      <c r="IYF103" s="537"/>
      <c r="IYG103" s="537"/>
      <c r="IYH103" s="537"/>
      <c r="IYI103" s="537"/>
      <c r="IYJ103" s="537"/>
      <c r="IYK103" s="537"/>
      <c r="IYL103" s="537"/>
      <c r="IYM103" s="537"/>
      <c r="IYN103" s="537"/>
      <c r="IYO103" s="537"/>
      <c r="IYP103" s="537"/>
      <c r="IYQ103" s="537"/>
      <c r="IYR103" s="537"/>
      <c r="IYS103" s="537"/>
      <c r="IYT103" s="537"/>
      <c r="IYU103" s="537"/>
      <c r="IYV103" s="537"/>
      <c r="IYW103" s="537"/>
      <c r="IYX103" s="537"/>
      <c r="IYY103" s="537"/>
      <c r="IYZ103" s="537"/>
      <c r="IZA103" s="537"/>
      <c r="IZB103" s="537"/>
      <c r="IZC103" s="537"/>
      <c r="IZD103" s="537"/>
      <c r="IZE103" s="537"/>
      <c r="IZF103" s="537"/>
      <c r="IZG103" s="537"/>
      <c r="IZH103" s="537"/>
      <c r="IZI103" s="537"/>
      <c r="IZJ103" s="537"/>
      <c r="IZK103" s="537"/>
      <c r="IZL103" s="537"/>
      <c r="IZM103" s="537"/>
      <c r="IZN103" s="537"/>
      <c r="IZO103" s="537"/>
      <c r="IZP103" s="537"/>
      <c r="IZQ103" s="537"/>
      <c r="IZR103" s="537"/>
      <c r="IZS103" s="537"/>
      <c r="IZT103" s="537"/>
      <c r="IZU103" s="537"/>
      <c r="IZV103" s="537"/>
      <c r="IZW103" s="537"/>
      <c r="IZX103" s="537"/>
      <c r="IZY103" s="537"/>
      <c r="IZZ103" s="537"/>
      <c r="JAA103" s="537"/>
      <c r="JAB103" s="537"/>
      <c r="JAC103" s="537"/>
      <c r="JAD103" s="537"/>
      <c r="JAE103" s="537"/>
      <c r="JAF103" s="537"/>
      <c r="JAG103" s="537"/>
      <c r="JAH103" s="537"/>
      <c r="JAI103" s="537"/>
      <c r="JAJ103" s="537"/>
      <c r="JAK103" s="537"/>
      <c r="JAL103" s="537"/>
      <c r="JAM103" s="537"/>
      <c r="JAN103" s="537"/>
      <c r="JAO103" s="537"/>
      <c r="JAP103" s="537"/>
      <c r="JAQ103" s="537"/>
      <c r="JAR103" s="537"/>
      <c r="JAS103" s="537"/>
      <c r="JAT103" s="537"/>
      <c r="JAU103" s="537"/>
      <c r="JAV103" s="537"/>
      <c r="JAW103" s="537"/>
      <c r="JAX103" s="537"/>
      <c r="JAY103" s="537"/>
      <c r="JAZ103" s="537"/>
      <c r="JBA103" s="537"/>
      <c r="JBB103" s="537"/>
      <c r="JBC103" s="537"/>
      <c r="JBD103" s="537"/>
      <c r="JBE103" s="537"/>
      <c r="JBF103" s="537"/>
      <c r="JBG103" s="537"/>
      <c r="JBH103" s="537"/>
      <c r="JBI103" s="537"/>
      <c r="JBJ103" s="537"/>
      <c r="JBK103" s="537"/>
      <c r="JBL103" s="537"/>
      <c r="JBM103" s="537"/>
      <c r="JBN103" s="537"/>
      <c r="JBO103" s="537"/>
      <c r="JBP103" s="537"/>
      <c r="JBQ103" s="537"/>
      <c r="JBR103" s="537"/>
      <c r="JBS103" s="537"/>
      <c r="JBT103" s="537"/>
      <c r="JBU103" s="537"/>
      <c r="JBV103" s="537"/>
      <c r="JBW103" s="537"/>
      <c r="JBX103" s="537"/>
      <c r="JBY103" s="537"/>
      <c r="JBZ103" s="537"/>
      <c r="JCA103" s="537"/>
      <c r="JCB103" s="537"/>
      <c r="JCC103" s="537"/>
      <c r="JCD103" s="537"/>
      <c r="JCE103" s="537"/>
      <c r="JCF103" s="537"/>
      <c r="JCG103" s="537"/>
      <c r="JCH103" s="537"/>
      <c r="JCI103" s="537"/>
      <c r="JCJ103" s="537"/>
      <c r="JCK103" s="537"/>
      <c r="JCL103" s="537"/>
      <c r="JCM103" s="537"/>
      <c r="JCN103" s="537"/>
      <c r="JCO103" s="537"/>
      <c r="JCP103" s="537"/>
      <c r="JCQ103" s="537"/>
      <c r="JCR103" s="537"/>
      <c r="JCS103" s="537"/>
      <c r="JCT103" s="537"/>
      <c r="JCU103" s="537"/>
      <c r="JCV103" s="537"/>
      <c r="JCW103" s="537"/>
      <c r="JCX103" s="537"/>
      <c r="JCY103" s="537"/>
      <c r="JCZ103" s="537"/>
      <c r="JDA103" s="537"/>
      <c r="JDB103" s="537"/>
      <c r="JDC103" s="537"/>
      <c r="JDD103" s="537"/>
      <c r="JDE103" s="537"/>
      <c r="JDF103" s="537"/>
      <c r="JDG103" s="537"/>
      <c r="JDH103" s="537"/>
      <c r="JDI103" s="537"/>
      <c r="JDJ103" s="537"/>
      <c r="JDK103" s="537"/>
      <c r="JDL103" s="537"/>
      <c r="JDM103" s="537"/>
      <c r="JDN103" s="537"/>
      <c r="JDO103" s="537"/>
      <c r="JDP103" s="537"/>
      <c r="JDQ103" s="537"/>
      <c r="JDR103" s="537"/>
      <c r="JDS103" s="537"/>
      <c r="JDT103" s="537"/>
      <c r="JDU103" s="537"/>
      <c r="JDV103" s="537"/>
      <c r="JDW103" s="537"/>
      <c r="JDX103" s="537"/>
      <c r="JDY103" s="537"/>
      <c r="JDZ103" s="537"/>
      <c r="JEA103" s="537"/>
      <c r="JEB103" s="537"/>
      <c r="JEC103" s="537"/>
      <c r="JED103" s="537"/>
      <c r="JEE103" s="537"/>
      <c r="JEF103" s="537"/>
      <c r="JEG103" s="537"/>
      <c r="JEH103" s="537"/>
      <c r="JEI103" s="537"/>
      <c r="JEJ103" s="537"/>
      <c r="JEK103" s="537"/>
      <c r="JEL103" s="537"/>
      <c r="JEM103" s="537"/>
      <c r="JEN103" s="537"/>
      <c r="JEO103" s="537"/>
      <c r="JEP103" s="537"/>
      <c r="JEQ103" s="537"/>
      <c r="JER103" s="537"/>
      <c r="JES103" s="537"/>
      <c r="JET103" s="537"/>
      <c r="JEU103" s="537"/>
      <c r="JEV103" s="537"/>
      <c r="JEW103" s="537"/>
      <c r="JEX103" s="537"/>
      <c r="JEY103" s="537"/>
      <c r="JEZ103" s="537"/>
      <c r="JFA103" s="537"/>
      <c r="JFB103" s="537"/>
      <c r="JFC103" s="537"/>
      <c r="JFD103" s="537"/>
      <c r="JFE103" s="537"/>
      <c r="JFF103" s="537"/>
      <c r="JFG103" s="537"/>
      <c r="JFH103" s="537"/>
      <c r="JFI103" s="537"/>
      <c r="JFJ103" s="537"/>
      <c r="JFK103" s="537"/>
      <c r="JFL103" s="537"/>
      <c r="JFM103" s="537"/>
      <c r="JFN103" s="537"/>
      <c r="JFO103" s="537"/>
      <c r="JFP103" s="537"/>
      <c r="JFQ103" s="537"/>
      <c r="JFR103" s="537"/>
      <c r="JFS103" s="537"/>
      <c r="JFT103" s="537"/>
      <c r="JFU103" s="537"/>
      <c r="JFV103" s="537"/>
      <c r="JFW103" s="537"/>
      <c r="JFX103" s="537"/>
      <c r="JFY103" s="537"/>
      <c r="JFZ103" s="537"/>
      <c r="JGA103" s="537"/>
      <c r="JGB103" s="537"/>
      <c r="JGC103" s="537"/>
      <c r="JGD103" s="537"/>
      <c r="JGE103" s="537"/>
      <c r="JGF103" s="537"/>
      <c r="JGG103" s="537"/>
      <c r="JGH103" s="537"/>
      <c r="JGI103" s="537"/>
      <c r="JGJ103" s="537"/>
      <c r="JGK103" s="537"/>
      <c r="JGL103" s="537"/>
      <c r="JGM103" s="537"/>
      <c r="JGN103" s="537"/>
      <c r="JGO103" s="537"/>
      <c r="JGP103" s="537"/>
      <c r="JGQ103" s="537"/>
      <c r="JGR103" s="537"/>
      <c r="JGS103" s="537"/>
      <c r="JGT103" s="537"/>
      <c r="JGU103" s="537"/>
      <c r="JGV103" s="537"/>
      <c r="JGW103" s="537"/>
      <c r="JGX103" s="537"/>
      <c r="JGY103" s="537"/>
      <c r="JGZ103" s="537"/>
      <c r="JHA103" s="537"/>
      <c r="JHB103" s="537"/>
      <c r="JHC103" s="537"/>
      <c r="JHD103" s="537"/>
      <c r="JHE103" s="537"/>
      <c r="JHF103" s="537"/>
      <c r="JHG103" s="537"/>
      <c r="JHH103" s="537"/>
      <c r="JHI103" s="537"/>
      <c r="JHJ103" s="537"/>
      <c r="JHK103" s="537"/>
      <c r="JHL103" s="537"/>
      <c r="JHM103" s="537"/>
      <c r="JHN103" s="537"/>
      <c r="JHO103" s="537"/>
      <c r="JHP103" s="537"/>
      <c r="JHQ103" s="537"/>
      <c r="JHR103" s="537"/>
      <c r="JHS103" s="537"/>
      <c r="JHT103" s="537"/>
      <c r="JHU103" s="537"/>
      <c r="JHV103" s="537"/>
      <c r="JHW103" s="537"/>
      <c r="JHX103" s="537"/>
      <c r="JHY103" s="537"/>
      <c r="JHZ103" s="537"/>
      <c r="JIA103" s="537"/>
      <c r="JIB103" s="537"/>
      <c r="JIC103" s="537"/>
      <c r="JID103" s="537"/>
      <c r="JIE103" s="537"/>
      <c r="JIF103" s="537"/>
      <c r="JIG103" s="537"/>
      <c r="JIH103" s="537"/>
      <c r="JII103" s="537"/>
      <c r="JIJ103" s="537"/>
      <c r="JIK103" s="537"/>
      <c r="JIL103" s="537"/>
      <c r="JIM103" s="537"/>
      <c r="JIN103" s="537"/>
      <c r="JIO103" s="537"/>
      <c r="JIP103" s="537"/>
      <c r="JIQ103" s="537"/>
      <c r="JIR103" s="537"/>
      <c r="JIS103" s="537"/>
      <c r="JIT103" s="537"/>
      <c r="JIU103" s="537"/>
      <c r="JIV103" s="537"/>
      <c r="JIW103" s="537"/>
      <c r="JIX103" s="537"/>
      <c r="JIY103" s="537"/>
      <c r="JIZ103" s="537"/>
      <c r="JJA103" s="537"/>
      <c r="JJB103" s="537"/>
      <c r="JJC103" s="537"/>
      <c r="JJD103" s="537"/>
      <c r="JJE103" s="537"/>
      <c r="JJF103" s="537"/>
      <c r="JJG103" s="537"/>
      <c r="JJH103" s="537"/>
      <c r="JJI103" s="537"/>
      <c r="JJJ103" s="537"/>
      <c r="JJK103" s="537"/>
      <c r="JJL103" s="537"/>
      <c r="JJM103" s="537"/>
      <c r="JJN103" s="537"/>
      <c r="JJO103" s="537"/>
      <c r="JJP103" s="537"/>
      <c r="JJQ103" s="537"/>
      <c r="JJR103" s="537"/>
      <c r="JJS103" s="537"/>
      <c r="JJT103" s="537"/>
      <c r="JJU103" s="537"/>
      <c r="JJV103" s="537"/>
      <c r="JJW103" s="537"/>
      <c r="JJX103" s="537"/>
      <c r="JJY103" s="537"/>
      <c r="JJZ103" s="537"/>
      <c r="JKA103" s="537"/>
      <c r="JKB103" s="537"/>
      <c r="JKC103" s="537"/>
      <c r="JKD103" s="537"/>
      <c r="JKE103" s="537"/>
      <c r="JKF103" s="537"/>
      <c r="JKG103" s="537"/>
      <c r="JKH103" s="537"/>
      <c r="JKI103" s="537"/>
      <c r="JKJ103" s="537"/>
      <c r="JKK103" s="537"/>
      <c r="JKL103" s="537"/>
      <c r="JKM103" s="537"/>
      <c r="JKN103" s="537"/>
      <c r="JKO103" s="537"/>
      <c r="JKP103" s="537"/>
      <c r="JKQ103" s="537"/>
      <c r="JKR103" s="537"/>
      <c r="JKS103" s="537"/>
      <c r="JKT103" s="537"/>
      <c r="JKU103" s="537"/>
      <c r="JKV103" s="537"/>
      <c r="JKW103" s="537"/>
      <c r="JKX103" s="537"/>
      <c r="JKY103" s="537"/>
      <c r="JKZ103" s="537"/>
      <c r="JLA103" s="537"/>
      <c r="JLB103" s="537"/>
      <c r="JLC103" s="537"/>
      <c r="JLD103" s="537"/>
      <c r="JLE103" s="537"/>
      <c r="JLF103" s="537"/>
      <c r="JLG103" s="537"/>
      <c r="JLH103" s="537"/>
      <c r="JLI103" s="537"/>
      <c r="JLJ103" s="537"/>
      <c r="JLK103" s="537"/>
      <c r="JLL103" s="537"/>
      <c r="JLM103" s="537"/>
      <c r="JLN103" s="537"/>
      <c r="JLO103" s="537"/>
      <c r="JLP103" s="537"/>
      <c r="JLQ103" s="537"/>
      <c r="JLR103" s="537"/>
      <c r="JLS103" s="537"/>
      <c r="JLT103" s="537"/>
      <c r="JLU103" s="537"/>
      <c r="JLV103" s="537"/>
      <c r="JLW103" s="537"/>
      <c r="JLX103" s="537"/>
      <c r="JLY103" s="537"/>
      <c r="JLZ103" s="537"/>
      <c r="JMA103" s="537"/>
      <c r="JMB103" s="537"/>
      <c r="JMC103" s="537"/>
      <c r="JMD103" s="537"/>
      <c r="JME103" s="537"/>
      <c r="JMF103" s="537"/>
      <c r="JMG103" s="537"/>
      <c r="JMH103" s="537"/>
      <c r="JMI103" s="537"/>
      <c r="JMJ103" s="537"/>
      <c r="JMK103" s="537"/>
      <c r="JML103" s="537"/>
      <c r="JMM103" s="537"/>
      <c r="JMN103" s="537"/>
      <c r="JMO103" s="537"/>
      <c r="JMP103" s="537"/>
      <c r="JMQ103" s="537"/>
      <c r="JMR103" s="537"/>
      <c r="JMS103" s="537"/>
      <c r="JMT103" s="537"/>
      <c r="JMU103" s="537"/>
      <c r="JMV103" s="537"/>
      <c r="JMW103" s="537"/>
      <c r="JMX103" s="537"/>
      <c r="JMY103" s="537"/>
      <c r="JMZ103" s="537"/>
      <c r="JNA103" s="537"/>
      <c r="JNB103" s="537"/>
      <c r="JNC103" s="537"/>
      <c r="JND103" s="537"/>
      <c r="JNE103" s="537"/>
      <c r="JNF103" s="537"/>
      <c r="JNG103" s="537"/>
      <c r="JNH103" s="537"/>
      <c r="JNI103" s="537"/>
      <c r="JNJ103" s="537"/>
      <c r="JNK103" s="537"/>
      <c r="JNL103" s="537"/>
      <c r="JNM103" s="537"/>
      <c r="JNN103" s="537"/>
      <c r="JNO103" s="537"/>
      <c r="JNP103" s="537"/>
      <c r="JNQ103" s="537"/>
      <c r="JNR103" s="537"/>
      <c r="JNS103" s="537"/>
      <c r="JNT103" s="537"/>
      <c r="JNU103" s="537"/>
      <c r="JNV103" s="537"/>
      <c r="JNW103" s="537"/>
      <c r="JNX103" s="537"/>
      <c r="JNY103" s="537"/>
      <c r="JNZ103" s="537"/>
      <c r="JOA103" s="537"/>
      <c r="JOB103" s="537"/>
      <c r="JOC103" s="537"/>
      <c r="JOD103" s="537"/>
      <c r="JOE103" s="537"/>
      <c r="JOF103" s="537"/>
      <c r="JOG103" s="537"/>
      <c r="JOH103" s="537"/>
      <c r="JOI103" s="537"/>
      <c r="JOJ103" s="537"/>
      <c r="JOK103" s="537"/>
      <c r="JOL103" s="537"/>
      <c r="JOM103" s="537"/>
      <c r="JON103" s="537"/>
      <c r="JOO103" s="537"/>
      <c r="JOP103" s="537"/>
      <c r="JOQ103" s="537"/>
      <c r="JOR103" s="537"/>
      <c r="JOS103" s="537"/>
      <c r="JOT103" s="537"/>
      <c r="JOU103" s="537"/>
      <c r="JOV103" s="537"/>
      <c r="JOW103" s="537"/>
      <c r="JOX103" s="537"/>
      <c r="JOY103" s="537"/>
      <c r="JOZ103" s="537"/>
      <c r="JPA103" s="537"/>
      <c r="JPB103" s="537"/>
      <c r="JPC103" s="537"/>
      <c r="JPD103" s="537"/>
      <c r="JPE103" s="537"/>
      <c r="JPF103" s="537"/>
      <c r="JPG103" s="537"/>
      <c r="JPH103" s="537"/>
      <c r="JPI103" s="537"/>
      <c r="JPJ103" s="537"/>
      <c r="JPK103" s="537"/>
      <c r="JPL103" s="537"/>
      <c r="JPM103" s="537"/>
      <c r="JPN103" s="537"/>
      <c r="JPO103" s="537"/>
      <c r="JPP103" s="537"/>
      <c r="JPQ103" s="537"/>
      <c r="JPR103" s="537"/>
      <c r="JPS103" s="537"/>
      <c r="JPT103" s="537"/>
      <c r="JPU103" s="537"/>
      <c r="JPV103" s="537"/>
      <c r="JPW103" s="537"/>
      <c r="JPX103" s="537"/>
      <c r="JPY103" s="537"/>
      <c r="JPZ103" s="537"/>
      <c r="JQA103" s="537"/>
      <c r="JQB103" s="537"/>
      <c r="JQC103" s="537"/>
      <c r="JQD103" s="537"/>
      <c r="JQE103" s="537"/>
      <c r="JQF103" s="537"/>
      <c r="JQG103" s="537"/>
      <c r="JQH103" s="537"/>
      <c r="JQI103" s="537"/>
      <c r="JQJ103" s="537"/>
      <c r="JQK103" s="537"/>
      <c r="JQL103" s="537"/>
      <c r="JQM103" s="537"/>
      <c r="JQN103" s="537"/>
      <c r="JQO103" s="537"/>
      <c r="JQP103" s="537"/>
      <c r="JQQ103" s="537"/>
      <c r="JQR103" s="537"/>
      <c r="JQS103" s="537"/>
      <c r="JQT103" s="537"/>
      <c r="JQU103" s="537"/>
      <c r="JQV103" s="537"/>
      <c r="JQW103" s="537"/>
      <c r="JQX103" s="537"/>
      <c r="JQY103" s="537"/>
      <c r="JQZ103" s="537"/>
      <c r="JRA103" s="537"/>
      <c r="JRB103" s="537"/>
      <c r="JRC103" s="537"/>
      <c r="JRD103" s="537"/>
      <c r="JRE103" s="537"/>
      <c r="JRF103" s="537"/>
      <c r="JRG103" s="537"/>
      <c r="JRH103" s="537"/>
      <c r="JRI103" s="537"/>
      <c r="JRJ103" s="537"/>
      <c r="JRK103" s="537"/>
      <c r="JRL103" s="537"/>
      <c r="JRM103" s="537"/>
      <c r="JRN103" s="537"/>
      <c r="JRO103" s="537"/>
      <c r="JRP103" s="537"/>
      <c r="JRQ103" s="537"/>
      <c r="JRR103" s="537"/>
      <c r="JRS103" s="537"/>
      <c r="JRT103" s="537"/>
      <c r="JRU103" s="537"/>
      <c r="JRV103" s="537"/>
      <c r="JRW103" s="537"/>
      <c r="JRX103" s="537"/>
      <c r="JRY103" s="537"/>
      <c r="JRZ103" s="537"/>
      <c r="JSA103" s="537"/>
      <c r="JSB103" s="537"/>
      <c r="JSC103" s="537"/>
      <c r="JSD103" s="537"/>
      <c r="JSE103" s="537"/>
      <c r="JSF103" s="537"/>
      <c r="JSG103" s="537"/>
      <c r="JSH103" s="537"/>
      <c r="JSI103" s="537"/>
      <c r="JSJ103" s="537"/>
      <c r="JSK103" s="537"/>
      <c r="JSL103" s="537"/>
      <c r="JSM103" s="537"/>
      <c r="JSN103" s="537"/>
      <c r="JSO103" s="537"/>
      <c r="JSP103" s="537"/>
      <c r="JSQ103" s="537"/>
      <c r="JSR103" s="537"/>
      <c r="JSS103" s="537"/>
      <c r="JST103" s="537"/>
      <c r="JSU103" s="537"/>
      <c r="JSV103" s="537"/>
      <c r="JSW103" s="537"/>
      <c r="JSX103" s="537"/>
      <c r="JSY103" s="537"/>
      <c r="JSZ103" s="537"/>
      <c r="JTA103" s="537"/>
      <c r="JTB103" s="537"/>
      <c r="JTC103" s="537"/>
      <c r="JTD103" s="537"/>
      <c r="JTE103" s="537"/>
      <c r="JTF103" s="537"/>
      <c r="JTG103" s="537"/>
      <c r="JTH103" s="537"/>
      <c r="JTI103" s="537"/>
      <c r="JTJ103" s="537"/>
      <c r="JTK103" s="537"/>
      <c r="JTL103" s="537"/>
      <c r="JTM103" s="537"/>
      <c r="JTN103" s="537"/>
      <c r="JTO103" s="537"/>
      <c r="JTP103" s="537"/>
      <c r="JTQ103" s="537"/>
      <c r="JTR103" s="537"/>
      <c r="JTS103" s="537"/>
      <c r="JTT103" s="537"/>
      <c r="JTU103" s="537"/>
      <c r="JTV103" s="537"/>
      <c r="JTW103" s="537"/>
      <c r="JTX103" s="537"/>
      <c r="JTY103" s="537"/>
      <c r="JTZ103" s="537"/>
      <c r="JUA103" s="537"/>
      <c r="JUB103" s="537"/>
      <c r="JUC103" s="537"/>
      <c r="JUD103" s="537"/>
      <c r="JUE103" s="537"/>
      <c r="JUF103" s="537"/>
      <c r="JUG103" s="537"/>
      <c r="JUH103" s="537"/>
      <c r="JUI103" s="537"/>
      <c r="JUJ103" s="537"/>
      <c r="JUK103" s="537"/>
      <c r="JUL103" s="537"/>
      <c r="JUM103" s="537"/>
      <c r="JUN103" s="537"/>
      <c r="JUO103" s="537"/>
      <c r="JUP103" s="537"/>
      <c r="JUQ103" s="537"/>
      <c r="JUR103" s="537"/>
      <c r="JUS103" s="537"/>
      <c r="JUT103" s="537"/>
      <c r="JUU103" s="537"/>
      <c r="JUV103" s="537"/>
      <c r="JUW103" s="537"/>
      <c r="JUX103" s="537"/>
      <c r="JUY103" s="537"/>
      <c r="JUZ103" s="537"/>
      <c r="JVA103" s="537"/>
      <c r="JVB103" s="537"/>
      <c r="JVC103" s="537"/>
      <c r="JVD103" s="537"/>
      <c r="JVE103" s="537"/>
      <c r="JVF103" s="537"/>
      <c r="JVG103" s="537"/>
      <c r="JVH103" s="537"/>
      <c r="JVI103" s="537"/>
      <c r="JVJ103" s="537"/>
      <c r="JVK103" s="537"/>
      <c r="JVL103" s="537"/>
      <c r="JVM103" s="537"/>
      <c r="JVN103" s="537"/>
      <c r="JVO103" s="537"/>
      <c r="JVP103" s="537"/>
      <c r="JVQ103" s="537"/>
      <c r="JVR103" s="537"/>
      <c r="JVS103" s="537"/>
      <c r="JVT103" s="537"/>
      <c r="JVU103" s="537"/>
      <c r="JVV103" s="537"/>
      <c r="JVW103" s="537"/>
      <c r="JVX103" s="537"/>
      <c r="JVY103" s="537"/>
      <c r="JVZ103" s="537"/>
      <c r="JWA103" s="537"/>
      <c r="JWB103" s="537"/>
      <c r="JWC103" s="537"/>
      <c r="JWD103" s="537"/>
      <c r="JWE103" s="537"/>
      <c r="JWF103" s="537"/>
      <c r="JWG103" s="537"/>
      <c r="JWH103" s="537"/>
      <c r="JWI103" s="537"/>
      <c r="JWJ103" s="537"/>
      <c r="JWK103" s="537"/>
      <c r="JWL103" s="537"/>
      <c r="JWM103" s="537"/>
      <c r="JWN103" s="537"/>
      <c r="JWO103" s="537"/>
      <c r="JWP103" s="537"/>
      <c r="JWQ103" s="537"/>
      <c r="JWR103" s="537"/>
      <c r="JWS103" s="537"/>
      <c r="JWT103" s="537"/>
      <c r="JWU103" s="537"/>
      <c r="JWV103" s="537"/>
      <c r="JWW103" s="537"/>
      <c r="JWX103" s="537"/>
      <c r="JWY103" s="537"/>
      <c r="JWZ103" s="537"/>
      <c r="JXA103" s="537"/>
      <c r="JXB103" s="537"/>
      <c r="JXC103" s="537"/>
      <c r="JXD103" s="537"/>
      <c r="JXE103" s="537"/>
      <c r="JXF103" s="537"/>
      <c r="JXG103" s="537"/>
      <c r="JXH103" s="537"/>
      <c r="JXI103" s="537"/>
      <c r="JXJ103" s="537"/>
      <c r="JXK103" s="537"/>
      <c r="JXL103" s="537"/>
      <c r="JXM103" s="537"/>
      <c r="JXN103" s="537"/>
      <c r="JXO103" s="537"/>
      <c r="JXP103" s="537"/>
      <c r="JXQ103" s="537"/>
      <c r="JXR103" s="537"/>
      <c r="JXS103" s="537"/>
      <c r="JXT103" s="537"/>
      <c r="JXU103" s="537"/>
      <c r="JXV103" s="537"/>
      <c r="JXW103" s="537"/>
      <c r="JXX103" s="537"/>
      <c r="JXY103" s="537"/>
      <c r="JXZ103" s="537"/>
      <c r="JYA103" s="537"/>
      <c r="JYB103" s="537"/>
      <c r="JYC103" s="537"/>
      <c r="JYD103" s="537"/>
      <c r="JYE103" s="537"/>
      <c r="JYF103" s="537"/>
      <c r="JYG103" s="537"/>
      <c r="JYH103" s="537"/>
      <c r="JYI103" s="537"/>
      <c r="JYJ103" s="537"/>
      <c r="JYK103" s="537"/>
      <c r="JYL103" s="537"/>
      <c r="JYM103" s="537"/>
      <c r="JYN103" s="537"/>
      <c r="JYO103" s="537"/>
      <c r="JYP103" s="537"/>
      <c r="JYQ103" s="537"/>
      <c r="JYR103" s="537"/>
      <c r="JYS103" s="537"/>
      <c r="JYT103" s="537"/>
      <c r="JYU103" s="537"/>
      <c r="JYV103" s="537"/>
      <c r="JYW103" s="537"/>
      <c r="JYX103" s="537"/>
      <c r="JYY103" s="537"/>
      <c r="JYZ103" s="537"/>
      <c r="JZA103" s="537"/>
      <c r="JZB103" s="537"/>
      <c r="JZC103" s="537"/>
      <c r="JZD103" s="537"/>
      <c r="JZE103" s="537"/>
      <c r="JZF103" s="537"/>
      <c r="JZG103" s="537"/>
      <c r="JZH103" s="537"/>
      <c r="JZI103" s="537"/>
      <c r="JZJ103" s="537"/>
      <c r="JZK103" s="537"/>
      <c r="JZL103" s="537"/>
      <c r="JZM103" s="537"/>
      <c r="JZN103" s="537"/>
      <c r="JZO103" s="537"/>
      <c r="JZP103" s="537"/>
      <c r="JZQ103" s="537"/>
      <c r="JZR103" s="537"/>
      <c r="JZS103" s="537"/>
      <c r="JZT103" s="537"/>
      <c r="JZU103" s="537"/>
      <c r="JZV103" s="537"/>
      <c r="JZW103" s="537"/>
      <c r="JZX103" s="537"/>
      <c r="JZY103" s="537"/>
      <c r="JZZ103" s="537"/>
      <c r="KAA103" s="537"/>
      <c r="KAB103" s="537"/>
      <c r="KAC103" s="537"/>
      <c r="KAD103" s="537"/>
      <c r="KAE103" s="537"/>
      <c r="KAF103" s="537"/>
      <c r="KAG103" s="537"/>
      <c r="KAH103" s="537"/>
      <c r="KAI103" s="537"/>
      <c r="KAJ103" s="537"/>
      <c r="KAK103" s="537"/>
      <c r="KAL103" s="537"/>
      <c r="KAM103" s="537"/>
      <c r="KAN103" s="537"/>
      <c r="KAO103" s="537"/>
      <c r="KAP103" s="537"/>
      <c r="KAQ103" s="537"/>
      <c r="KAR103" s="537"/>
      <c r="KAS103" s="537"/>
      <c r="KAT103" s="537"/>
      <c r="KAU103" s="537"/>
      <c r="KAV103" s="537"/>
      <c r="KAW103" s="537"/>
      <c r="KAX103" s="537"/>
      <c r="KAY103" s="537"/>
      <c r="KAZ103" s="537"/>
      <c r="KBA103" s="537"/>
      <c r="KBB103" s="537"/>
      <c r="KBC103" s="537"/>
      <c r="KBD103" s="537"/>
      <c r="KBE103" s="537"/>
      <c r="KBF103" s="537"/>
      <c r="KBG103" s="537"/>
      <c r="KBH103" s="537"/>
      <c r="KBI103" s="537"/>
      <c r="KBJ103" s="537"/>
      <c r="KBK103" s="537"/>
      <c r="KBL103" s="537"/>
      <c r="KBM103" s="537"/>
      <c r="KBN103" s="537"/>
      <c r="KBO103" s="537"/>
      <c r="KBP103" s="537"/>
      <c r="KBQ103" s="537"/>
      <c r="KBR103" s="537"/>
      <c r="KBS103" s="537"/>
      <c r="KBT103" s="537"/>
      <c r="KBU103" s="537"/>
      <c r="KBV103" s="537"/>
      <c r="KBW103" s="537"/>
      <c r="KBX103" s="537"/>
      <c r="KBY103" s="537"/>
      <c r="KBZ103" s="537"/>
      <c r="KCA103" s="537"/>
      <c r="KCB103" s="537"/>
      <c r="KCC103" s="537"/>
      <c r="KCD103" s="537"/>
      <c r="KCE103" s="537"/>
      <c r="KCF103" s="537"/>
      <c r="KCG103" s="537"/>
      <c r="KCH103" s="537"/>
      <c r="KCI103" s="537"/>
      <c r="KCJ103" s="537"/>
      <c r="KCK103" s="537"/>
      <c r="KCL103" s="537"/>
      <c r="KCM103" s="537"/>
      <c r="KCN103" s="537"/>
      <c r="KCO103" s="537"/>
      <c r="KCP103" s="537"/>
      <c r="KCQ103" s="537"/>
      <c r="KCR103" s="537"/>
      <c r="KCS103" s="537"/>
      <c r="KCT103" s="537"/>
      <c r="KCU103" s="537"/>
      <c r="KCV103" s="537"/>
      <c r="KCW103" s="537"/>
      <c r="KCX103" s="537"/>
      <c r="KCY103" s="537"/>
      <c r="KCZ103" s="537"/>
      <c r="KDA103" s="537"/>
      <c r="KDB103" s="537"/>
      <c r="KDC103" s="537"/>
      <c r="KDD103" s="537"/>
      <c r="KDE103" s="537"/>
      <c r="KDF103" s="537"/>
      <c r="KDG103" s="537"/>
      <c r="KDH103" s="537"/>
      <c r="KDI103" s="537"/>
      <c r="KDJ103" s="537"/>
      <c r="KDK103" s="537"/>
      <c r="KDL103" s="537"/>
      <c r="KDM103" s="537"/>
      <c r="KDN103" s="537"/>
      <c r="KDO103" s="537"/>
      <c r="KDP103" s="537"/>
      <c r="KDQ103" s="537"/>
      <c r="KDR103" s="537"/>
      <c r="KDS103" s="537"/>
      <c r="KDT103" s="537"/>
      <c r="KDU103" s="537"/>
      <c r="KDV103" s="537"/>
      <c r="KDW103" s="537"/>
      <c r="KDX103" s="537"/>
      <c r="KDY103" s="537"/>
      <c r="KDZ103" s="537"/>
      <c r="KEA103" s="537"/>
      <c r="KEB103" s="537"/>
      <c r="KEC103" s="537"/>
      <c r="KED103" s="537"/>
      <c r="KEE103" s="537"/>
      <c r="KEF103" s="537"/>
      <c r="KEG103" s="537"/>
      <c r="KEH103" s="537"/>
      <c r="KEI103" s="537"/>
      <c r="KEJ103" s="537"/>
      <c r="KEK103" s="537"/>
      <c r="KEL103" s="537"/>
      <c r="KEM103" s="537"/>
      <c r="KEN103" s="537"/>
      <c r="KEO103" s="537"/>
      <c r="KEP103" s="537"/>
      <c r="KEQ103" s="537"/>
      <c r="KER103" s="537"/>
      <c r="KES103" s="537"/>
      <c r="KET103" s="537"/>
      <c r="KEU103" s="537"/>
      <c r="KEV103" s="537"/>
      <c r="KEW103" s="537"/>
      <c r="KEX103" s="537"/>
      <c r="KEY103" s="537"/>
      <c r="KEZ103" s="537"/>
      <c r="KFA103" s="537"/>
      <c r="KFB103" s="537"/>
      <c r="KFC103" s="537"/>
      <c r="KFD103" s="537"/>
      <c r="KFE103" s="537"/>
      <c r="KFF103" s="537"/>
      <c r="KFG103" s="537"/>
      <c r="KFH103" s="537"/>
      <c r="KFI103" s="537"/>
      <c r="KFJ103" s="537"/>
      <c r="KFK103" s="537"/>
      <c r="KFL103" s="537"/>
      <c r="KFM103" s="537"/>
      <c r="KFN103" s="537"/>
      <c r="KFO103" s="537"/>
      <c r="KFP103" s="537"/>
      <c r="KFQ103" s="537"/>
      <c r="KFR103" s="537"/>
      <c r="KFS103" s="537"/>
      <c r="KFT103" s="537"/>
      <c r="KFU103" s="537"/>
      <c r="KFV103" s="537"/>
      <c r="KFW103" s="537"/>
      <c r="KFX103" s="537"/>
      <c r="KFY103" s="537"/>
      <c r="KFZ103" s="537"/>
      <c r="KGA103" s="537"/>
      <c r="KGB103" s="537"/>
      <c r="KGC103" s="537"/>
      <c r="KGD103" s="537"/>
      <c r="KGE103" s="537"/>
      <c r="KGF103" s="537"/>
      <c r="KGG103" s="537"/>
      <c r="KGH103" s="537"/>
      <c r="KGI103" s="537"/>
      <c r="KGJ103" s="537"/>
      <c r="KGK103" s="537"/>
      <c r="KGL103" s="537"/>
      <c r="KGM103" s="537"/>
      <c r="KGN103" s="537"/>
      <c r="KGO103" s="537"/>
      <c r="KGP103" s="537"/>
      <c r="KGQ103" s="537"/>
      <c r="KGR103" s="537"/>
      <c r="KGS103" s="537"/>
      <c r="KGT103" s="537"/>
      <c r="KGU103" s="537"/>
      <c r="KGV103" s="537"/>
      <c r="KGW103" s="537"/>
      <c r="KGX103" s="537"/>
      <c r="KGY103" s="537"/>
      <c r="KGZ103" s="537"/>
      <c r="KHA103" s="537"/>
      <c r="KHB103" s="537"/>
      <c r="KHC103" s="537"/>
      <c r="KHD103" s="537"/>
      <c r="KHE103" s="537"/>
      <c r="KHF103" s="537"/>
      <c r="KHG103" s="537"/>
      <c r="KHH103" s="537"/>
      <c r="KHI103" s="537"/>
      <c r="KHJ103" s="537"/>
      <c r="KHK103" s="537"/>
      <c r="KHL103" s="537"/>
      <c r="KHM103" s="537"/>
      <c r="KHN103" s="537"/>
      <c r="KHO103" s="537"/>
      <c r="KHP103" s="537"/>
      <c r="KHQ103" s="537"/>
      <c r="KHR103" s="537"/>
      <c r="KHS103" s="537"/>
      <c r="KHT103" s="537"/>
      <c r="KHU103" s="537"/>
      <c r="KHV103" s="537"/>
      <c r="KHW103" s="537"/>
      <c r="KHX103" s="537"/>
      <c r="KHY103" s="537"/>
      <c r="KHZ103" s="537"/>
      <c r="KIA103" s="537"/>
      <c r="KIB103" s="537"/>
      <c r="KIC103" s="537"/>
      <c r="KID103" s="537"/>
      <c r="KIE103" s="537"/>
      <c r="KIF103" s="537"/>
      <c r="KIG103" s="537"/>
      <c r="KIH103" s="537"/>
      <c r="KII103" s="537"/>
      <c r="KIJ103" s="537"/>
      <c r="KIK103" s="537"/>
      <c r="KIL103" s="537"/>
      <c r="KIM103" s="537"/>
      <c r="KIN103" s="537"/>
      <c r="KIO103" s="537"/>
      <c r="KIP103" s="537"/>
      <c r="KIQ103" s="537"/>
      <c r="KIR103" s="537"/>
      <c r="KIS103" s="537"/>
      <c r="KIT103" s="537"/>
      <c r="KIU103" s="537"/>
      <c r="KIV103" s="537"/>
      <c r="KIW103" s="537"/>
      <c r="KIX103" s="537"/>
      <c r="KIY103" s="537"/>
      <c r="KIZ103" s="537"/>
      <c r="KJA103" s="537"/>
      <c r="KJB103" s="537"/>
      <c r="KJC103" s="537"/>
      <c r="KJD103" s="537"/>
      <c r="KJE103" s="537"/>
      <c r="KJF103" s="537"/>
      <c r="KJG103" s="537"/>
      <c r="KJH103" s="537"/>
      <c r="KJI103" s="537"/>
      <c r="KJJ103" s="537"/>
      <c r="KJK103" s="537"/>
      <c r="KJL103" s="537"/>
      <c r="KJM103" s="537"/>
      <c r="KJN103" s="537"/>
      <c r="KJO103" s="537"/>
      <c r="KJP103" s="537"/>
      <c r="KJQ103" s="537"/>
      <c r="KJR103" s="537"/>
      <c r="KJS103" s="537"/>
      <c r="KJT103" s="537"/>
      <c r="KJU103" s="537"/>
      <c r="KJV103" s="537"/>
      <c r="KJW103" s="537"/>
      <c r="KJX103" s="537"/>
      <c r="KJY103" s="537"/>
      <c r="KJZ103" s="537"/>
      <c r="KKA103" s="537"/>
      <c r="KKB103" s="537"/>
      <c r="KKC103" s="537"/>
      <c r="KKD103" s="537"/>
      <c r="KKE103" s="537"/>
      <c r="KKF103" s="537"/>
      <c r="KKG103" s="537"/>
      <c r="KKH103" s="537"/>
      <c r="KKI103" s="537"/>
      <c r="KKJ103" s="537"/>
      <c r="KKK103" s="537"/>
      <c r="KKL103" s="537"/>
      <c r="KKM103" s="537"/>
      <c r="KKN103" s="537"/>
      <c r="KKO103" s="537"/>
      <c r="KKP103" s="537"/>
      <c r="KKQ103" s="537"/>
      <c r="KKR103" s="537"/>
      <c r="KKS103" s="537"/>
      <c r="KKT103" s="537"/>
      <c r="KKU103" s="537"/>
      <c r="KKV103" s="537"/>
      <c r="KKW103" s="537"/>
      <c r="KKX103" s="537"/>
      <c r="KKY103" s="537"/>
      <c r="KKZ103" s="537"/>
      <c r="KLA103" s="537"/>
      <c r="KLB103" s="537"/>
      <c r="KLC103" s="537"/>
      <c r="KLD103" s="537"/>
      <c r="KLE103" s="537"/>
      <c r="KLF103" s="537"/>
      <c r="KLG103" s="537"/>
      <c r="KLH103" s="537"/>
      <c r="KLI103" s="537"/>
      <c r="KLJ103" s="537"/>
      <c r="KLK103" s="537"/>
      <c r="KLL103" s="537"/>
      <c r="KLM103" s="537"/>
      <c r="KLN103" s="537"/>
      <c r="KLO103" s="537"/>
      <c r="KLP103" s="537"/>
      <c r="KLQ103" s="537"/>
      <c r="KLR103" s="537"/>
      <c r="KLS103" s="537"/>
      <c r="KLT103" s="537"/>
      <c r="KLU103" s="537"/>
      <c r="KLV103" s="537"/>
      <c r="KLW103" s="537"/>
      <c r="KLX103" s="537"/>
      <c r="KLY103" s="537"/>
      <c r="KLZ103" s="537"/>
      <c r="KMA103" s="537"/>
      <c r="KMB103" s="537"/>
      <c r="KMC103" s="537"/>
      <c r="KMD103" s="537"/>
      <c r="KME103" s="537"/>
      <c r="KMF103" s="537"/>
      <c r="KMG103" s="537"/>
      <c r="KMH103" s="537"/>
      <c r="KMI103" s="537"/>
      <c r="KMJ103" s="537"/>
      <c r="KMK103" s="537"/>
      <c r="KML103" s="537"/>
      <c r="KMM103" s="537"/>
      <c r="KMN103" s="537"/>
      <c r="KMO103" s="537"/>
      <c r="KMP103" s="537"/>
      <c r="KMQ103" s="537"/>
      <c r="KMR103" s="537"/>
      <c r="KMS103" s="537"/>
      <c r="KMT103" s="537"/>
      <c r="KMU103" s="537"/>
      <c r="KMV103" s="537"/>
      <c r="KMW103" s="537"/>
      <c r="KMX103" s="537"/>
      <c r="KMY103" s="537"/>
      <c r="KMZ103" s="537"/>
      <c r="KNA103" s="537"/>
      <c r="KNB103" s="537"/>
      <c r="KNC103" s="537"/>
      <c r="KND103" s="537"/>
      <c r="KNE103" s="537"/>
      <c r="KNF103" s="537"/>
      <c r="KNG103" s="537"/>
      <c r="KNH103" s="537"/>
      <c r="KNI103" s="537"/>
      <c r="KNJ103" s="537"/>
      <c r="KNK103" s="537"/>
      <c r="KNL103" s="537"/>
      <c r="KNM103" s="537"/>
      <c r="KNN103" s="537"/>
      <c r="KNO103" s="537"/>
      <c r="KNP103" s="537"/>
      <c r="KNQ103" s="537"/>
      <c r="KNR103" s="537"/>
      <c r="KNS103" s="537"/>
      <c r="KNT103" s="537"/>
      <c r="KNU103" s="537"/>
      <c r="KNV103" s="537"/>
      <c r="KNW103" s="537"/>
      <c r="KNX103" s="537"/>
      <c r="KNY103" s="537"/>
      <c r="KNZ103" s="537"/>
      <c r="KOA103" s="537"/>
      <c r="KOB103" s="537"/>
      <c r="KOC103" s="537"/>
      <c r="KOD103" s="537"/>
      <c r="KOE103" s="537"/>
      <c r="KOF103" s="537"/>
      <c r="KOG103" s="537"/>
      <c r="KOH103" s="537"/>
      <c r="KOI103" s="537"/>
      <c r="KOJ103" s="537"/>
      <c r="KOK103" s="537"/>
      <c r="KOL103" s="537"/>
      <c r="KOM103" s="537"/>
      <c r="KON103" s="537"/>
      <c r="KOO103" s="537"/>
      <c r="KOP103" s="537"/>
      <c r="KOQ103" s="537"/>
      <c r="KOR103" s="537"/>
      <c r="KOS103" s="537"/>
      <c r="KOT103" s="537"/>
      <c r="KOU103" s="537"/>
      <c r="KOV103" s="537"/>
      <c r="KOW103" s="537"/>
      <c r="KOX103" s="537"/>
      <c r="KOY103" s="537"/>
      <c r="KOZ103" s="537"/>
      <c r="KPA103" s="537"/>
      <c r="KPB103" s="537"/>
      <c r="KPC103" s="537"/>
      <c r="KPD103" s="537"/>
      <c r="KPE103" s="537"/>
      <c r="KPF103" s="537"/>
      <c r="KPG103" s="537"/>
      <c r="KPH103" s="537"/>
      <c r="KPI103" s="537"/>
      <c r="KPJ103" s="537"/>
      <c r="KPK103" s="537"/>
      <c r="KPL103" s="537"/>
      <c r="KPM103" s="537"/>
      <c r="KPN103" s="537"/>
      <c r="KPO103" s="537"/>
      <c r="KPP103" s="537"/>
      <c r="KPQ103" s="537"/>
      <c r="KPR103" s="537"/>
      <c r="KPS103" s="537"/>
      <c r="KPT103" s="537"/>
      <c r="KPU103" s="537"/>
      <c r="KPV103" s="537"/>
      <c r="KPW103" s="537"/>
      <c r="KPX103" s="537"/>
      <c r="KPY103" s="537"/>
      <c r="KPZ103" s="537"/>
      <c r="KQA103" s="537"/>
      <c r="KQB103" s="537"/>
      <c r="KQC103" s="537"/>
      <c r="KQD103" s="537"/>
      <c r="KQE103" s="537"/>
      <c r="KQF103" s="537"/>
      <c r="KQG103" s="537"/>
      <c r="KQH103" s="537"/>
      <c r="KQI103" s="537"/>
      <c r="KQJ103" s="537"/>
      <c r="KQK103" s="537"/>
      <c r="KQL103" s="537"/>
      <c r="KQM103" s="537"/>
      <c r="KQN103" s="537"/>
      <c r="KQO103" s="537"/>
      <c r="KQP103" s="537"/>
      <c r="KQQ103" s="537"/>
      <c r="KQR103" s="537"/>
      <c r="KQS103" s="537"/>
      <c r="KQT103" s="537"/>
      <c r="KQU103" s="537"/>
      <c r="KQV103" s="537"/>
      <c r="KQW103" s="537"/>
      <c r="KQX103" s="537"/>
      <c r="KQY103" s="537"/>
      <c r="KQZ103" s="537"/>
      <c r="KRA103" s="537"/>
      <c r="KRB103" s="537"/>
      <c r="KRC103" s="537"/>
      <c r="KRD103" s="537"/>
      <c r="KRE103" s="537"/>
      <c r="KRF103" s="537"/>
      <c r="KRG103" s="537"/>
      <c r="KRH103" s="537"/>
      <c r="KRI103" s="537"/>
      <c r="KRJ103" s="537"/>
      <c r="KRK103" s="537"/>
      <c r="KRL103" s="537"/>
      <c r="KRM103" s="537"/>
      <c r="KRN103" s="537"/>
      <c r="KRO103" s="537"/>
      <c r="KRP103" s="537"/>
      <c r="KRQ103" s="537"/>
      <c r="KRR103" s="537"/>
      <c r="KRS103" s="537"/>
      <c r="KRT103" s="537"/>
      <c r="KRU103" s="537"/>
      <c r="KRV103" s="537"/>
      <c r="KRW103" s="537"/>
      <c r="KRX103" s="537"/>
      <c r="KRY103" s="537"/>
      <c r="KRZ103" s="537"/>
      <c r="KSA103" s="537"/>
      <c r="KSB103" s="537"/>
      <c r="KSC103" s="537"/>
      <c r="KSD103" s="537"/>
      <c r="KSE103" s="537"/>
      <c r="KSF103" s="537"/>
      <c r="KSG103" s="537"/>
      <c r="KSH103" s="537"/>
      <c r="KSI103" s="537"/>
      <c r="KSJ103" s="537"/>
      <c r="KSK103" s="537"/>
      <c r="KSL103" s="537"/>
      <c r="KSM103" s="537"/>
      <c r="KSN103" s="537"/>
      <c r="KSO103" s="537"/>
      <c r="KSP103" s="537"/>
      <c r="KSQ103" s="537"/>
      <c r="KSR103" s="537"/>
      <c r="KSS103" s="537"/>
      <c r="KST103" s="537"/>
      <c r="KSU103" s="537"/>
      <c r="KSV103" s="537"/>
      <c r="KSW103" s="537"/>
      <c r="KSX103" s="537"/>
      <c r="KSY103" s="537"/>
      <c r="KSZ103" s="537"/>
      <c r="KTA103" s="537"/>
      <c r="KTB103" s="537"/>
      <c r="KTC103" s="537"/>
      <c r="KTD103" s="537"/>
      <c r="KTE103" s="537"/>
      <c r="KTF103" s="537"/>
      <c r="KTG103" s="537"/>
      <c r="KTH103" s="537"/>
      <c r="KTI103" s="537"/>
      <c r="KTJ103" s="537"/>
      <c r="KTK103" s="537"/>
      <c r="KTL103" s="537"/>
      <c r="KTM103" s="537"/>
      <c r="KTN103" s="537"/>
      <c r="KTO103" s="537"/>
      <c r="KTP103" s="537"/>
      <c r="KTQ103" s="537"/>
      <c r="KTR103" s="537"/>
      <c r="KTS103" s="537"/>
      <c r="KTT103" s="537"/>
      <c r="KTU103" s="537"/>
      <c r="KTV103" s="537"/>
      <c r="KTW103" s="537"/>
      <c r="KTX103" s="537"/>
      <c r="KTY103" s="537"/>
      <c r="KTZ103" s="537"/>
      <c r="KUA103" s="537"/>
      <c r="KUB103" s="537"/>
      <c r="KUC103" s="537"/>
      <c r="KUD103" s="537"/>
      <c r="KUE103" s="537"/>
      <c r="KUF103" s="537"/>
      <c r="KUG103" s="537"/>
      <c r="KUH103" s="537"/>
      <c r="KUI103" s="537"/>
      <c r="KUJ103" s="537"/>
      <c r="KUK103" s="537"/>
      <c r="KUL103" s="537"/>
      <c r="KUM103" s="537"/>
      <c r="KUN103" s="537"/>
      <c r="KUO103" s="537"/>
      <c r="KUP103" s="537"/>
      <c r="KUQ103" s="537"/>
      <c r="KUR103" s="537"/>
      <c r="KUS103" s="537"/>
      <c r="KUT103" s="537"/>
      <c r="KUU103" s="537"/>
      <c r="KUV103" s="537"/>
      <c r="KUW103" s="537"/>
      <c r="KUX103" s="537"/>
      <c r="KUY103" s="537"/>
      <c r="KUZ103" s="537"/>
      <c r="KVA103" s="537"/>
      <c r="KVB103" s="537"/>
      <c r="KVC103" s="537"/>
      <c r="KVD103" s="537"/>
      <c r="KVE103" s="537"/>
      <c r="KVF103" s="537"/>
      <c r="KVG103" s="537"/>
      <c r="KVH103" s="537"/>
      <c r="KVI103" s="537"/>
      <c r="KVJ103" s="537"/>
      <c r="KVK103" s="537"/>
      <c r="KVL103" s="537"/>
      <c r="KVM103" s="537"/>
      <c r="KVN103" s="537"/>
      <c r="KVO103" s="537"/>
      <c r="KVP103" s="537"/>
      <c r="KVQ103" s="537"/>
      <c r="KVR103" s="537"/>
      <c r="KVS103" s="537"/>
      <c r="KVT103" s="537"/>
      <c r="KVU103" s="537"/>
      <c r="KVV103" s="537"/>
      <c r="KVW103" s="537"/>
      <c r="KVX103" s="537"/>
      <c r="KVY103" s="537"/>
      <c r="KVZ103" s="537"/>
      <c r="KWA103" s="537"/>
      <c r="KWB103" s="537"/>
      <c r="KWC103" s="537"/>
      <c r="KWD103" s="537"/>
      <c r="KWE103" s="537"/>
      <c r="KWF103" s="537"/>
      <c r="KWG103" s="537"/>
      <c r="KWH103" s="537"/>
      <c r="KWI103" s="537"/>
      <c r="KWJ103" s="537"/>
      <c r="KWK103" s="537"/>
      <c r="KWL103" s="537"/>
      <c r="KWM103" s="537"/>
      <c r="KWN103" s="537"/>
      <c r="KWO103" s="537"/>
      <c r="KWP103" s="537"/>
      <c r="KWQ103" s="537"/>
      <c r="KWR103" s="537"/>
      <c r="KWS103" s="537"/>
      <c r="KWT103" s="537"/>
      <c r="KWU103" s="537"/>
      <c r="KWV103" s="537"/>
      <c r="KWW103" s="537"/>
      <c r="KWX103" s="537"/>
      <c r="KWY103" s="537"/>
      <c r="KWZ103" s="537"/>
      <c r="KXA103" s="537"/>
      <c r="KXB103" s="537"/>
      <c r="KXC103" s="537"/>
      <c r="KXD103" s="537"/>
      <c r="KXE103" s="537"/>
      <c r="KXF103" s="537"/>
      <c r="KXG103" s="537"/>
      <c r="KXH103" s="537"/>
      <c r="KXI103" s="537"/>
      <c r="KXJ103" s="537"/>
      <c r="KXK103" s="537"/>
      <c r="KXL103" s="537"/>
      <c r="KXM103" s="537"/>
      <c r="KXN103" s="537"/>
      <c r="KXO103" s="537"/>
      <c r="KXP103" s="537"/>
      <c r="KXQ103" s="537"/>
      <c r="KXR103" s="537"/>
      <c r="KXS103" s="537"/>
      <c r="KXT103" s="537"/>
      <c r="KXU103" s="537"/>
      <c r="KXV103" s="537"/>
      <c r="KXW103" s="537"/>
      <c r="KXX103" s="537"/>
      <c r="KXY103" s="537"/>
      <c r="KXZ103" s="537"/>
      <c r="KYA103" s="537"/>
      <c r="KYB103" s="537"/>
      <c r="KYC103" s="537"/>
      <c r="KYD103" s="537"/>
      <c r="KYE103" s="537"/>
      <c r="KYF103" s="537"/>
      <c r="KYG103" s="537"/>
      <c r="KYH103" s="537"/>
      <c r="KYI103" s="537"/>
      <c r="KYJ103" s="537"/>
      <c r="KYK103" s="537"/>
      <c r="KYL103" s="537"/>
      <c r="KYM103" s="537"/>
      <c r="KYN103" s="537"/>
      <c r="KYO103" s="537"/>
      <c r="KYP103" s="537"/>
      <c r="KYQ103" s="537"/>
      <c r="KYR103" s="537"/>
      <c r="KYS103" s="537"/>
      <c r="KYT103" s="537"/>
      <c r="KYU103" s="537"/>
      <c r="KYV103" s="537"/>
      <c r="KYW103" s="537"/>
      <c r="KYX103" s="537"/>
      <c r="KYY103" s="537"/>
      <c r="KYZ103" s="537"/>
      <c r="KZA103" s="537"/>
      <c r="KZB103" s="537"/>
      <c r="KZC103" s="537"/>
      <c r="KZD103" s="537"/>
      <c r="KZE103" s="537"/>
      <c r="KZF103" s="537"/>
      <c r="KZG103" s="537"/>
      <c r="KZH103" s="537"/>
      <c r="KZI103" s="537"/>
      <c r="KZJ103" s="537"/>
      <c r="KZK103" s="537"/>
      <c r="KZL103" s="537"/>
      <c r="KZM103" s="537"/>
      <c r="KZN103" s="537"/>
      <c r="KZO103" s="537"/>
      <c r="KZP103" s="537"/>
      <c r="KZQ103" s="537"/>
      <c r="KZR103" s="537"/>
      <c r="KZS103" s="537"/>
      <c r="KZT103" s="537"/>
      <c r="KZU103" s="537"/>
      <c r="KZV103" s="537"/>
      <c r="KZW103" s="537"/>
      <c r="KZX103" s="537"/>
      <c r="KZY103" s="537"/>
      <c r="KZZ103" s="537"/>
      <c r="LAA103" s="537"/>
      <c r="LAB103" s="537"/>
      <c r="LAC103" s="537"/>
      <c r="LAD103" s="537"/>
      <c r="LAE103" s="537"/>
      <c r="LAF103" s="537"/>
      <c r="LAG103" s="537"/>
      <c r="LAH103" s="537"/>
      <c r="LAI103" s="537"/>
      <c r="LAJ103" s="537"/>
      <c r="LAK103" s="537"/>
      <c r="LAL103" s="537"/>
      <c r="LAM103" s="537"/>
      <c r="LAN103" s="537"/>
      <c r="LAO103" s="537"/>
      <c r="LAP103" s="537"/>
      <c r="LAQ103" s="537"/>
      <c r="LAR103" s="537"/>
      <c r="LAS103" s="537"/>
      <c r="LAT103" s="537"/>
      <c r="LAU103" s="537"/>
      <c r="LAV103" s="537"/>
      <c r="LAW103" s="537"/>
      <c r="LAX103" s="537"/>
      <c r="LAY103" s="537"/>
      <c r="LAZ103" s="537"/>
      <c r="LBA103" s="537"/>
      <c r="LBB103" s="537"/>
      <c r="LBC103" s="537"/>
      <c r="LBD103" s="537"/>
      <c r="LBE103" s="537"/>
      <c r="LBF103" s="537"/>
      <c r="LBG103" s="537"/>
      <c r="LBH103" s="537"/>
      <c r="LBI103" s="537"/>
      <c r="LBJ103" s="537"/>
      <c r="LBK103" s="537"/>
      <c r="LBL103" s="537"/>
      <c r="LBM103" s="537"/>
      <c r="LBN103" s="537"/>
      <c r="LBO103" s="537"/>
      <c r="LBP103" s="537"/>
      <c r="LBQ103" s="537"/>
      <c r="LBR103" s="537"/>
      <c r="LBS103" s="537"/>
      <c r="LBT103" s="537"/>
      <c r="LBU103" s="537"/>
      <c r="LBV103" s="537"/>
      <c r="LBW103" s="537"/>
      <c r="LBX103" s="537"/>
      <c r="LBY103" s="537"/>
      <c r="LBZ103" s="537"/>
      <c r="LCA103" s="537"/>
      <c r="LCB103" s="537"/>
      <c r="LCC103" s="537"/>
      <c r="LCD103" s="537"/>
      <c r="LCE103" s="537"/>
      <c r="LCF103" s="537"/>
      <c r="LCG103" s="537"/>
      <c r="LCH103" s="537"/>
      <c r="LCI103" s="537"/>
      <c r="LCJ103" s="537"/>
      <c r="LCK103" s="537"/>
      <c r="LCL103" s="537"/>
      <c r="LCM103" s="537"/>
      <c r="LCN103" s="537"/>
      <c r="LCO103" s="537"/>
      <c r="LCP103" s="537"/>
      <c r="LCQ103" s="537"/>
      <c r="LCR103" s="537"/>
      <c r="LCS103" s="537"/>
      <c r="LCT103" s="537"/>
      <c r="LCU103" s="537"/>
      <c r="LCV103" s="537"/>
      <c r="LCW103" s="537"/>
      <c r="LCX103" s="537"/>
      <c r="LCY103" s="537"/>
      <c r="LCZ103" s="537"/>
      <c r="LDA103" s="537"/>
      <c r="LDB103" s="537"/>
      <c r="LDC103" s="537"/>
      <c r="LDD103" s="537"/>
      <c r="LDE103" s="537"/>
      <c r="LDF103" s="537"/>
      <c r="LDG103" s="537"/>
      <c r="LDH103" s="537"/>
      <c r="LDI103" s="537"/>
      <c r="LDJ103" s="537"/>
      <c r="LDK103" s="537"/>
      <c r="LDL103" s="537"/>
      <c r="LDM103" s="537"/>
      <c r="LDN103" s="537"/>
      <c r="LDO103" s="537"/>
      <c r="LDP103" s="537"/>
      <c r="LDQ103" s="537"/>
      <c r="LDR103" s="537"/>
      <c r="LDS103" s="537"/>
      <c r="LDT103" s="537"/>
      <c r="LDU103" s="537"/>
      <c r="LDV103" s="537"/>
      <c r="LDW103" s="537"/>
      <c r="LDX103" s="537"/>
      <c r="LDY103" s="537"/>
      <c r="LDZ103" s="537"/>
      <c r="LEA103" s="537"/>
      <c r="LEB103" s="537"/>
      <c r="LEC103" s="537"/>
      <c r="LED103" s="537"/>
      <c r="LEE103" s="537"/>
      <c r="LEF103" s="537"/>
      <c r="LEG103" s="537"/>
      <c r="LEH103" s="537"/>
      <c r="LEI103" s="537"/>
      <c r="LEJ103" s="537"/>
      <c r="LEK103" s="537"/>
      <c r="LEL103" s="537"/>
      <c r="LEM103" s="537"/>
      <c r="LEN103" s="537"/>
      <c r="LEO103" s="537"/>
      <c r="LEP103" s="537"/>
      <c r="LEQ103" s="537"/>
      <c r="LER103" s="537"/>
      <c r="LES103" s="537"/>
      <c r="LET103" s="537"/>
      <c r="LEU103" s="537"/>
      <c r="LEV103" s="537"/>
      <c r="LEW103" s="537"/>
      <c r="LEX103" s="537"/>
      <c r="LEY103" s="537"/>
      <c r="LEZ103" s="537"/>
      <c r="LFA103" s="537"/>
      <c r="LFB103" s="537"/>
      <c r="LFC103" s="537"/>
      <c r="LFD103" s="537"/>
      <c r="LFE103" s="537"/>
      <c r="LFF103" s="537"/>
      <c r="LFG103" s="537"/>
      <c r="LFH103" s="537"/>
      <c r="LFI103" s="537"/>
      <c r="LFJ103" s="537"/>
      <c r="LFK103" s="537"/>
      <c r="LFL103" s="537"/>
      <c r="LFM103" s="537"/>
      <c r="LFN103" s="537"/>
      <c r="LFO103" s="537"/>
      <c r="LFP103" s="537"/>
      <c r="LFQ103" s="537"/>
      <c r="LFR103" s="537"/>
      <c r="LFS103" s="537"/>
      <c r="LFT103" s="537"/>
      <c r="LFU103" s="537"/>
      <c r="LFV103" s="537"/>
      <c r="LFW103" s="537"/>
      <c r="LFX103" s="537"/>
      <c r="LFY103" s="537"/>
      <c r="LFZ103" s="537"/>
      <c r="LGA103" s="537"/>
      <c r="LGB103" s="537"/>
      <c r="LGC103" s="537"/>
      <c r="LGD103" s="537"/>
      <c r="LGE103" s="537"/>
      <c r="LGF103" s="537"/>
      <c r="LGG103" s="537"/>
      <c r="LGH103" s="537"/>
      <c r="LGI103" s="537"/>
      <c r="LGJ103" s="537"/>
      <c r="LGK103" s="537"/>
      <c r="LGL103" s="537"/>
      <c r="LGM103" s="537"/>
      <c r="LGN103" s="537"/>
      <c r="LGO103" s="537"/>
      <c r="LGP103" s="537"/>
      <c r="LGQ103" s="537"/>
      <c r="LGR103" s="537"/>
      <c r="LGS103" s="537"/>
      <c r="LGT103" s="537"/>
      <c r="LGU103" s="537"/>
      <c r="LGV103" s="537"/>
      <c r="LGW103" s="537"/>
      <c r="LGX103" s="537"/>
      <c r="LGY103" s="537"/>
      <c r="LGZ103" s="537"/>
      <c r="LHA103" s="537"/>
      <c r="LHB103" s="537"/>
      <c r="LHC103" s="537"/>
      <c r="LHD103" s="537"/>
      <c r="LHE103" s="537"/>
      <c r="LHF103" s="537"/>
      <c r="LHG103" s="537"/>
      <c r="LHH103" s="537"/>
      <c r="LHI103" s="537"/>
      <c r="LHJ103" s="537"/>
      <c r="LHK103" s="537"/>
      <c r="LHL103" s="537"/>
      <c r="LHM103" s="537"/>
      <c r="LHN103" s="537"/>
      <c r="LHO103" s="537"/>
      <c r="LHP103" s="537"/>
      <c r="LHQ103" s="537"/>
      <c r="LHR103" s="537"/>
      <c r="LHS103" s="537"/>
      <c r="LHT103" s="537"/>
      <c r="LHU103" s="537"/>
      <c r="LHV103" s="537"/>
      <c r="LHW103" s="537"/>
      <c r="LHX103" s="537"/>
      <c r="LHY103" s="537"/>
      <c r="LHZ103" s="537"/>
      <c r="LIA103" s="537"/>
      <c r="LIB103" s="537"/>
      <c r="LIC103" s="537"/>
      <c r="LID103" s="537"/>
      <c r="LIE103" s="537"/>
      <c r="LIF103" s="537"/>
      <c r="LIG103" s="537"/>
      <c r="LIH103" s="537"/>
      <c r="LII103" s="537"/>
      <c r="LIJ103" s="537"/>
      <c r="LIK103" s="537"/>
      <c r="LIL103" s="537"/>
      <c r="LIM103" s="537"/>
      <c r="LIN103" s="537"/>
      <c r="LIO103" s="537"/>
      <c r="LIP103" s="537"/>
      <c r="LIQ103" s="537"/>
      <c r="LIR103" s="537"/>
      <c r="LIS103" s="537"/>
      <c r="LIT103" s="537"/>
      <c r="LIU103" s="537"/>
      <c r="LIV103" s="537"/>
      <c r="LIW103" s="537"/>
      <c r="LIX103" s="537"/>
      <c r="LIY103" s="537"/>
      <c r="LIZ103" s="537"/>
      <c r="LJA103" s="537"/>
      <c r="LJB103" s="537"/>
      <c r="LJC103" s="537"/>
      <c r="LJD103" s="537"/>
      <c r="LJE103" s="537"/>
      <c r="LJF103" s="537"/>
      <c r="LJG103" s="537"/>
      <c r="LJH103" s="537"/>
      <c r="LJI103" s="537"/>
      <c r="LJJ103" s="537"/>
      <c r="LJK103" s="537"/>
      <c r="LJL103" s="537"/>
      <c r="LJM103" s="537"/>
      <c r="LJN103" s="537"/>
      <c r="LJO103" s="537"/>
      <c r="LJP103" s="537"/>
      <c r="LJQ103" s="537"/>
      <c r="LJR103" s="537"/>
      <c r="LJS103" s="537"/>
      <c r="LJT103" s="537"/>
      <c r="LJU103" s="537"/>
      <c r="LJV103" s="537"/>
      <c r="LJW103" s="537"/>
      <c r="LJX103" s="537"/>
      <c r="LJY103" s="537"/>
      <c r="LJZ103" s="537"/>
      <c r="LKA103" s="537"/>
      <c r="LKB103" s="537"/>
      <c r="LKC103" s="537"/>
      <c r="LKD103" s="537"/>
      <c r="LKE103" s="537"/>
      <c r="LKF103" s="537"/>
      <c r="LKG103" s="537"/>
      <c r="LKH103" s="537"/>
      <c r="LKI103" s="537"/>
      <c r="LKJ103" s="537"/>
      <c r="LKK103" s="537"/>
      <c r="LKL103" s="537"/>
      <c r="LKM103" s="537"/>
      <c r="LKN103" s="537"/>
      <c r="LKO103" s="537"/>
      <c r="LKP103" s="537"/>
      <c r="LKQ103" s="537"/>
      <c r="LKR103" s="537"/>
      <c r="LKS103" s="537"/>
      <c r="LKT103" s="537"/>
      <c r="LKU103" s="537"/>
      <c r="LKV103" s="537"/>
      <c r="LKW103" s="537"/>
      <c r="LKX103" s="537"/>
      <c r="LKY103" s="537"/>
      <c r="LKZ103" s="537"/>
      <c r="LLA103" s="537"/>
      <c r="LLB103" s="537"/>
      <c r="LLC103" s="537"/>
      <c r="LLD103" s="537"/>
      <c r="LLE103" s="537"/>
      <c r="LLF103" s="537"/>
      <c r="LLG103" s="537"/>
      <c r="LLH103" s="537"/>
      <c r="LLI103" s="537"/>
      <c r="LLJ103" s="537"/>
      <c r="LLK103" s="537"/>
      <c r="LLL103" s="537"/>
      <c r="LLM103" s="537"/>
      <c r="LLN103" s="537"/>
      <c r="LLO103" s="537"/>
      <c r="LLP103" s="537"/>
      <c r="LLQ103" s="537"/>
      <c r="LLR103" s="537"/>
      <c r="LLS103" s="537"/>
      <c r="LLT103" s="537"/>
      <c r="LLU103" s="537"/>
      <c r="LLV103" s="537"/>
      <c r="LLW103" s="537"/>
      <c r="LLX103" s="537"/>
      <c r="LLY103" s="537"/>
      <c r="LLZ103" s="537"/>
      <c r="LMA103" s="537"/>
      <c r="LMB103" s="537"/>
      <c r="LMC103" s="537"/>
      <c r="LMD103" s="537"/>
      <c r="LME103" s="537"/>
      <c r="LMF103" s="537"/>
      <c r="LMG103" s="537"/>
      <c r="LMH103" s="537"/>
      <c r="LMI103" s="537"/>
      <c r="LMJ103" s="537"/>
      <c r="LMK103" s="537"/>
      <c r="LML103" s="537"/>
      <c r="LMM103" s="537"/>
      <c r="LMN103" s="537"/>
      <c r="LMO103" s="537"/>
      <c r="LMP103" s="537"/>
      <c r="LMQ103" s="537"/>
      <c r="LMR103" s="537"/>
      <c r="LMS103" s="537"/>
      <c r="LMT103" s="537"/>
      <c r="LMU103" s="537"/>
      <c r="LMV103" s="537"/>
      <c r="LMW103" s="537"/>
      <c r="LMX103" s="537"/>
      <c r="LMY103" s="537"/>
      <c r="LMZ103" s="537"/>
      <c r="LNA103" s="537"/>
      <c r="LNB103" s="537"/>
      <c r="LNC103" s="537"/>
      <c r="LND103" s="537"/>
      <c r="LNE103" s="537"/>
      <c r="LNF103" s="537"/>
      <c r="LNG103" s="537"/>
      <c r="LNH103" s="537"/>
      <c r="LNI103" s="537"/>
      <c r="LNJ103" s="537"/>
      <c r="LNK103" s="537"/>
      <c r="LNL103" s="537"/>
      <c r="LNM103" s="537"/>
      <c r="LNN103" s="537"/>
      <c r="LNO103" s="537"/>
      <c r="LNP103" s="537"/>
      <c r="LNQ103" s="537"/>
      <c r="LNR103" s="537"/>
      <c r="LNS103" s="537"/>
      <c r="LNT103" s="537"/>
      <c r="LNU103" s="537"/>
      <c r="LNV103" s="537"/>
      <c r="LNW103" s="537"/>
      <c r="LNX103" s="537"/>
      <c r="LNY103" s="537"/>
      <c r="LNZ103" s="537"/>
      <c r="LOA103" s="537"/>
      <c r="LOB103" s="537"/>
      <c r="LOC103" s="537"/>
      <c r="LOD103" s="537"/>
      <c r="LOE103" s="537"/>
      <c r="LOF103" s="537"/>
      <c r="LOG103" s="537"/>
      <c r="LOH103" s="537"/>
      <c r="LOI103" s="537"/>
      <c r="LOJ103" s="537"/>
      <c r="LOK103" s="537"/>
      <c r="LOL103" s="537"/>
      <c r="LOM103" s="537"/>
      <c r="LON103" s="537"/>
      <c r="LOO103" s="537"/>
      <c r="LOP103" s="537"/>
      <c r="LOQ103" s="537"/>
      <c r="LOR103" s="537"/>
      <c r="LOS103" s="537"/>
      <c r="LOT103" s="537"/>
      <c r="LOU103" s="537"/>
      <c r="LOV103" s="537"/>
      <c r="LOW103" s="537"/>
      <c r="LOX103" s="537"/>
      <c r="LOY103" s="537"/>
      <c r="LOZ103" s="537"/>
      <c r="LPA103" s="537"/>
      <c r="LPB103" s="537"/>
      <c r="LPC103" s="537"/>
      <c r="LPD103" s="537"/>
      <c r="LPE103" s="537"/>
      <c r="LPF103" s="537"/>
      <c r="LPG103" s="537"/>
      <c r="LPH103" s="537"/>
      <c r="LPI103" s="537"/>
      <c r="LPJ103" s="537"/>
      <c r="LPK103" s="537"/>
      <c r="LPL103" s="537"/>
      <c r="LPM103" s="537"/>
      <c r="LPN103" s="537"/>
      <c r="LPO103" s="537"/>
      <c r="LPP103" s="537"/>
      <c r="LPQ103" s="537"/>
      <c r="LPR103" s="537"/>
      <c r="LPS103" s="537"/>
      <c r="LPT103" s="537"/>
      <c r="LPU103" s="537"/>
      <c r="LPV103" s="537"/>
      <c r="LPW103" s="537"/>
      <c r="LPX103" s="537"/>
      <c r="LPY103" s="537"/>
      <c r="LPZ103" s="537"/>
      <c r="LQA103" s="537"/>
      <c r="LQB103" s="537"/>
      <c r="LQC103" s="537"/>
      <c r="LQD103" s="537"/>
      <c r="LQE103" s="537"/>
      <c r="LQF103" s="537"/>
      <c r="LQG103" s="537"/>
      <c r="LQH103" s="537"/>
      <c r="LQI103" s="537"/>
      <c r="LQJ103" s="537"/>
      <c r="LQK103" s="537"/>
      <c r="LQL103" s="537"/>
      <c r="LQM103" s="537"/>
      <c r="LQN103" s="537"/>
      <c r="LQO103" s="537"/>
      <c r="LQP103" s="537"/>
      <c r="LQQ103" s="537"/>
      <c r="LQR103" s="537"/>
      <c r="LQS103" s="537"/>
      <c r="LQT103" s="537"/>
      <c r="LQU103" s="537"/>
      <c r="LQV103" s="537"/>
      <c r="LQW103" s="537"/>
      <c r="LQX103" s="537"/>
      <c r="LQY103" s="537"/>
      <c r="LQZ103" s="537"/>
      <c r="LRA103" s="537"/>
      <c r="LRB103" s="537"/>
      <c r="LRC103" s="537"/>
      <c r="LRD103" s="537"/>
      <c r="LRE103" s="537"/>
      <c r="LRF103" s="537"/>
      <c r="LRG103" s="537"/>
      <c r="LRH103" s="537"/>
      <c r="LRI103" s="537"/>
      <c r="LRJ103" s="537"/>
      <c r="LRK103" s="537"/>
      <c r="LRL103" s="537"/>
      <c r="LRM103" s="537"/>
      <c r="LRN103" s="537"/>
      <c r="LRO103" s="537"/>
      <c r="LRP103" s="537"/>
      <c r="LRQ103" s="537"/>
      <c r="LRR103" s="537"/>
      <c r="LRS103" s="537"/>
      <c r="LRT103" s="537"/>
      <c r="LRU103" s="537"/>
      <c r="LRV103" s="537"/>
      <c r="LRW103" s="537"/>
      <c r="LRX103" s="537"/>
      <c r="LRY103" s="537"/>
      <c r="LRZ103" s="537"/>
      <c r="LSA103" s="537"/>
      <c r="LSB103" s="537"/>
      <c r="LSC103" s="537"/>
      <c r="LSD103" s="537"/>
      <c r="LSE103" s="537"/>
      <c r="LSF103" s="537"/>
      <c r="LSG103" s="537"/>
      <c r="LSH103" s="537"/>
      <c r="LSI103" s="537"/>
      <c r="LSJ103" s="537"/>
      <c r="LSK103" s="537"/>
      <c r="LSL103" s="537"/>
      <c r="LSM103" s="537"/>
      <c r="LSN103" s="537"/>
      <c r="LSO103" s="537"/>
      <c r="LSP103" s="537"/>
      <c r="LSQ103" s="537"/>
      <c r="LSR103" s="537"/>
      <c r="LSS103" s="537"/>
      <c r="LST103" s="537"/>
      <c r="LSU103" s="537"/>
      <c r="LSV103" s="537"/>
      <c r="LSW103" s="537"/>
      <c r="LSX103" s="537"/>
      <c r="LSY103" s="537"/>
      <c r="LSZ103" s="537"/>
      <c r="LTA103" s="537"/>
      <c r="LTB103" s="537"/>
      <c r="LTC103" s="537"/>
      <c r="LTD103" s="537"/>
      <c r="LTE103" s="537"/>
      <c r="LTF103" s="537"/>
      <c r="LTG103" s="537"/>
      <c r="LTH103" s="537"/>
      <c r="LTI103" s="537"/>
      <c r="LTJ103" s="537"/>
      <c r="LTK103" s="537"/>
      <c r="LTL103" s="537"/>
      <c r="LTM103" s="537"/>
      <c r="LTN103" s="537"/>
      <c r="LTO103" s="537"/>
      <c r="LTP103" s="537"/>
      <c r="LTQ103" s="537"/>
      <c r="LTR103" s="537"/>
      <c r="LTS103" s="537"/>
      <c r="LTT103" s="537"/>
      <c r="LTU103" s="537"/>
      <c r="LTV103" s="537"/>
      <c r="LTW103" s="537"/>
      <c r="LTX103" s="537"/>
      <c r="LTY103" s="537"/>
      <c r="LTZ103" s="537"/>
      <c r="LUA103" s="537"/>
      <c r="LUB103" s="537"/>
      <c r="LUC103" s="537"/>
      <c r="LUD103" s="537"/>
      <c r="LUE103" s="537"/>
      <c r="LUF103" s="537"/>
      <c r="LUG103" s="537"/>
      <c r="LUH103" s="537"/>
      <c r="LUI103" s="537"/>
      <c r="LUJ103" s="537"/>
      <c r="LUK103" s="537"/>
      <c r="LUL103" s="537"/>
      <c r="LUM103" s="537"/>
      <c r="LUN103" s="537"/>
      <c r="LUO103" s="537"/>
      <c r="LUP103" s="537"/>
      <c r="LUQ103" s="537"/>
      <c r="LUR103" s="537"/>
      <c r="LUS103" s="537"/>
      <c r="LUT103" s="537"/>
      <c r="LUU103" s="537"/>
      <c r="LUV103" s="537"/>
      <c r="LUW103" s="537"/>
      <c r="LUX103" s="537"/>
      <c r="LUY103" s="537"/>
      <c r="LUZ103" s="537"/>
      <c r="LVA103" s="537"/>
      <c r="LVB103" s="537"/>
      <c r="LVC103" s="537"/>
      <c r="LVD103" s="537"/>
      <c r="LVE103" s="537"/>
      <c r="LVF103" s="537"/>
      <c r="LVG103" s="537"/>
      <c r="LVH103" s="537"/>
      <c r="LVI103" s="537"/>
      <c r="LVJ103" s="537"/>
      <c r="LVK103" s="537"/>
      <c r="LVL103" s="537"/>
      <c r="LVM103" s="537"/>
      <c r="LVN103" s="537"/>
      <c r="LVO103" s="537"/>
      <c r="LVP103" s="537"/>
      <c r="LVQ103" s="537"/>
      <c r="LVR103" s="537"/>
      <c r="LVS103" s="537"/>
      <c r="LVT103" s="537"/>
      <c r="LVU103" s="537"/>
      <c r="LVV103" s="537"/>
      <c r="LVW103" s="537"/>
      <c r="LVX103" s="537"/>
      <c r="LVY103" s="537"/>
      <c r="LVZ103" s="537"/>
      <c r="LWA103" s="537"/>
      <c r="LWB103" s="537"/>
      <c r="LWC103" s="537"/>
      <c r="LWD103" s="537"/>
      <c r="LWE103" s="537"/>
      <c r="LWF103" s="537"/>
      <c r="LWG103" s="537"/>
      <c r="LWH103" s="537"/>
      <c r="LWI103" s="537"/>
      <c r="LWJ103" s="537"/>
      <c r="LWK103" s="537"/>
      <c r="LWL103" s="537"/>
      <c r="LWM103" s="537"/>
      <c r="LWN103" s="537"/>
      <c r="LWO103" s="537"/>
      <c r="LWP103" s="537"/>
      <c r="LWQ103" s="537"/>
      <c r="LWR103" s="537"/>
      <c r="LWS103" s="537"/>
      <c r="LWT103" s="537"/>
      <c r="LWU103" s="537"/>
      <c r="LWV103" s="537"/>
      <c r="LWW103" s="537"/>
      <c r="LWX103" s="537"/>
      <c r="LWY103" s="537"/>
      <c r="LWZ103" s="537"/>
      <c r="LXA103" s="537"/>
      <c r="LXB103" s="537"/>
      <c r="LXC103" s="537"/>
      <c r="LXD103" s="537"/>
      <c r="LXE103" s="537"/>
      <c r="LXF103" s="537"/>
      <c r="LXG103" s="537"/>
      <c r="LXH103" s="537"/>
      <c r="LXI103" s="537"/>
      <c r="LXJ103" s="537"/>
      <c r="LXK103" s="537"/>
      <c r="LXL103" s="537"/>
      <c r="LXM103" s="537"/>
      <c r="LXN103" s="537"/>
      <c r="LXO103" s="537"/>
      <c r="LXP103" s="537"/>
      <c r="LXQ103" s="537"/>
      <c r="LXR103" s="537"/>
      <c r="LXS103" s="537"/>
      <c r="LXT103" s="537"/>
      <c r="LXU103" s="537"/>
      <c r="LXV103" s="537"/>
      <c r="LXW103" s="537"/>
      <c r="LXX103" s="537"/>
      <c r="LXY103" s="537"/>
      <c r="LXZ103" s="537"/>
      <c r="LYA103" s="537"/>
      <c r="LYB103" s="537"/>
      <c r="LYC103" s="537"/>
      <c r="LYD103" s="537"/>
      <c r="LYE103" s="537"/>
      <c r="LYF103" s="537"/>
      <c r="LYG103" s="537"/>
      <c r="LYH103" s="537"/>
      <c r="LYI103" s="537"/>
      <c r="LYJ103" s="537"/>
      <c r="LYK103" s="537"/>
      <c r="LYL103" s="537"/>
      <c r="LYM103" s="537"/>
      <c r="LYN103" s="537"/>
      <c r="LYO103" s="537"/>
      <c r="LYP103" s="537"/>
      <c r="LYQ103" s="537"/>
      <c r="LYR103" s="537"/>
      <c r="LYS103" s="537"/>
      <c r="LYT103" s="537"/>
      <c r="LYU103" s="537"/>
      <c r="LYV103" s="537"/>
      <c r="LYW103" s="537"/>
      <c r="LYX103" s="537"/>
      <c r="LYY103" s="537"/>
      <c r="LYZ103" s="537"/>
      <c r="LZA103" s="537"/>
      <c r="LZB103" s="537"/>
      <c r="LZC103" s="537"/>
      <c r="LZD103" s="537"/>
      <c r="LZE103" s="537"/>
      <c r="LZF103" s="537"/>
      <c r="LZG103" s="537"/>
      <c r="LZH103" s="537"/>
      <c r="LZI103" s="537"/>
      <c r="LZJ103" s="537"/>
      <c r="LZK103" s="537"/>
      <c r="LZL103" s="537"/>
      <c r="LZM103" s="537"/>
      <c r="LZN103" s="537"/>
      <c r="LZO103" s="537"/>
      <c r="LZP103" s="537"/>
      <c r="LZQ103" s="537"/>
      <c r="LZR103" s="537"/>
      <c r="LZS103" s="537"/>
      <c r="LZT103" s="537"/>
      <c r="LZU103" s="537"/>
      <c r="LZV103" s="537"/>
      <c r="LZW103" s="537"/>
      <c r="LZX103" s="537"/>
      <c r="LZY103" s="537"/>
      <c r="LZZ103" s="537"/>
      <c r="MAA103" s="537"/>
      <c r="MAB103" s="537"/>
      <c r="MAC103" s="537"/>
      <c r="MAD103" s="537"/>
      <c r="MAE103" s="537"/>
      <c r="MAF103" s="537"/>
      <c r="MAG103" s="537"/>
      <c r="MAH103" s="537"/>
      <c r="MAI103" s="537"/>
      <c r="MAJ103" s="537"/>
      <c r="MAK103" s="537"/>
      <c r="MAL103" s="537"/>
      <c r="MAM103" s="537"/>
      <c r="MAN103" s="537"/>
      <c r="MAO103" s="537"/>
      <c r="MAP103" s="537"/>
      <c r="MAQ103" s="537"/>
      <c r="MAR103" s="537"/>
      <c r="MAS103" s="537"/>
      <c r="MAT103" s="537"/>
      <c r="MAU103" s="537"/>
      <c r="MAV103" s="537"/>
      <c r="MAW103" s="537"/>
      <c r="MAX103" s="537"/>
      <c r="MAY103" s="537"/>
      <c r="MAZ103" s="537"/>
      <c r="MBA103" s="537"/>
      <c r="MBB103" s="537"/>
      <c r="MBC103" s="537"/>
      <c r="MBD103" s="537"/>
      <c r="MBE103" s="537"/>
      <c r="MBF103" s="537"/>
      <c r="MBG103" s="537"/>
      <c r="MBH103" s="537"/>
      <c r="MBI103" s="537"/>
      <c r="MBJ103" s="537"/>
      <c r="MBK103" s="537"/>
      <c r="MBL103" s="537"/>
      <c r="MBM103" s="537"/>
      <c r="MBN103" s="537"/>
      <c r="MBO103" s="537"/>
      <c r="MBP103" s="537"/>
      <c r="MBQ103" s="537"/>
      <c r="MBR103" s="537"/>
      <c r="MBS103" s="537"/>
      <c r="MBT103" s="537"/>
      <c r="MBU103" s="537"/>
      <c r="MBV103" s="537"/>
      <c r="MBW103" s="537"/>
      <c r="MBX103" s="537"/>
      <c r="MBY103" s="537"/>
      <c r="MBZ103" s="537"/>
      <c r="MCA103" s="537"/>
      <c r="MCB103" s="537"/>
      <c r="MCC103" s="537"/>
      <c r="MCD103" s="537"/>
      <c r="MCE103" s="537"/>
      <c r="MCF103" s="537"/>
      <c r="MCG103" s="537"/>
      <c r="MCH103" s="537"/>
      <c r="MCI103" s="537"/>
      <c r="MCJ103" s="537"/>
      <c r="MCK103" s="537"/>
      <c r="MCL103" s="537"/>
      <c r="MCM103" s="537"/>
      <c r="MCN103" s="537"/>
      <c r="MCO103" s="537"/>
      <c r="MCP103" s="537"/>
      <c r="MCQ103" s="537"/>
      <c r="MCR103" s="537"/>
      <c r="MCS103" s="537"/>
      <c r="MCT103" s="537"/>
      <c r="MCU103" s="537"/>
      <c r="MCV103" s="537"/>
      <c r="MCW103" s="537"/>
      <c r="MCX103" s="537"/>
      <c r="MCY103" s="537"/>
      <c r="MCZ103" s="537"/>
      <c r="MDA103" s="537"/>
      <c r="MDB103" s="537"/>
      <c r="MDC103" s="537"/>
      <c r="MDD103" s="537"/>
      <c r="MDE103" s="537"/>
      <c r="MDF103" s="537"/>
      <c r="MDG103" s="537"/>
      <c r="MDH103" s="537"/>
      <c r="MDI103" s="537"/>
      <c r="MDJ103" s="537"/>
      <c r="MDK103" s="537"/>
      <c r="MDL103" s="537"/>
      <c r="MDM103" s="537"/>
      <c r="MDN103" s="537"/>
      <c r="MDO103" s="537"/>
      <c r="MDP103" s="537"/>
      <c r="MDQ103" s="537"/>
      <c r="MDR103" s="537"/>
      <c r="MDS103" s="537"/>
      <c r="MDT103" s="537"/>
      <c r="MDU103" s="537"/>
      <c r="MDV103" s="537"/>
      <c r="MDW103" s="537"/>
      <c r="MDX103" s="537"/>
      <c r="MDY103" s="537"/>
      <c r="MDZ103" s="537"/>
      <c r="MEA103" s="537"/>
      <c r="MEB103" s="537"/>
      <c r="MEC103" s="537"/>
      <c r="MED103" s="537"/>
      <c r="MEE103" s="537"/>
      <c r="MEF103" s="537"/>
      <c r="MEG103" s="537"/>
      <c r="MEH103" s="537"/>
      <c r="MEI103" s="537"/>
      <c r="MEJ103" s="537"/>
      <c r="MEK103" s="537"/>
      <c r="MEL103" s="537"/>
      <c r="MEM103" s="537"/>
      <c r="MEN103" s="537"/>
      <c r="MEO103" s="537"/>
      <c r="MEP103" s="537"/>
      <c r="MEQ103" s="537"/>
      <c r="MER103" s="537"/>
      <c r="MES103" s="537"/>
      <c r="MET103" s="537"/>
      <c r="MEU103" s="537"/>
      <c r="MEV103" s="537"/>
      <c r="MEW103" s="537"/>
      <c r="MEX103" s="537"/>
      <c r="MEY103" s="537"/>
      <c r="MEZ103" s="537"/>
      <c r="MFA103" s="537"/>
      <c r="MFB103" s="537"/>
      <c r="MFC103" s="537"/>
      <c r="MFD103" s="537"/>
      <c r="MFE103" s="537"/>
      <c r="MFF103" s="537"/>
      <c r="MFG103" s="537"/>
      <c r="MFH103" s="537"/>
      <c r="MFI103" s="537"/>
      <c r="MFJ103" s="537"/>
      <c r="MFK103" s="537"/>
      <c r="MFL103" s="537"/>
      <c r="MFM103" s="537"/>
      <c r="MFN103" s="537"/>
      <c r="MFO103" s="537"/>
      <c r="MFP103" s="537"/>
      <c r="MFQ103" s="537"/>
      <c r="MFR103" s="537"/>
      <c r="MFS103" s="537"/>
      <c r="MFT103" s="537"/>
      <c r="MFU103" s="537"/>
      <c r="MFV103" s="537"/>
      <c r="MFW103" s="537"/>
      <c r="MFX103" s="537"/>
      <c r="MFY103" s="537"/>
      <c r="MFZ103" s="537"/>
      <c r="MGA103" s="537"/>
      <c r="MGB103" s="537"/>
      <c r="MGC103" s="537"/>
      <c r="MGD103" s="537"/>
      <c r="MGE103" s="537"/>
      <c r="MGF103" s="537"/>
      <c r="MGG103" s="537"/>
      <c r="MGH103" s="537"/>
      <c r="MGI103" s="537"/>
      <c r="MGJ103" s="537"/>
      <c r="MGK103" s="537"/>
      <c r="MGL103" s="537"/>
      <c r="MGM103" s="537"/>
      <c r="MGN103" s="537"/>
      <c r="MGO103" s="537"/>
      <c r="MGP103" s="537"/>
      <c r="MGQ103" s="537"/>
      <c r="MGR103" s="537"/>
      <c r="MGS103" s="537"/>
      <c r="MGT103" s="537"/>
      <c r="MGU103" s="537"/>
      <c r="MGV103" s="537"/>
      <c r="MGW103" s="537"/>
      <c r="MGX103" s="537"/>
      <c r="MGY103" s="537"/>
      <c r="MGZ103" s="537"/>
      <c r="MHA103" s="537"/>
      <c r="MHB103" s="537"/>
      <c r="MHC103" s="537"/>
      <c r="MHD103" s="537"/>
      <c r="MHE103" s="537"/>
      <c r="MHF103" s="537"/>
      <c r="MHG103" s="537"/>
      <c r="MHH103" s="537"/>
      <c r="MHI103" s="537"/>
      <c r="MHJ103" s="537"/>
      <c r="MHK103" s="537"/>
      <c r="MHL103" s="537"/>
      <c r="MHM103" s="537"/>
      <c r="MHN103" s="537"/>
      <c r="MHO103" s="537"/>
      <c r="MHP103" s="537"/>
      <c r="MHQ103" s="537"/>
      <c r="MHR103" s="537"/>
      <c r="MHS103" s="537"/>
      <c r="MHT103" s="537"/>
      <c r="MHU103" s="537"/>
      <c r="MHV103" s="537"/>
      <c r="MHW103" s="537"/>
      <c r="MHX103" s="537"/>
      <c r="MHY103" s="537"/>
      <c r="MHZ103" s="537"/>
      <c r="MIA103" s="537"/>
      <c r="MIB103" s="537"/>
      <c r="MIC103" s="537"/>
      <c r="MID103" s="537"/>
      <c r="MIE103" s="537"/>
      <c r="MIF103" s="537"/>
      <c r="MIG103" s="537"/>
      <c r="MIH103" s="537"/>
      <c r="MII103" s="537"/>
      <c r="MIJ103" s="537"/>
      <c r="MIK103" s="537"/>
      <c r="MIL103" s="537"/>
      <c r="MIM103" s="537"/>
      <c r="MIN103" s="537"/>
      <c r="MIO103" s="537"/>
      <c r="MIP103" s="537"/>
      <c r="MIQ103" s="537"/>
      <c r="MIR103" s="537"/>
      <c r="MIS103" s="537"/>
      <c r="MIT103" s="537"/>
      <c r="MIU103" s="537"/>
      <c r="MIV103" s="537"/>
      <c r="MIW103" s="537"/>
      <c r="MIX103" s="537"/>
      <c r="MIY103" s="537"/>
      <c r="MIZ103" s="537"/>
      <c r="MJA103" s="537"/>
      <c r="MJB103" s="537"/>
      <c r="MJC103" s="537"/>
      <c r="MJD103" s="537"/>
      <c r="MJE103" s="537"/>
      <c r="MJF103" s="537"/>
      <c r="MJG103" s="537"/>
      <c r="MJH103" s="537"/>
      <c r="MJI103" s="537"/>
      <c r="MJJ103" s="537"/>
      <c r="MJK103" s="537"/>
      <c r="MJL103" s="537"/>
      <c r="MJM103" s="537"/>
      <c r="MJN103" s="537"/>
      <c r="MJO103" s="537"/>
      <c r="MJP103" s="537"/>
      <c r="MJQ103" s="537"/>
      <c r="MJR103" s="537"/>
      <c r="MJS103" s="537"/>
      <c r="MJT103" s="537"/>
      <c r="MJU103" s="537"/>
      <c r="MJV103" s="537"/>
      <c r="MJW103" s="537"/>
      <c r="MJX103" s="537"/>
      <c r="MJY103" s="537"/>
      <c r="MJZ103" s="537"/>
      <c r="MKA103" s="537"/>
      <c r="MKB103" s="537"/>
      <c r="MKC103" s="537"/>
      <c r="MKD103" s="537"/>
      <c r="MKE103" s="537"/>
      <c r="MKF103" s="537"/>
      <c r="MKG103" s="537"/>
      <c r="MKH103" s="537"/>
      <c r="MKI103" s="537"/>
      <c r="MKJ103" s="537"/>
      <c r="MKK103" s="537"/>
      <c r="MKL103" s="537"/>
      <c r="MKM103" s="537"/>
      <c r="MKN103" s="537"/>
      <c r="MKO103" s="537"/>
      <c r="MKP103" s="537"/>
      <c r="MKQ103" s="537"/>
      <c r="MKR103" s="537"/>
      <c r="MKS103" s="537"/>
      <c r="MKT103" s="537"/>
      <c r="MKU103" s="537"/>
      <c r="MKV103" s="537"/>
      <c r="MKW103" s="537"/>
      <c r="MKX103" s="537"/>
      <c r="MKY103" s="537"/>
      <c r="MKZ103" s="537"/>
      <c r="MLA103" s="537"/>
      <c r="MLB103" s="537"/>
      <c r="MLC103" s="537"/>
      <c r="MLD103" s="537"/>
      <c r="MLE103" s="537"/>
      <c r="MLF103" s="537"/>
      <c r="MLG103" s="537"/>
      <c r="MLH103" s="537"/>
      <c r="MLI103" s="537"/>
      <c r="MLJ103" s="537"/>
      <c r="MLK103" s="537"/>
      <c r="MLL103" s="537"/>
      <c r="MLM103" s="537"/>
      <c r="MLN103" s="537"/>
      <c r="MLO103" s="537"/>
      <c r="MLP103" s="537"/>
      <c r="MLQ103" s="537"/>
      <c r="MLR103" s="537"/>
      <c r="MLS103" s="537"/>
      <c r="MLT103" s="537"/>
      <c r="MLU103" s="537"/>
      <c r="MLV103" s="537"/>
      <c r="MLW103" s="537"/>
      <c r="MLX103" s="537"/>
      <c r="MLY103" s="537"/>
      <c r="MLZ103" s="537"/>
      <c r="MMA103" s="537"/>
      <c r="MMB103" s="537"/>
      <c r="MMC103" s="537"/>
      <c r="MMD103" s="537"/>
      <c r="MME103" s="537"/>
      <c r="MMF103" s="537"/>
      <c r="MMG103" s="537"/>
      <c r="MMH103" s="537"/>
      <c r="MMI103" s="537"/>
      <c r="MMJ103" s="537"/>
      <c r="MMK103" s="537"/>
      <c r="MML103" s="537"/>
      <c r="MMM103" s="537"/>
      <c r="MMN103" s="537"/>
      <c r="MMO103" s="537"/>
      <c r="MMP103" s="537"/>
      <c r="MMQ103" s="537"/>
      <c r="MMR103" s="537"/>
      <c r="MMS103" s="537"/>
      <c r="MMT103" s="537"/>
      <c r="MMU103" s="537"/>
      <c r="MMV103" s="537"/>
      <c r="MMW103" s="537"/>
      <c r="MMX103" s="537"/>
      <c r="MMY103" s="537"/>
      <c r="MMZ103" s="537"/>
      <c r="MNA103" s="537"/>
      <c r="MNB103" s="537"/>
      <c r="MNC103" s="537"/>
      <c r="MND103" s="537"/>
      <c r="MNE103" s="537"/>
      <c r="MNF103" s="537"/>
      <c r="MNG103" s="537"/>
      <c r="MNH103" s="537"/>
      <c r="MNI103" s="537"/>
      <c r="MNJ103" s="537"/>
      <c r="MNK103" s="537"/>
      <c r="MNL103" s="537"/>
      <c r="MNM103" s="537"/>
      <c r="MNN103" s="537"/>
      <c r="MNO103" s="537"/>
      <c r="MNP103" s="537"/>
      <c r="MNQ103" s="537"/>
      <c r="MNR103" s="537"/>
      <c r="MNS103" s="537"/>
      <c r="MNT103" s="537"/>
      <c r="MNU103" s="537"/>
      <c r="MNV103" s="537"/>
      <c r="MNW103" s="537"/>
      <c r="MNX103" s="537"/>
      <c r="MNY103" s="537"/>
      <c r="MNZ103" s="537"/>
      <c r="MOA103" s="537"/>
      <c r="MOB103" s="537"/>
      <c r="MOC103" s="537"/>
      <c r="MOD103" s="537"/>
      <c r="MOE103" s="537"/>
      <c r="MOF103" s="537"/>
      <c r="MOG103" s="537"/>
      <c r="MOH103" s="537"/>
      <c r="MOI103" s="537"/>
      <c r="MOJ103" s="537"/>
      <c r="MOK103" s="537"/>
      <c r="MOL103" s="537"/>
      <c r="MOM103" s="537"/>
      <c r="MON103" s="537"/>
      <c r="MOO103" s="537"/>
      <c r="MOP103" s="537"/>
      <c r="MOQ103" s="537"/>
      <c r="MOR103" s="537"/>
      <c r="MOS103" s="537"/>
      <c r="MOT103" s="537"/>
      <c r="MOU103" s="537"/>
      <c r="MOV103" s="537"/>
      <c r="MOW103" s="537"/>
      <c r="MOX103" s="537"/>
      <c r="MOY103" s="537"/>
      <c r="MOZ103" s="537"/>
      <c r="MPA103" s="537"/>
      <c r="MPB103" s="537"/>
      <c r="MPC103" s="537"/>
      <c r="MPD103" s="537"/>
      <c r="MPE103" s="537"/>
      <c r="MPF103" s="537"/>
      <c r="MPG103" s="537"/>
      <c r="MPH103" s="537"/>
      <c r="MPI103" s="537"/>
      <c r="MPJ103" s="537"/>
      <c r="MPK103" s="537"/>
      <c r="MPL103" s="537"/>
      <c r="MPM103" s="537"/>
      <c r="MPN103" s="537"/>
      <c r="MPO103" s="537"/>
      <c r="MPP103" s="537"/>
      <c r="MPQ103" s="537"/>
      <c r="MPR103" s="537"/>
      <c r="MPS103" s="537"/>
      <c r="MPT103" s="537"/>
      <c r="MPU103" s="537"/>
      <c r="MPV103" s="537"/>
      <c r="MPW103" s="537"/>
      <c r="MPX103" s="537"/>
      <c r="MPY103" s="537"/>
      <c r="MPZ103" s="537"/>
      <c r="MQA103" s="537"/>
      <c r="MQB103" s="537"/>
      <c r="MQC103" s="537"/>
      <c r="MQD103" s="537"/>
      <c r="MQE103" s="537"/>
      <c r="MQF103" s="537"/>
      <c r="MQG103" s="537"/>
      <c r="MQH103" s="537"/>
      <c r="MQI103" s="537"/>
      <c r="MQJ103" s="537"/>
      <c r="MQK103" s="537"/>
      <c r="MQL103" s="537"/>
      <c r="MQM103" s="537"/>
      <c r="MQN103" s="537"/>
      <c r="MQO103" s="537"/>
      <c r="MQP103" s="537"/>
      <c r="MQQ103" s="537"/>
      <c r="MQR103" s="537"/>
      <c r="MQS103" s="537"/>
      <c r="MQT103" s="537"/>
      <c r="MQU103" s="537"/>
      <c r="MQV103" s="537"/>
      <c r="MQW103" s="537"/>
      <c r="MQX103" s="537"/>
      <c r="MQY103" s="537"/>
      <c r="MQZ103" s="537"/>
      <c r="MRA103" s="537"/>
      <c r="MRB103" s="537"/>
      <c r="MRC103" s="537"/>
      <c r="MRD103" s="537"/>
      <c r="MRE103" s="537"/>
      <c r="MRF103" s="537"/>
      <c r="MRG103" s="537"/>
      <c r="MRH103" s="537"/>
      <c r="MRI103" s="537"/>
      <c r="MRJ103" s="537"/>
      <c r="MRK103" s="537"/>
      <c r="MRL103" s="537"/>
      <c r="MRM103" s="537"/>
      <c r="MRN103" s="537"/>
      <c r="MRO103" s="537"/>
      <c r="MRP103" s="537"/>
      <c r="MRQ103" s="537"/>
      <c r="MRR103" s="537"/>
      <c r="MRS103" s="537"/>
      <c r="MRT103" s="537"/>
      <c r="MRU103" s="537"/>
      <c r="MRV103" s="537"/>
      <c r="MRW103" s="537"/>
      <c r="MRX103" s="537"/>
      <c r="MRY103" s="537"/>
      <c r="MRZ103" s="537"/>
      <c r="MSA103" s="537"/>
      <c r="MSB103" s="537"/>
      <c r="MSC103" s="537"/>
      <c r="MSD103" s="537"/>
      <c r="MSE103" s="537"/>
      <c r="MSF103" s="537"/>
      <c r="MSG103" s="537"/>
      <c r="MSH103" s="537"/>
      <c r="MSI103" s="537"/>
      <c r="MSJ103" s="537"/>
      <c r="MSK103" s="537"/>
      <c r="MSL103" s="537"/>
      <c r="MSM103" s="537"/>
      <c r="MSN103" s="537"/>
      <c r="MSO103" s="537"/>
      <c r="MSP103" s="537"/>
      <c r="MSQ103" s="537"/>
      <c r="MSR103" s="537"/>
      <c r="MSS103" s="537"/>
      <c r="MST103" s="537"/>
      <c r="MSU103" s="537"/>
      <c r="MSV103" s="537"/>
      <c r="MSW103" s="537"/>
      <c r="MSX103" s="537"/>
      <c r="MSY103" s="537"/>
      <c r="MSZ103" s="537"/>
      <c r="MTA103" s="537"/>
      <c r="MTB103" s="537"/>
      <c r="MTC103" s="537"/>
      <c r="MTD103" s="537"/>
      <c r="MTE103" s="537"/>
      <c r="MTF103" s="537"/>
      <c r="MTG103" s="537"/>
      <c r="MTH103" s="537"/>
      <c r="MTI103" s="537"/>
      <c r="MTJ103" s="537"/>
      <c r="MTK103" s="537"/>
      <c r="MTL103" s="537"/>
      <c r="MTM103" s="537"/>
      <c r="MTN103" s="537"/>
      <c r="MTO103" s="537"/>
      <c r="MTP103" s="537"/>
      <c r="MTQ103" s="537"/>
      <c r="MTR103" s="537"/>
      <c r="MTS103" s="537"/>
      <c r="MTT103" s="537"/>
      <c r="MTU103" s="537"/>
      <c r="MTV103" s="537"/>
      <c r="MTW103" s="537"/>
      <c r="MTX103" s="537"/>
      <c r="MTY103" s="537"/>
      <c r="MTZ103" s="537"/>
      <c r="MUA103" s="537"/>
      <c r="MUB103" s="537"/>
      <c r="MUC103" s="537"/>
      <c r="MUD103" s="537"/>
      <c r="MUE103" s="537"/>
      <c r="MUF103" s="537"/>
      <c r="MUG103" s="537"/>
      <c r="MUH103" s="537"/>
      <c r="MUI103" s="537"/>
      <c r="MUJ103" s="537"/>
      <c r="MUK103" s="537"/>
      <c r="MUL103" s="537"/>
      <c r="MUM103" s="537"/>
      <c r="MUN103" s="537"/>
      <c r="MUO103" s="537"/>
      <c r="MUP103" s="537"/>
      <c r="MUQ103" s="537"/>
      <c r="MUR103" s="537"/>
      <c r="MUS103" s="537"/>
      <c r="MUT103" s="537"/>
      <c r="MUU103" s="537"/>
      <c r="MUV103" s="537"/>
      <c r="MUW103" s="537"/>
      <c r="MUX103" s="537"/>
      <c r="MUY103" s="537"/>
      <c r="MUZ103" s="537"/>
      <c r="MVA103" s="537"/>
      <c r="MVB103" s="537"/>
      <c r="MVC103" s="537"/>
      <c r="MVD103" s="537"/>
      <c r="MVE103" s="537"/>
      <c r="MVF103" s="537"/>
      <c r="MVG103" s="537"/>
      <c r="MVH103" s="537"/>
      <c r="MVI103" s="537"/>
      <c r="MVJ103" s="537"/>
      <c r="MVK103" s="537"/>
      <c r="MVL103" s="537"/>
      <c r="MVM103" s="537"/>
      <c r="MVN103" s="537"/>
      <c r="MVO103" s="537"/>
      <c r="MVP103" s="537"/>
      <c r="MVQ103" s="537"/>
      <c r="MVR103" s="537"/>
      <c r="MVS103" s="537"/>
      <c r="MVT103" s="537"/>
      <c r="MVU103" s="537"/>
      <c r="MVV103" s="537"/>
      <c r="MVW103" s="537"/>
      <c r="MVX103" s="537"/>
      <c r="MVY103" s="537"/>
      <c r="MVZ103" s="537"/>
      <c r="MWA103" s="537"/>
      <c r="MWB103" s="537"/>
      <c r="MWC103" s="537"/>
      <c r="MWD103" s="537"/>
      <c r="MWE103" s="537"/>
      <c r="MWF103" s="537"/>
      <c r="MWG103" s="537"/>
      <c r="MWH103" s="537"/>
      <c r="MWI103" s="537"/>
      <c r="MWJ103" s="537"/>
      <c r="MWK103" s="537"/>
      <c r="MWL103" s="537"/>
      <c r="MWM103" s="537"/>
      <c r="MWN103" s="537"/>
      <c r="MWO103" s="537"/>
      <c r="MWP103" s="537"/>
      <c r="MWQ103" s="537"/>
      <c r="MWR103" s="537"/>
      <c r="MWS103" s="537"/>
      <c r="MWT103" s="537"/>
      <c r="MWU103" s="537"/>
      <c r="MWV103" s="537"/>
      <c r="MWW103" s="537"/>
      <c r="MWX103" s="537"/>
      <c r="MWY103" s="537"/>
      <c r="MWZ103" s="537"/>
      <c r="MXA103" s="537"/>
      <c r="MXB103" s="537"/>
      <c r="MXC103" s="537"/>
      <c r="MXD103" s="537"/>
      <c r="MXE103" s="537"/>
      <c r="MXF103" s="537"/>
      <c r="MXG103" s="537"/>
      <c r="MXH103" s="537"/>
      <c r="MXI103" s="537"/>
      <c r="MXJ103" s="537"/>
      <c r="MXK103" s="537"/>
      <c r="MXL103" s="537"/>
      <c r="MXM103" s="537"/>
      <c r="MXN103" s="537"/>
      <c r="MXO103" s="537"/>
      <c r="MXP103" s="537"/>
      <c r="MXQ103" s="537"/>
      <c r="MXR103" s="537"/>
      <c r="MXS103" s="537"/>
      <c r="MXT103" s="537"/>
      <c r="MXU103" s="537"/>
      <c r="MXV103" s="537"/>
      <c r="MXW103" s="537"/>
      <c r="MXX103" s="537"/>
      <c r="MXY103" s="537"/>
      <c r="MXZ103" s="537"/>
      <c r="MYA103" s="537"/>
      <c r="MYB103" s="537"/>
      <c r="MYC103" s="537"/>
      <c r="MYD103" s="537"/>
      <c r="MYE103" s="537"/>
      <c r="MYF103" s="537"/>
      <c r="MYG103" s="537"/>
      <c r="MYH103" s="537"/>
      <c r="MYI103" s="537"/>
      <c r="MYJ103" s="537"/>
      <c r="MYK103" s="537"/>
      <c r="MYL103" s="537"/>
      <c r="MYM103" s="537"/>
      <c r="MYN103" s="537"/>
      <c r="MYO103" s="537"/>
      <c r="MYP103" s="537"/>
      <c r="MYQ103" s="537"/>
      <c r="MYR103" s="537"/>
      <c r="MYS103" s="537"/>
      <c r="MYT103" s="537"/>
      <c r="MYU103" s="537"/>
      <c r="MYV103" s="537"/>
      <c r="MYW103" s="537"/>
      <c r="MYX103" s="537"/>
      <c r="MYY103" s="537"/>
      <c r="MYZ103" s="537"/>
      <c r="MZA103" s="537"/>
      <c r="MZB103" s="537"/>
      <c r="MZC103" s="537"/>
      <c r="MZD103" s="537"/>
      <c r="MZE103" s="537"/>
      <c r="MZF103" s="537"/>
      <c r="MZG103" s="537"/>
      <c r="MZH103" s="537"/>
      <c r="MZI103" s="537"/>
      <c r="MZJ103" s="537"/>
      <c r="MZK103" s="537"/>
      <c r="MZL103" s="537"/>
      <c r="MZM103" s="537"/>
      <c r="MZN103" s="537"/>
      <c r="MZO103" s="537"/>
      <c r="MZP103" s="537"/>
      <c r="MZQ103" s="537"/>
      <c r="MZR103" s="537"/>
      <c r="MZS103" s="537"/>
      <c r="MZT103" s="537"/>
      <c r="MZU103" s="537"/>
      <c r="MZV103" s="537"/>
      <c r="MZW103" s="537"/>
      <c r="MZX103" s="537"/>
      <c r="MZY103" s="537"/>
      <c r="MZZ103" s="537"/>
      <c r="NAA103" s="537"/>
      <c r="NAB103" s="537"/>
      <c r="NAC103" s="537"/>
      <c r="NAD103" s="537"/>
      <c r="NAE103" s="537"/>
      <c r="NAF103" s="537"/>
      <c r="NAG103" s="537"/>
      <c r="NAH103" s="537"/>
      <c r="NAI103" s="537"/>
      <c r="NAJ103" s="537"/>
      <c r="NAK103" s="537"/>
      <c r="NAL103" s="537"/>
      <c r="NAM103" s="537"/>
      <c r="NAN103" s="537"/>
      <c r="NAO103" s="537"/>
      <c r="NAP103" s="537"/>
      <c r="NAQ103" s="537"/>
      <c r="NAR103" s="537"/>
      <c r="NAS103" s="537"/>
      <c r="NAT103" s="537"/>
      <c r="NAU103" s="537"/>
      <c r="NAV103" s="537"/>
      <c r="NAW103" s="537"/>
      <c r="NAX103" s="537"/>
      <c r="NAY103" s="537"/>
      <c r="NAZ103" s="537"/>
      <c r="NBA103" s="537"/>
      <c r="NBB103" s="537"/>
      <c r="NBC103" s="537"/>
      <c r="NBD103" s="537"/>
      <c r="NBE103" s="537"/>
      <c r="NBF103" s="537"/>
      <c r="NBG103" s="537"/>
      <c r="NBH103" s="537"/>
      <c r="NBI103" s="537"/>
      <c r="NBJ103" s="537"/>
      <c r="NBK103" s="537"/>
      <c r="NBL103" s="537"/>
      <c r="NBM103" s="537"/>
      <c r="NBN103" s="537"/>
      <c r="NBO103" s="537"/>
      <c r="NBP103" s="537"/>
      <c r="NBQ103" s="537"/>
      <c r="NBR103" s="537"/>
      <c r="NBS103" s="537"/>
      <c r="NBT103" s="537"/>
      <c r="NBU103" s="537"/>
      <c r="NBV103" s="537"/>
      <c r="NBW103" s="537"/>
      <c r="NBX103" s="537"/>
      <c r="NBY103" s="537"/>
      <c r="NBZ103" s="537"/>
      <c r="NCA103" s="537"/>
      <c r="NCB103" s="537"/>
      <c r="NCC103" s="537"/>
      <c r="NCD103" s="537"/>
      <c r="NCE103" s="537"/>
      <c r="NCF103" s="537"/>
      <c r="NCG103" s="537"/>
      <c r="NCH103" s="537"/>
      <c r="NCI103" s="537"/>
      <c r="NCJ103" s="537"/>
      <c r="NCK103" s="537"/>
      <c r="NCL103" s="537"/>
      <c r="NCM103" s="537"/>
      <c r="NCN103" s="537"/>
      <c r="NCO103" s="537"/>
      <c r="NCP103" s="537"/>
      <c r="NCQ103" s="537"/>
      <c r="NCR103" s="537"/>
      <c r="NCS103" s="537"/>
      <c r="NCT103" s="537"/>
      <c r="NCU103" s="537"/>
      <c r="NCV103" s="537"/>
      <c r="NCW103" s="537"/>
      <c r="NCX103" s="537"/>
      <c r="NCY103" s="537"/>
      <c r="NCZ103" s="537"/>
      <c r="NDA103" s="537"/>
      <c r="NDB103" s="537"/>
      <c r="NDC103" s="537"/>
      <c r="NDD103" s="537"/>
      <c r="NDE103" s="537"/>
      <c r="NDF103" s="537"/>
      <c r="NDG103" s="537"/>
      <c r="NDH103" s="537"/>
      <c r="NDI103" s="537"/>
      <c r="NDJ103" s="537"/>
      <c r="NDK103" s="537"/>
      <c r="NDL103" s="537"/>
      <c r="NDM103" s="537"/>
      <c r="NDN103" s="537"/>
      <c r="NDO103" s="537"/>
      <c r="NDP103" s="537"/>
      <c r="NDQ103" s="537"/>
      <c r="NDR103" s="537"/>
      <c r="NDS103" s="537"/>
      <c r="NDT103" s="537"/>
      <c r="NDU103" s="537"/>
      <c r="NDV103" s="537"/>
      <c r="NDW103" s="537"/>
      <c r="NDX103" s="537"/>
      <c r="NDY103" s="537"/>
      <c r="NDZ103" s="537"/>
      <c r="NEA103" s="537"/>
      <c r="NEB103" s="537"/>
      <c r="NEC103" s="537"/>
      <c r="NED103" s="537"/>
      <c r="NEE103" s="537"/>
      <c r="NEF103" s="537"/>
      <c r="NEG103" s="537"/>
      <c r="NEH103" s="537"/>
      <c r="NEI103" s="537"/>
      <c r="NEJ103" s="537"/>
      <c r="NEK103" s="537"/>
      <c r="NEL103" s="537"/>
      <c r="NEM103" s="537"/>
      <c r="NEN103" s="537"/>
      <c r="NEO103" s="537"/>
      <c r="NEP103" s="537"/>
      <c r="NEQ103" s="537"/>
      <c r="NER103" s="537"/>
      <c r="NES103" s="537"/>
      <c r="NET103" s="537"/>
      <c r="NEU103" s="537"/>
      <c r="NEV103" s="537"/>
      <c r="NEW103" s="537"/>
      <c r="NEX103" s="537"/>
      <c r="NEY103" s="537"/>
      <c r="NEZ103" s="537"/>
      <c r="NFA103" s="537"/>
      <c r="NFB103" s="537"/>
      <c r="NFC103" s="537"/>
      <c r="NFD103" s="537"/>
      <c r="NFE103" s="537"/>
      <c r="NFF103" s="537"/>
      <c r="NFG103" s="537"/>
      <c r="NFH103" s="537"/>
      <c r="NFI103" s="537"/>
      <c r="NFJ103" s="537"/>
      <c r="NFK103" s="537"/>
      <c r="NFL103" s="537"/>
      <c r="NFM103" s="537"/>
      <c r="NFN103" s="537"/>
      <c r="NFO103" s="537"/>
      <c r="NFP103" s="537"/>
      <c r="NFQ103" s="537"/>
      <c r="NFR103" s="537"/>
      <c r="NFS103" s="537"/>
      <c r="NFT103" s="537"/>
      <c r="NFU103" s="537"/>
      <c r="NFV103" s="537"/>
      <c r="NFW103" s="537"/>
      <c r="NFX103" s="537"/>
      <c r="NFY103" s="537"/>
      <c r="NFZ103" s="537"/>
      <c r="NGA103" s="537"/>
      <c r="NGB103" s="537"/>
      <c r="NGC103" s="537"/>
      <c r="NGD103" s="537"/>
      <c r="NGE103" s="537"/>
      <c r="NGF103" s="537"/>
      <c r="NGG103" s="537"/>
      <c r="NGH103" s="537"/>
      <c r="NGI103" s="537"/>
      <c r="NGJ103" s="537"/>
      <c r="NGK103" s="537"/>
      <c r="NGL103" s="537"/>
      <c r="NGM103" s="537"/>
      <c r="NGN103" s="537"/>
      <c r="NGO103" s="537"/>
      <c r="NGP103" s="537"/>
      <c r="NGQ103" s="537"/>
      <c r="NGR103" s="537"/>
      <c r="NGS103" s="537"/>
      <c r="NGT103" s="537"/>
      <c r="NGU103" s="537"/>
      <c r="NGV103" s="537"/>
      <c r="NGW103" s="537"/>
      <c r="NGX103" s="537"/>
      <c r="NGY103" s="537"/>
      <c r="NGZ103" s="537"/>
      <c r="NHA103" s="537"/>
      <c r="NHB103" s="537"/>
      <c r="NHC103" s="537"/>
      <c r="NHD103" s="537"/>
      <c r="NHE103" s="537"/>
      <c r="NHF103" s="537"/>
      <c r="NHG103" s="537"/>
      <c r="NHH103" s="537"/>
      <c r="NHI103" s="537"/>
      <c r="NHJ103" s="537"/>
      <c r="NHK103" s="537"/>
      <c r="NHL103" s="537"/>
      <c r="NHM103" s="537"/>
      <c r="NHN103" s="537"/>
      <c r="NHO103" s="537"/>
      <c r="NHP103" s="537"/>
      <c r="NHQ103" s="537"/>
      <c r="NHR103" s="537"/>
      <c r="NHS103" s="537"/>
      <c r="NHT103" s="537"/>
      <c r="NHU103" s="537"/>
      <c r="NHV103" s="537"/>
      <c r="NHW103" s="537"/>
      <c r="NHX103" s="537"/>
      <c r="NHY103" s="537"/>
      <c r="NHZ103" s="537"/>
      <c r="NIA103" s="537"/>
      <c r="NIB103" s="537"/>
      <c r="NIC103" s="537"/>
      <c r="NID103" s="537"/>
      <c r="NIE103" s="537"/>
      <c r="NIF103" s="537"/>
      <c r="NIG103" s="537"/>
      <c r="NIH103" s="537"/>
      <c r="NII103" s="537"/>
      <c r="NIJ103" s="537"/>
      <c r="NIK103" s="537"/>
      <c r="NIL103" s="537"/>
      <c r="NIM103" s="537"/>
      <c r="NIN103" s="537"/>
      <c r="NIO103" s="537"/>
      <c r="NIP103" s="537"/>
      <c r="NIQ103" s="537"/>
      <c r="NIR103" s="537"/>
      <c r="NIS103" s="537"/>
      <c r="NIT103" s="537"/>
      <c r="NIU103" s="537"/>
      <c r="NIV103" s="537"/>
      <c r="NIW103" s="537"/>
      <c r="NIX103" s="537"/>
      <c r="NIY103" s="537"/>
      <c r="NIZ103" s="537"/>
      <c r="NJA103" s="537"/>
      <c r="NJB103" s="537"/>
      <c r="NJC103" s="537"/>
      <c r="NJD103" s="537"/>
      <c r="NJE103" s="537"/>
      <c r="NJF103" s="537"/>
      <c r="NJG103" s="537"/>
      <c r="NJH103" s="537"/>
      <c r="NJI103" s="537"/>
      <c r="NJJ103" s="537"/>
      <c r="NJK103" s="537"/>
      <c r="NJL103" s="537"/>
      <c r="NJM103" s="537"/>
      <c r="NJN103" s="537"/>
      <c r="NJO103" s="537"/>
      <c r="NJP103" s="537"/>
      <c r="NJQ103" s="537"/>
      <c r="NJR103" s="537"/>
      <c r="NJS103" s="537"/>
      <c r="NJT103" s="537"/>
      <c r="NJU103" s="537"/>
      <c r="NJV103" s="537"/>
      <c r="NJW103" s="537"/>
      <c r="NJX103" s="537"/>
      <c r="NJY103" s="537"/>
      <c r="NJZ103" s="537"/>
      <c r="NKA103" s="537"/>
      <c r="NKB103" s="537"/>
      <c r="NKC103" s="537"/>
      <c r="NKD103" s="537"/>
      <c r="NKE103" s="537"/>
      <c r="NKF103" s="537"/>
      <c r="NKG103" s="537"/>
      <c r="NKH103" s="537"/>
      <c r="NKI103" s="537"/>
      <c r="NKJ103" s="537"/>
      <c r="NKK103" s="537"/>
      <c r="NKL103" s="537"/>
      <c r="NKM103" s="537"/>
      <c r="NKN103" s="537"/>
      <c r="NKO103" s="537"/>
      <c r="NKP103" s="537"/>
      <c r="NKQ103" s="537"/>
      <c r="NKR103" s="537"/>
      <c r="NKS103" s="537"/>
      <c r="NKT103" s="537"/>
      <c r="NKU103" s="537"/>
      <c r="NKV103" s="537"/>
      <c r="NKW103" s="537"/>
      <c r="NKX103" s="537"/>
      <c r="NKY103" s="537"/>
      <c r="NKZ103" s="537"/>
      <c r="NLA103" s="537"/>
      <c r="NLB103" s="537"/>
      <c r="NLC103" s="537"/>
      <c r="NLD103" s="537"/>
      <c r="NLE103" s="537"/>
      <c r="NLF103" s="537"/>
      <c r="NLG103" s="537"/>
      <c r="NLH103" s="537"/>
      <c r="NLI103" s="537"/>
      <c r="NLJ103" s="537"/>
      <c r="NLK103" s="537"/>
      <c r="NLL103" s="537"/>
      <c r="NLM103" s="537"/>
      <c r="NLN103" s="537"/>
      <c r="NLO103" s="537"/>
      <c r="NLP103" s="537"/>
      <c r="NLQ103" s="537"/>
      <c r="NLR103" s="537"/>
      <c r="NLS103" s="537"/>
      <c r="NLT103" s="537"/>
      <c r="NLU103" s="537"/>
      <c r="NLV103" s="537"/>
      <c r="NLW103" s="537"/>
      <c r="NLX103" s="537"/>
      <c r="NLY103" s="537"/>
      <c r="NLZ103" s="537"/>
      <c r="NMA103" s="537"/>
      <c r="NMB103" s="537"/>
      <c r="NMC103" s="537"/>
      <c r="NMD103" s="537"/>
      <c r="NME103" s="537"/>
      <c r="NMF103" s="537"/>
      <c r="NMG103" s="537"/>
      <c r="NMH103" s="537"/>
      <c r="NMI103" s="537"/>
      <c r="NMJ103" s="537"/>
      <c r="NMK103" s="537"/>
      <c r="NML103" s="537"/>
      <c r="NMM103" s="537"/>
      <c r="NMN103" s="537"/>
      <c r="NMO103" s="537"/>
      <c r="NMP103" s="537"/>
      <c r="NMQ103" s="537"/>
      <c r="NMR103" s="537"/>
      <c r="NMS103" s="537"/>
      <c r="NMT103" s="537"/>
      <c r="NMU103" s="537"/>
      <c r="NMV103" s="537"/>
      <c r="NMW103" s="537"/>
      <c r="NMX103" s="537"/>
      <c r="NMY103" s="537"/>
      <c r="NMZ103" s="537"/>
      <c r="NNA103" s="537"/>
      <c r="NNB103" s="537"/>
      <c r="NNC103" s="537"/>
      <c r="NND103" s="537"/>
      <c r="NNE103" s="537"/>
      <c r="NNF103" s="537"/>
      <c r="NNG103" s="537"/>
      <c r="NNH103" s="537"/>
      <c r="NNI103" s="537"/>
      <c r="NNJ103" s="537"/>
      <c r="NNK103" s="537"/>
      <c r="NNL103" s="537"/>
      <c r="NNM103" s="537"/>
      <c r="NNN103" s="537"/>
      <c r="NNO103" s="537"/>
      <c r="NNP103" s="537"/>
      <c r="NNQ103" s="537"/>
      <c r="NNR103" s="537"/>
      <c r="NNS103" s="537"/>
      <c r="NNT103" s="537"/>
      <c r="NNU103" s="537"/>
      <c r="NNV103" s="537"/>
      <c r="NNW103" s="537"/>
      <c r="NNX103" s="537"/>
      <c r="NNY103" s="537"/>
      <c r="NNZ103" s="537"/>
      <c r="NOA103" s="537"/>
      <c r="NOB103" s="537"/>
      <c r="NOC103" s="537"/>
      <c r="NOD103" s="537"/>
      <c r="NOE103" s="537"/>
      <c r="NOF103" s="537"/>
      <c r="NOG103" s="537"/>
      <c r="NOH103" s="537"/>
      <c r="NOI103" s="537"/>
      <c r="NOJ103" s="537"/>
      <c r="NOK103" s="537"/>
      <c r="NOL103" s="537"/>
      <c r="NOM103" s="537"/>
      <c r="NON103" s="537"/>
      <c r="NOO103" s="537"/>
      <c r="NOP103" s="537"/>
      <c r="NOQ103" s="537"/>
      <c r="NOR103" s="537"/>
      <c r="NOS103" s="537"/>
      <c r="NOT103" s="537"/>
      <c r="NOU103" s="537"/>
      <c r="NOV103" s="537"/>
      <c r="NOW103" s="537"/>
      <c r="NOX103" s="537"/>
      <c r="NOY103" s="537"/>
      <c r="NOZ103" s="537"/>
      <c r="NPA103" s="537"/>
      <c r="NPB103" s="537"/>
      <c r="NPC103" s="537"/>
      <c r="NPD103" s="537"/>
      <c r="NPE103" s="537"/>
      <c r="NPF103" s="537"/>
      <c r="NPG103" s="537"/>
      <c r="NPH103" s="537"/>
      <c r="NPI103" s="537"/>
      <c r="NPJ103" s="537"/>
      <c r="NPK103" s="537"/>
      <c r="NPL103" s="537"/>
      <c r="NPM103" s="537"/>
      <c r="NPN103" s="537"/>
      <c r="NPO103" s="537"/>
      <c r="NPP103" s="537"/>
      <c r="NPQ103" s="537"/>
      <c r="NPR103" s="537"/>
      <c r="NPS103" s="537"/>
      <c r="NPT103" s="537"/>
      <c r="NPU103" s="537"/>
      <c r="NPV103" s="537"/>
      <c r="NPW103" s="537"/>
      <c r="NPX103" s="537"/>
      <c r="NPY103" s="537"/>
      <c r="NPZ103" s="537"/>
      <c r="NQA103" s="537"/>
      <c r="NQB103" s="537"/>
      <c r="NQC103" s="537"/>
      <c r="NQD103" s="537"/>
      <c r="NQE103" s="537"/>
      <c r="NQF103" s="537"/>
      <c r="NQG103" s="537"/>
      <c r="NQH103" s="537"/>
      <c r="NQI103" s="537"/>
      <c r="NQJ103" s="537"/>
      <c r="NQK103" s="537"/>
      <c r="NQL103" s="537"/>
      <c r="NQM103" s="537"/>
      <c r="NQN103" s="537"/>
      <c r="NQO103" s="537"/>
      <c r="NQP103" s="537"/>
      <c r="NQQ103" s="537"/>
      <c r="NQR103" s="537"/>
      <c r="NQS103" s="537"/>
      <c r="NQT103" s="537"/>
      <c r="NQU103" s="537"/>
      <c r="NQV103" s="537"/>
      <c r="NQW103" s="537"/>
      <c r="NQX103" s="537"/>
      <c r="NQY103" s="537"/>
      <c r="NQZ103" s="537"/>
      <c r="NRA103" s="537"/>
      <c r="NRB103" s="537"/>
      <c r="NRC103" s="537"/>
      <c r="NRD103" s="537"/>
      <c r="NRE103" s="537"/>
      <c r="NRF103" s="537"/>
      <c r="NRG103" s="537"/>
      <c r="NRH103" s="537"/>
      <c r="NRI103" s="537"/>
      <c r="NRJ103" s="537"/>
      <c r="NRK103" s="537"/>
      <c r="NRL103" s="537"/>
      <c r="NRM103" s="537"/>
      <c r="NRN103" s="537"/>
      <c r="NRO103" s="537"/>
      <c r="NRP103" s="537"/>
      <c r="NRQ103" s="537"/>
      <c r="NRR103" s="537"/>
      <c r="NRS103" s="537"/>
      <c r="NRT103" s="537"/>
      <c r="NRU103" s="537"/>
      <c r="NRV103" s="537"/>
      <c r="NRW103" s="537"/>
      <c r="NRX103" s="537"/>
      <c r="NRY103" s="537"/>
      <c r="NRZ103" s="537"/>
      <c r="NSA103" s="537"/>
      <c r="NSB103" s="537"/>
      <c r="NSC103" s="537"/>
      <c r="NSD103" s="537"/>
      <c r="NSE103" s="537"/>
      <c r="NSF103" s="537"/>
      <c r="NSG103" s="537"/>
      <c r="NSH103" s="537"/>
      <c r="NSI103" s="537"/>
      <c r="NSJ103" s="537"/>
      <c r="NSK103" s="537"/>
      <c r="NSL103" s="537"/>
      <c r="NSM103" s="537"/>
      <c r="NSN103" s="537"/>
      <c r="NSO103" s="537"/>
      <c r="NSP103" s="537"/>
      <c r="NSQ103" s="537"/>
      <c r="NSR103" s="537"/>
      <c r="NSS103" s="537"/>
      <c r="NST103" s="537"/>
      <c r="NSU103" s="537"/>
      <c r="NSV103" s="537"/>
      <c r="NSW103" s="537"/>
      <c r="NSX103" s="537"/>
      <c r="NSY103" s="537"/>
      <c r="NSZ103" s="537"/>
      <c r="NTA103" s="537"/>
      <c r="NTB103" s="537"/>
      <c r="NTC103" s="537"/>
      <c r="NTD103" s="537"/>
      <c r="NTE103" s="537"/>
      <c r="NTF103" s="537"/>
      <c r="NTG103" s="537"/>
      <c r="NTH103" s="537"/>
      <c r="NTI103" s="537"/>
      <c r="NTJ103" s="537"/>
      <c r="NTK103" s="537"/>
      <c r="NTL103" s="537"/>
      <c r="NTM103" s="537"/>
      <c r="NTN103" s="537"/>
      <c r="NTO103" s="537"/>
      <c r="NTP103" s="537"/>
      <c r="NTQ103" s="537"/>
      <c r="NTR103" s="537"/>
      <c r="NTS103" s="537"/>
      <c r="NTT103" s="537"/>
      <c r="NTU103" s="537"/>
      <c r="NTV103" s="537"/>
      <c r="NTW103" s="537"/>
      <c r="NTX103" s="537"/>
      <c r="NTY103" s="537"/>
      <c r="NTZ103" s="537"/>
      <c r="NUA103" s="537"/>
      <c r="NUB103" s="537"/>
      <c r="NUC103" s="537"/>
      <c r="NUD103" s="537"/>
      <c r="NUE103" s="537"/>
      <c r="NUF103" s="537"/>
      <c r="NUG103" s="537"/>
      <c r="NUH103" s="537"/>
      <c r="NUI103" s="537"/>
      <c r="NUJ103" s="537"/>
      <c r="NUK103" s="537"/>
      <c r="NUL103" s="537"/>
      <c r="NUM103" s="537"/>
      <c r="NUN103" s="537"/>
      <c r="NUO103" s="537"/>
      <c r="NUP103" s="537"/>
      <c r="NUQ103" s="537"/>
      <c r="NUR103" s="537"/>
      <c r="NUS103" s="537"/>
      <c r="NUT103" s="537"/>
      <c r="NUU103" s="537"/>
      <c r="NUV103" s="537"/>
      <c r="NUW103" s="537"/>
      <c r="NUX103" s="537"/>
      <c r="NUY103" s="537"/>
      <c r="NUZ103" s="537"/>
      <c r="NVA103" s="537"/>
      <c r="NVB103" s="537"/>
      <c r="NVC103" s="537"/>
      <c r="NVD103" s="537"/>
      <c r="NVE103" s="537"/>
      <c r="NVF103" s="537"/>
      <c r="NVG103" s="537"/>
      <c r="NVH103" s="537"/>
      <c r="NVI103" s="537"/>
      <c r="NVJ103" s="537"/>
      <c r="NVK103" s="537"/>
      <c r="NVL103" s="537"/>
      <c r="NVM103" s="537"/>
      <c r="NVN103" s="537"/>
      <c r="NVO103" s="537"/>
      <c r="NVP103" s="537"/>
      <c r="NVQ103" s="537"/>
      <c r="NVR103" s="537"/>
      <c r="NVS103" s="537"/>
      <c r="NVT103" s="537"/>
      <c r="NVU103" s="537"/>
      <c r="NVV103" s="537"/>
      <c r="NVW103" s="537"/>
      <c r="NVX103" s="537"/>
      <c r="NVY103" s="537"/>
      <c r="NVZ103" s="537"/>
      <c r="NWA103" s="537"/>
      <c r="NWB103" s="537"/>
      <c r="NWC103" s="537"/>
      <c r="NWD103" s="537"/>
      <c r="NWE103" s="537"/>
      <c r="NWF103" s="537"/>
      <c r="NWG103" s="537"/>
      <c r="NWH103" s="537"/>
      <c r="NWI103" s="537"/>
      <c r="NWJ103" s="537"/>
      <c r="NWK103" s="537"/>
      <c r="NWL103" s="537"/>
      <c r="NWM103" s="537"/>
      <c r="NWN103" s="537"/>
      <c r="NWO103" s="537"/>
      <c r="NWP103" s="537"/>
      <c r="NWQ103" s="537"/>
      <c r="NWR103" s="537"/>
      <c r="NWS103" s="537"/>
      <c r="NWT103" s="537"/>
      <c r="NWU103" s="537"/>
      <c r="NWV103" s="537"/>
      <c r="NWW103" s="537"/>
      <c r="NWX103" s="537"/>
      <c r="NWY103" s="537"/>
      <c r="NWZ103" s="537"/>
      <c r="NXA103" s="537"/>
      <c r="NXB103" s="537"/>
      <c r="NXC103" s="537"/>
      <c r="NXD103" s="537"/>
      <c r="NXE103" s="537"/>
      <c r="NXF103" s="537"/>
      <c r="NXG103" s="537"/>
      <c r="NXH103" s="537"/>
      <c r="NXI103" s="537"/>
      <c r="NXJ103" s="537"/>
      <c r="NXK103" s="537"/>
      <c r="NXL103" s="537"/>
      <c r="NXM103" s="537"/>
      <c r="NXN103" s="537"/>
      <c r="NXO103" s="537"/>
      <c r="NXP103" s="537"/>
      <c r="NXQ103" s="537"/>
      <c r="NXR103" s="537"/>
      <c r="NXS103" s="537"/>
      <c r="NXT103" s="537"/>
      <c r="NXU103" s="537"/>
      <c r="NXV103" s="537"/>
      <c r="NXW103" s="537"/>
      <c r="NXX103" s="537"/>
      <c r="NXY103" s="537"/>
      <c r="NXZ103" s="537"/>
      <c r="NYA103" s="537"/>
      <c r="NYB103" s="537"/>
      <c r="NYC103" s="537"/>
      <c r="NYD103" s="537"/>
      <c r="NYE103" s="537"/>
      <c r="NYF103" s="537"/>
      <c r="NYG103" s="537"/>
      <c r="NYH103" s="537"/>
      <c r="NYI103" s="537"/>
      <c r="NYJ103" s="537"/>
      <c r="NYK103" s="537"/>
      <c r="NYL103" s="537"/>
      <c r="NYM103" s="537"/>
      <c r="NYN103" s="537"/>
      <c r="NYO103" s="537"/>
      <c r="NYP103" s="537"/>
      <c r="NYQ103" s="537"/>
      <c r="NYR103" s="537"/>
      <c r="NYS103" s="537"/>
      <c r="NYT103" s="537"/>
      <c r="NYU103" s="537"/>
      <c r="NYV103" s="537"/>
      <c r="NYW103" s="537"/>
      <c r="NYX103" s="537"/>
      <c r="NYY103" s="537"/>
      <c r="NYZ103" s="537"/>
      <c r="NZA103" s="537"/>
      <c r="NZB103" s="537"/>
      <c r="NZC103" s="537"/>
      <c r="NZD103" s="537"/>
      <c r="NZE103" s="537"/>
      <c r="NZF103" s="537"/>
      <c r="NZG103" s="537"/>
      <c r="NZH103" s="537"/>
      <c r="NZI103" s="537"/>
      <c r="NZJ103" s="537"/>
      <c r="NZK103" s="537"/>
      <c r="NZL103" s="537"/>
      <c r="NZM103" s="537"/>
      <c r="NZN103" s="537"/>
      <c r="NZO103" s="537"/>
      <c r="NZP103" s="537"/>
      <c r="NZQ103" s="537"/>
      <c r="NZR103" s="537"/>
      <c r="NZS103" s="537"/>
      <c r="NZT103" s="537"/>
      <c r="NZU103" s="537"/>
      <c r="NZV103" s="537"/>
      <c r="NZW103" s="537"/>
      <c r="NZX103" s="537"/>
      <c r="NZY103" s="537"/>
      <c r="NZZ103" s="537"/>
      <c r="OAA103" s="537"/>
      <c r="OAB103" s="537"/>
      <c r="OAC103" s="537"/>
      <c r="OAD103" s="537"/>
      <c r="OAE103" s="537"/>
      <c r="OAF103" s="537"/>
      <c r="OAG103" s="537"/>
      <c r="OAH103" s="537"/>
      <c r="OAI103" s="537"/>
      <c r="OAJ103" s="537"/>
      <c r="OAK103" s="537"/>
      <c r="OAL103" s="537"/>
      <c r="OAM103" s="537"/>
      <c r="OAN103" s="537"/>
      <c r="OAO103" s="537"/>
      <c r="OAP103" s="537"/>
      <c r="OAQ103" s="537"/>
      <c r="OAR103" s="537"/>
      <c r="OAS103" s="537"/>
      <c r="OAT103" s="537"/>
      <c r="OAU103" s="537"/>
      <c r="OAV103" s="537"/>
      <c r="OAW103" s="537"/>
      <c r="OAX103" s="537"/>
      <c r="OAY103" s="537"/>
      <c r="OAZ103" s="537"/>
      <c r="OBA103" s="537"/>
      <c r="OBB103" s="537"/>
      <c r="OBC103" s="537"/>
      <c r="OBD103" s="537"/>
      <c r="OBE103" s="537"/>
      <c r="OBF103" s="537"/>
      <c r="OBG103" s="537"/>
      <c r="OBH103" s="537"/>
      <c r="OBI103" s="537"/>
      <c r="OBJ103" s="537"/>
      <c r="OBK103" s="537"/>
      <c r="OBL103" s="537"/>
      <c r="OBM103" s="537"/>
      <c r="OBN103" s="537"/>
      <c r="OBO103" s="537"/>
      <c r="OBP103" s="537"/>
      <c r="OBQ103" s="537"/>
      <c r="OBR103" s="537"/>
      <c r="OBS103" s="537"/>
      <c r="OBT103" s="537"/>
      <c r="OBU103" s="537"/>
      <c r="OBV103" s="537"/>
      <c r="OBW103" s="537"/>
      <c r="OBX103" s="537"/>
      <c r="OBY103" s="537"/>
      <c r="OBZ103" s="537"/>
      <c r="OCA103" s="537"/>
      <c r="OCB103" s="537"/>
      <c r="OCC103" s="537"/>
      <c r="OCD103" s="537"/>
      <c r="OCE103" s="537"/>
      <c r="OCF103" s="537"/>
      <c r="OCG103" s="537"/>
      <c r="OCH103" s="537"/>
      <c r="OCI103" s="537"/>
      <c r="OCJ103" s="537"/>
      <c r="OCK103" s="537"/>
      <c r="OCL103" s="537"/>
      <c r="OCM103" s="537"/>
      <c r="OCN103" s="537"/>
      <c r="OCO103" s="537"/>
      <c r="OCP103" s="537"/>
      <c r="OCQ103" s="537"/>
      <c r="OCR103" s="537"/>
      <c r="OCS103" s="537"/>
      <c r="OCT103" s="537"/>
      <c r="OCU103" s="537"/>
      <c r="OCV103" s="537"/>
      <c r="OCW103" s="537"/>
      <c r="OCX103" s="537"/>
      <c r="OCY103" s="537"/>
      <c r="OCZ103" s="537"/>
      <c r="ODA103" s="537"/>
      <c r="ODB103" s="537"/>
      <c r="ODC103" s="537"/>
      <c r="ODD103" s="537"/>
      <c r="ODE103" s="537"/>
      <c r="ODF103" s="537"/>
      <c r="ODG103" s="537"/>
      <c r="ODH103" s="537"/>
      <c r="ODI103" s="537"/>
      <c r="ODJ103" s="537"/>
      <c r="ODK103" s="537"/>
      <c r="ODL103" s="537"/>
      <c r="ODM103" s="537"/>
      <c r="ODN103" s="537"/>
      <c r="ODO103" s="537"/>
      <c r="ODP103" s="537"/>
      <c r="ODQ103" s="537"/>
      <c r="ODR103" s="537"/>
      <c r="ODS103" s="537"/>
      <c r="ODT103" s="537"/>
      <c r="ODU103" s="537"/>
      <c r="ODV103" s="537"/>
      <c r="ODW103" s="537"/>
      <c r="ODX103" s="537"/>
      <c r="ODY103" s="537"/>
      <c r="ODZ103" s="537"/>
      <c r="OEA103" s="537"/>
      <c r="OEB103" s="537"/>
      <c r="OEC103" s="537"/>
      <c r="OED103" s="537"/>
      <c r="OEE103" s="537"/>
      <c r="OEF103" s="537"/>
      <c r="OEG103" s="537"/>
      <c r="OEH103" s="537"/>
      <c r="OEI103" s="537"/>
      <c r="OEJ103" s="537"/>
      <c r="OEK103" s="537"/>
      <c r="OEL103" s="537"/>
      <c r="OEM103" s="537"/>
      <c r="OEN103" s="537"/>
      <c r="OEO103" s="537"/>
      <c r="OEP103" s="537"/>
      <c r="OEQ103" s="537"/>
      <c r="OER103" s="537"/>
      <c r="OES103" s="537"/>
      <c r="OET103" s="537"/>
      <c r="OEU103" s="537"/>
      <c r="OEV103" s="537"/>
      <c r="OEW103" s="537"/>
      <c r="OEX103" s="537"/>
      <c r="OEY103" s="537"/>
      <c r="OEZ103" s="537"/>
      <c r="OFA103" s="537"/>
      <c r="OFB103" s="537"/>
      <c r="OFC103" s="537"/>
      <c r="OFD103" s="537"/>
      <c r="OFE103" s="537"/>
      <c r="OFF103" s="537"/>
      <c r="OFG103" s="537"/>
      <c r="OFH103" s="537"/>
      <c r="OFI103" s="537"/>
      <c r="OFJ103" s="537"/>
      <c r="OFK103" s="537"/>
      <c r="OFL103" s="537"/>
      <c r="OFM103" s="537"/>
      <c r="OFN103" s="537"/>
      <c r="OFO103" s="537"/>
      <c r="OFP103" s="537"/>
      <c r="OFQ103" s="537"/>
      <c r="OFR103" s="537"/>
      <c r="OFS103" s="537"/>
      <c r="OFT103" s="537"/>
      <c r="OFU103" s="537"/>
      <c r="OFV103" s="537"/>
      <c r="OFW103" s="537"/>
      <c r="OFX103" s="537"/>
      <c r="OFY103" s="537"/>
      <c r="OFZ103" s="537"/>
      <c r="OGA103" s="537"/>
      <c r="OGB103" s="537"/>
      <c r="OGC103" s="537"/>
      <c r="OGD103" s="537"/>
      <c r="OGE103" s="537"/>
      <c r="OGF103" s="537"/>
      <c r="OGG103" s="537"/>
      <c r="OGH103" s="537"/>
      <c r="OGI103" s="537"/>
      <c r="OGJ103" s="537"/>
      <c r="OGK103" s="537"/>
      <c r="OGL103" s="537"/>
      <c r="OGM103" s="537"/>
      <c r="OGN103" s="537"/>
      <c r="OGO103" s="537"/>
      <c r="OGP103" s="537"/>
      <c r="OGQ103" s="537"/>
      <c r="OGR103" s="537"/>
      <c r="OGS103" s="537"/>
      <c r="OGT103" s="537"/>
      <c r="OGU103" s="537"/>
      <c r="OGV103" s="537"/>
      <c r="OGW103" s="537"/>
      <c r="OGX103" s="537"/>
      <c r="OGY103" s="537"/>
      <c r="OGZ103" s="537"/>
      <c r="OHA103" s="537"/>
      <c r="OHB103" s="537"/>
      <c r="OHC103" s="537"/>
      <c r="OHD103" s="537"/>
      <c r="OHE103" s="537"/>
      <c r="OHF103" s="537"/>
      <c r="OHG103" s="537"/>
      <c r="OHH103" s="537"/>
      <c r="OHI103" s="537"/>
      <c r="OHJ103" s="537"/>
      <c r="OHK103" s="537"/>
      <c r="OHL103" s="537"/>
      <c r="OHM103" s="537"/>
      <c r="OHN103" s="537"/>
      <c r="OHO103" s="537"/>
      <c r="OHP103" s="537"/>
      <c r="OHQ103" s="537"/>
      <c r="OHR103" s="537"/>
      <c r="OHS103" s="537"/>
      <c r="OHT103" s="537"/>
      <c r="OHU103" s="537"/>
      <c r="OHV103" s="537"/>
      <c r="OHW103" s="537"/>
      <c r="OHX103" s="537"/>
      <c r="OHY103" s="537"/>
      <c r="OHZ103" s="537"/>
      <c r="OIA103" s="537"/>
      <c r="OIB103" s="537"/>
      <c r="OIC103" s="537"/>
      <c r="OID103" s="537"/>
      <c r="OIE103" s="537"/>
      <c r="OIF103" s="537"/>
      <c r="OIG103" s="537"/>
      <c r="OIH103" s="537"/>
      <c r="OII103" s="537"/>
      <c r="OIJ103" s="537"/>
      <c r="OIK103" s="537"/>
      <c r="OIL103" s="537"/>
      <c r="OIM103" s="537"/>
      <c r="OIN103" s="537"/>
      <c r="OIO103" s="537"/>
      <c r="OIP103" s="537"/>
      <c r="OIQ103" s="537"/>
      <c r="OIR103" s="537"/>
      <c r="OIS103" s="537"/>
      <c r="OIT103" s="537"/>
      <c r="OIU103" s="537"/>
      <c r="OIV103" s="537"/>
      <c r="OIW103" s="537"/>
      <c r="OIX103" s="537"/>
      <c r="OIY103" s="537"/>
      <c r="OIZ103" s="537"/>
      <c r="OJA103" s="537"/>
      <c r="OJB103" s="537"/>
      <c r="OJC103" s="537"/>
      <c r="OJD103" s="537"/>
      <c r="OJE103" s="537"/>
      <c r="OJF103" s="537"/>
      <c r="OJG103" s="537"/>
      <c r="OJH103" s="537"/>
      <c r="OJI103" s="537"/>
      <c r="OJJ103" s="537"/>
      <c r="OJK103" s="537"/>
      <c r="OJL103" s="537"/>
      <c r="OJM103" s="537"/>
      <c r="OJN103" s="537"/>
      <c r="OJO103" s="537"/>
      <c r="OJP103" s="537"/>
      <c r="OJQ103" s="537"/>
      <c r="OJR103" s="537"/>
      <c r="OJS103" s="537"/>
      <c r="OJT103" s="537"/>
      <c r="OJU103" s="537"/>
      <c r="OJV103" s="537"/>
      <c r="OJW103" s="537"/>
      <c r="OJX103" s="537"/>
      <c r="OJY103" s="537"/>
      <c r="OJZ103" s="537"/>
      <c r="OKA103" s="537"/>
      <c r="OKB103" s="537"/>
      <c r="OKC103" s="537"/>
      <c r="OKD103" s="537"/>
      <c r="OKE103" s="537"/>
      <c r="OKF103" s="537"/>
      <c r="OKG103" s="537"/>
      <c r="OKH103" s="537"/>
      <c r="OKI103" s="537"/>
      <c r="OKJ103" s="537"/>
      <c r="OKK103" s="537"/>
      <c r="OKL103" s="537"/>
      <c r="OKM103" s="537"/>
      <c r="OKN103" s="537"/>
      <c r="OKO103" s="537"/>
      <c r="OKP103" s="537"/>
      <c r="OKQ103" s="537"/>
      <c r="OKR103" s="537"/>
      <c r="OKS103" s="537"/>
      <c r="OKT103" s="537"/>
      <c r="OKU103" s="537"/>
      <c r="OKV103" s="537"/>
      <c r="OKW103" s="537"/>
      <c r="OKX103" s="537"/>
      <c r="OKY103" s="537"/>
      <c r="OKZ103" s="537"/>
      <c r="OLA103" s="537"/>
      <c r="OLB103" s="537"/>
      <c r="OLC103" s="537"/>
      <c r="OLD103" s="537"/>
      <c r="OLE103" s="537"/>
      <c r="OLF103" s="537"/>
      <c r="OLG103" s="537"/>
      <c r="OLH103" s="537"/>
      <c r="OLI103" s="537"/>
      <c r="OLJ103" s="537"/>
      <c r="OLK103" s="537"/>
      <c r="OLL103" s="537"/>
      <c r="OLM103" s="537"/>
      <c r="OLN103" s="537"/>
      <c r="OLO103" s="537"/>
      <c r="OLP103" s="537"/>
      <c r="OLQ103" s="537"/>
      <c r="OLR103" s="537"/>
      <c r="OLS103" s="537"/>
      <c r="OLT103" s="537"/>
      <c r="OLU103" s="537"/>
      <c r="OLV103" s="537"/>
      <c r="OLW103" s="537"/>
      <c r="OLX103" s="537"/>
      <c r="OLY103" s="537"/>
      <c r="OLZ103" s="537"/>
      <c r="OMA103" s="537"/>
      <c r="OMB103" s="537"/>
      <c r="OMC103" s="537"/>
      <c r="OMD103" s="537"/>
      <c r="OME103" s="537"/>
      <c r="OMF103" s="537"/>
      <c r="OMG103" s="537"/>
      <c r="OMH103" s="537"/>
      <c r="OMI103" s="537"/>
      <c r="OMJ103" s="537"/>
      <c r="OMK103" s="537"/>
      <c r="OML103" s="537"/>
      <c r="OMM103" s="537"/>
      <c r="OMN103" s="537"/>
      <c r="OMO103" s="537"/>
      <c r="OMP103" s="537"/>
      <c r="OMQ103" s="537"/>
      <c r="OMR103" s="537"/>
      <c r="OMS103" s="537"/>
      <c r="OMT103" s="537"/>
      <c r="OMU103" s="537"/>
      <c r="OMV103" s="537"/>
      <c r="OMW103" s="537"/>
      <c r="OMX103" s="537"/>
      <c r="OMY103" s="537"/>
      <c r="OMZ103" s="537"/>
      <c r="ONA103" s="537"/>
      <c r="ONB103" s="537"/>
      <c r="ONC103" s="537"/>
      <c r="OND103" s="537"/>
      <c r="ONE103" s="537"/>
      <c r="ONF103" s="537"/>
      <c r="ONG103" s="537"/>
      <c r="ONH103" s="537"/>
      <c r="ONI103" s="537"/>
      <c r="ONJ103" s="537"/>
      <c r="ONK103" s="537"/>
      <c r="ONL103" s="537"/>
      <c r="ONM103" s="537"/>
      <c r="ONN103" s="537"/>
      <c r="ONO103" s="537"/>
      <c r="ONP103" s="537"/>
      <c r="ONQ103" s="537"/>
      <c r="ONR103" s="537"/>
      <c r="ONS103" s="537"/>
      <c r="ONT103" s="537"/>
      <c r="ONU103" s="537"/>
      <c r="ONV103" s="537"/>
      <c r="ONW103" s="537"/>
      <c r="ONX103" s="537"/>
      <c r="ONY103" s="537"/>
      <c r="ONZ103" s="537"/>
      <c r="OOA103" s="537"/>
      <c r="OOB103" s="537"/>
      <c r="OOC103" s="537"/>
      <c r="OOD103" s="537"/>
      <c r="OOE103" s="537"/>
      <c r="OOF103" s="537"/>
      <c r="OOG103" s="537"/>
      <c r="OOH103" s="537"/>
      <c r="OOI103" s="537"/>
      <c r="OOJ103" s="537"/>
      <c r="OOK103" s="537"/>
      <c r="OOL103" s="537"/>
      <c r="OOM103" s="537"/>
      <c r="OON103" s="537"/>
      <c r="OOO103" s="537"/>
      <c r="OOP103" s="537"/>
      <c r="OOQ103" s="537"/>
      <c r="OOR103" s="537"/>
      <c r="OOS103" s="537"/>
      <c r="OOT103" s="537"/>
      <c r="OOU103" s="537"/>
      <c r="OOV103" s="537"/>
      <c r="OOW103" s="537"/>
      <c r="OOX103" s="537"/>
      <c r="OOY103" s="537"/>
      <c r="OOZ103" s="537"/>
      <c r="OPA103" s="537"/>
      <c r="OPB103" s="537"/>
      <c r="OPC103" s="537"/>
      <c r="OPD103" s="537"/>
      <c r="OPE103" s="537"/>
      <c r="OPF103" s="537"/>
      <c r="OPG103" s="537"/>
      <c r="OPH103" s="537"/>
      <c r="OPI103" s="537"/>
      <c r="OPJ103" s="537"/>
      <c r="OPK103" s="537"/>
      <c r="OPL103" s="537"/>
      <c r="OPM103" s="537"/>
      <c r="OPN103" s="537"/>
      <c r="OPO103" s="537"/>
      <c r="OPP103" s="537"/>
      <c r="OPQ103" s="537"/>
      <c r="OPR103" s="537"/>
      <c r="OPS103" s="537"/>
      <c r="OPT103" s="537"/>
      <c r="OPU103" s="537"/>
      <c r="OPV103" s="537"/>
      <c r="OPW103" s="537"/>
      <c r="OPX103" s="537"/>
      <c r="OPY103" s="537"/>
      <c r="OPZ103" s="537"/>
      <c r="OQA103" s="537"/>
      <c r="OQB103" s="537"/>
      <c r="OQC103" s="537"/>
      <c r="OQD103" s="537"/>
      <c r="OQE103" s="537"/>
      <c r="OQF103" s="537"/>
      <c r="OQG103" s="537"/>
      <c r="OQH103" s="537"/>
      <c r="OQI103" s="537"/>
      <c r="OQJ103" s="537"/>
      <c r="OQK103" s="537"/>
      <c r="OQL103" s="537"/>
      <c r="OQM103" s="537"/>
      <c r="OQN103" s="537"/>
      <c r="OQO103" s="537"/>
      <c r="OQP103" s="537"/>
      <c r="OQQ103" s="537"/>
      <c r="OQR103" s="537"/>
      <c r="OQS103" s="537"/>
      <c r="OQT103" s="537"/>
      <c r="OQU103" s="537"/>
      <c r="OQV103" s="537"/>
      <c r="OQW103" s="537"/>
      <c r="OQX103" s="537"/>
      <c r="OQY103" s="537"/>
      <c r="OQZ103" s="537"/>
      <c r="ORA103" s="537"/>
      <c r="ORB103" s="537"/>
      <c r="ORC103" s="537"/>
      <c r="ORD103" s="537"/>
      <c r="ORE103" s="537"/>
      <c r="ORF103" s="537"/>
      <c r="ORG103" s="537"/>
      <c r="ORH103" s="537"/>
      <c r="ORI103" s="537"/>
      <c r="ORJ103" s="537"/>
      <c r="ORK103" s="537"/>
      <c r="ORL103" s="537"/>
      <c r="ORM103" s="537"/>
      <c r="ORN103" s="537"/>
      <c r="ORO103" s="537"/>
      <c r="ORP103" s="537"/>
      <c r="ORQ103" s="537"/>
      <c r="ORR103" s="537"/>
      <c r="ORS103" s="537"/>
      <c r="ORT103" s="537"/>
      <c r="ORU103" s="537"/>
      <c r="ORV103" s="537"/>
      <c r="ORW103" s="537"/>
      <c r="ORX103" s="537"/>
      <c r="ORY103" s="537"/>
      <c r="ORZ103" s="537"/>
      <c r="OSA103" s="537"/>
      <c r="OSB103" s="537"/>
      <c r="OSC103" s="537"/>
      <c r="OSD103" s="537"/>
      <c r="OSE103" s="537"/>
      <c r="OSF103" s="537"/>
      <c r="OSG103" s="537"/>
      <c r="OSH103" s="537"/>
      <c r="OSI103" s="537"/>
      <c r="OSJ103" s="537"/>
      <c r="OSK103" s="537"/>
      <c r="OSL103" s="537"/>
      <c r="OSM103" s="537"/>
      <c r="OSN103" s="537"/>
      <c r="OSO103" s="537"/>
      <c r="OSP103" s="537"/>
      <c r="OSQ103" s="537"/>
      <c r="OSR103" s="537"/>
      <c r="OSS103" s="537"/>
      <c r="OST103" s="537"/>
      <c r="OSU103" s="537"/>
      <c r="OSV103" s="537"/>
      <c r="OSW103" s="537"/>
      <c r="OSX103" s="537"/>
      <c r="OSY103" s="537"/>
      <c r="OSZ103" s="537"/>
      <c r="OTA103" s="537"/>
      <c r="OTB103" s="537"/>
      <c r="OTC103" s="537"/>
      <c r="OTD103" s="537"/>
      <c r="OTE103" s="537"/>
      <c r="OTF103" s="537"/>
      <c r="OTG103" s="537"/>
      <c r="OTH103" s="537"/>
      <c r="OTI103" s="537"/>
      <c r="OTJ103" s="537"/>
      <c r="OTK103" s="537"/>
      <c r="OTL103" s="537"/>
      <c r="OTM103" s="537"/>
      <c r="OTN103" s="537"/>
      <c r="OTO103" s="537"/>
      <c r="OTP103" s="537"/>
      <c r="OTQ103" s="537"/>
      <c r="OTR103" s="537"/>
      <c r="OTS103" s="537"/>
      <c r="OTT103" s="537"/>
      <c r="OTU103" s="537"/>
      <c r="OTV103" s="537"/>
      <c r="OTW103" s="537"/>
      <c r="OTX103" s="537"/>
      <c r="OTY103" s="537"/>
      <c r="OTZ103" s="537"/>
      <c r="OUA103" s="537"/>
      <c r="OUB103" s="537"/>
      <c r="OUC103" s="537"/>
      <c r="OUD103" s="537"/>
      <c r="OUE103" s="537"/>
      <c r="OUF103" s="537"/>
      <c r="OUG103" s="537"/>
      <c r="OUH103" s="537"/>
      <c r="OUI103" s="537"/>
      <c r="OUJ103" s="537"/>
      <c r="OUK103" s="537"/>
      <c r="OUL103" s="537"/>
      <c r="OUM103" s="537"/>
      <c r="OUN103" s="537"/>
      <c r="OUO103" s="537"/>
      <c r="OUP103" s="537"/>
      <c r="OUQ103" s="537"/>
      <c r="OUR103" s="537"/>
      <c r="OUS103" s="537"/>
      <c r="OUT103" s="537"/>
      <c r="OUU103" s="537"/>
      <c r="OUV103" s="537"/>
      <c r="OUW103" s="537"/>
      <c r="OUX103" s="537"/>
      <c r="OUY103" s="537"/>
      <c r="OUZ103" s="537"/>
      <c r="OVA103" s="537"/>
      <c r="OVB103" s="537"/>
      <c r="OVC103" s="537"/>
      <c r="OVD103" s="537"/>
      <c r="OVE103" s="537"/>
      <c r="OVF103" s="537"/>
      <c r="OVG103" s="537"/>
      <c r="OVH103" s="537"/>
      <c r="OVI103" s="537"/>
      <c r="OVJ103" s="537"/>
      <c r="OVK103" s="537"/>
      <c r="OVL103" s="537"/>
      <c r="OVM103" s="537"/>
      <c r="OVN103" s="537"/>
      <c r="OVO103" s="537"/>
      <c r="OVP103" s="537"/>
      <c r="OVQ103" s="537"/>
      <c r="OVR103" s="537"/>
      <c r="OVS103" s="537"/>
      <c r="OVT103" s="537"/>
      <c r="OVU103" s="537"/>
      <c r="OVV103" s="537"/>
      <c r="OVW103" s="537"/>
      <c r="OVX103" s="537"/>
      <c r="OVY103" s="537"/>
      <c r="OVZ103" s="537"/>
      <c r="OWA103" s="537"/>
      <c r="OWB103" s="537"/>
      <c r="OWC103" s="537"/>
      <c r="OWD103" s="537"/>
      <c r="OWE103" s="537"/>
      <c r="OWF103" s="537"/>
      <c r="OWG103" s="537"/>
      <c r="OWH103" s="537"/>
      <c r="OWI103" s="537"/>
      <c r="OWJ103" s="537"/>
      <c r="OWK103" s="537"/>
      <c r="OWL103" s="537"/>
      <c r="OWM103" s="537"/>
      <c r="OWN103" s="537"/>
      <c r="OWO103" s="537"/>
      <c r="OWP103" s="537"/>
      <c r="OWQ103" s="537"/>
      <c r="OWR103" s="537"/>
      <c r="OWS103" s="537"/>
      <c r="OWT103" s="537"/>
      <c r="OWU103" s="537"/>
      <c r="OWV103" s="537"/>
      <c r="OWW103" s="537"/>
      <c r="OWX103" s="537"/>
      <c r="OWY103" s="537"/>
      <c r="OWZ103" s="537"/>
      <c r="OXA103" s="537"/>
      <c r="OXB103" s="537"/>
      <c r="OXC103" s="537"/>
      <c r="OXD103" s="537"/>
      <c r="OXE103" s="537"/>
      <c r="OXF103" s="537"/>
      <c r="OXG103" s="537"/>
      <c r="OXH103" s="537"/>
      <c r="OXI103" s="537"/>
      <c r="OXJ103" s="537"/>
      <c r="OXK103" s="537"/>
      <c r="OXL103" s="537"/>
      <c r="OXM103" s="537"/>
      <c r="OXN103" s="537"/>
      <c r="OXO103" s="537"/>
      <c r="OXP103" s="537"/>
      <c r="OXQ103" s="537"/>
      <c r="OXR103" s="537"/>
      <c r="OXS103" s="537"/>
      <c r="OXT103" s="537"/>
      <c r="OXU103" s="537"/>
      <c r="OXV103" s="537"/>
      <c r="OXW103" s="537"/>
      <c r="OXX103" s="537"/>
      <c r="OXY103" s="537"/>
      <c r="OXZ103" s="537"/>
      <c r="OYA103" s="537"/>
      <c r="OYB103" s="537"/>
      <c r="OYC103" s="537"/>
      <c r="OYD103" s="537"/>
      <c r="OYE103" s="537"/>
      <c r="OYF103" s="537"/>
      <c r="OYG103" s="537"/>
      <c r="OYH103" s="537"/>
      <c r="OYI103" s="537"/>
      <c r="OYJ103" s="537"/>
      <c r="OYK103" s="537"/>
      <c r="OYL103" s="537"/>
      <c r="OYM103" s="537"/>
      <c r="OYN103" s="537"/>
      <c r="OYO103" s="537"/>
      <c r="OYP103" s="537"/>
      <c r="OYQ103" s="537"/>
      <c r="OYR103" s="537"/>
      <c r="OYS103" s="537"/>
      <c r="OYT103" s="537"/>
      <c r="OYU103" s="537"/>
      <c r="OYV103" s="537"/>
      <c r="OYW103" s="537"/>
      <c r="OYX103" s="537"/>
      <c r="OYY103" s="537"/>
      <c r="OYZ103" s="537"/>
      <c r="OZA103" s="537"/>
      <c r="OZB103" s="537"/>
      <c r="OZC103" s="537"/>
      <c r="OZD103" s="537"/>
      <c r="OZE103" s="537"/>
      <c r="OZF103" s="537"/>
      <c r="OZG103" s="537"/>
      <c r="OZH103" s="537"/>
      <c r="OZI103" s="537"/>
      <c r="OZJ103" s="537"/>
      <c r="OZK103" s="537"/>
      <c r="OZL103" s="537"/>
      <c r="OZM103" s="537"/>
      <c r="OZN103" s="537"/>
      <c r="OZO103" s="537"/>
      <c r="OZP103" s="537"/>
      <c r="OZQ103" s="537"/>
      <c r="OZR103" s="537"/>
      <c r="OZS103" s="537"/>
      <c r="OZT103" s="537"/>
      <c r="OZU103" s="537"/>
      <c r="OZV103" s="537"/>
      <c r="OZW103" s="537"/>
      <c r="OZX103" s="537"/>
      <c r="OZY103" s="537"/>
      <c r="OZZ103" s="537"/>
      <c r="PAA103" s="537"/>
      <c r="PAB103" s="537"/>
      <c r="PAC103" s="537"/>
      <c r="PAD103" s="537"/>
      <c r="PAE103" s="537"/>
      <c r="PAF103" s="537"/>
      <c r="PAG103" s="537"/>
      <c r="PAH103" s="537"/>
      <c r="PAI103" s="537"/>
      <c r="PAJ103" s="537"/>
      <c r="PAK103" s="537"/>
      <c r="PAL103" s="537"/>
      <c r="PAM103" s="537"/>
      <c r="PAN103" s="537"/>
      <c r="PAO103" s="537"/>
      <c r="PAP103" s="537"/>
      <c r="PAQ103" s="537"/>
      <c r="PAR103" s="537"/>
      <c r="PAS103" s="537"/>
      <c r="PAT103" s="537"/>
      <c r="PAU103" s="537"/>
      <c r="PAV103" s="537"/>
      <c r="PAW103" s="537"/>
      <c r="PAX103" s="537"/>
      <c r="PAY103" s="537"/>
      <c r="PAZ103" s="537"/>
      <c r="PBA103" s="537"/>
      <c r="PBB103" s="537"/>
      <c r="PBC103" s="537"/>
      <c r="PBD103" s="537"/>
      <c r="PBE103" s="537"/>
      <c r="PBF103" s="537"/>
      <c r="PBG103" s="537"/>
      <c r="PBH103" s="537"/>
      <c r="PBI103" s="537"/>
      <c r="PBJ103" s="537"/>
      <c r="PBK103" s="537"/>
      <c r="PBL103" s="537"/>
      <c r="PBM103" s="537"/>
      <c r="PBN103" s="537"/>
      <c r="PBO103" s="537"/>
      <c r="PBP103" s="537"/>
      <c r="PBQ103" s="537"/>
      <c r="PBR103" s="537"/>
      <c r="PBS103" s="537"/>
      <c r="PBT103" s="537"/>
      <c r="PBU103" s="537"/>
      <c r="PBV103" s="537"/>
      <c r="PBW103" s="537"/>
      <c r="PBX103" s="537"/>
      <c r="PBY103" s="537"/>
      <c r="PBZ103" s="537"/>
      <c r="PCA103" s="537"/>
      <c r="PCB103" s="537"/>
      <c r="PCC103" s="537"/>
      <c r="PCD103" s="537"/>
      <c r="PCE103" s="537"/>
      <c r="PCF103" s="537"/>
      <c r="PCG103" s="537"/>
      <c r="PCH103" s="537"/>
      <c r="PCI103" s="537"/>
      <c r="PCJ103" s="537"/>
      <c r="PCK103" s="537"/>
      <c r="PCL103" s="537"/>
      <c r="PCM103" s="537"/>
      <c r="PCN103" s="537"/>
      <c r="PCO103" s="537"/>
      <c r="PCP103" s="537"/>
      <c r="PCQ103" s="537"/>
      <c r="PCR103" s="537"/>
      <c r="PCS103" s="537"/>
      <c r="PCT103" s="537"/>
      <c r="PCU103" s="537"/>
      <c r="PCV103" s="537"/>
      <c r="PCW103" s="537"/>
      <c r="PCX103" s="537"/>
      <c r="PCY103" s="537"/>
      <c r="PCZ103" s="537"/>
      <c r="PDA103" s="537"/>
      <c r="PDB103" s="537"/>
      <c r="PDC103" s="537"/>
      <c r="PDD103" s="537"/>
      <c r="PDE103" s="537"/>
      <c r="PDF103" s="537"/>
      <c r="PDG103" s="537"/>
      <c r="PDH103" s="537"/>
      <c r="PDI103" s="537"/>
      <c r="PDJ103" s="537"/>
      <c r="PDK103" s="537"/>
      <c r="PDL103" s="537"/>
      <c r="PDM103" s="537"/>
      <c r="PDN103" s="537"/>
      <c r="PDO103" s="537"/>
      <c r="PDP103" s="537"/>
      <c r="PDQ103" s="537"/>
      <c r="PDR103" s="537"/>
      <c r="PDS103" s="537"/>
      <c r="PDT103" s="537"/>
      <c r="PDU103" s="537"/>
      <c r="PDV103" s="537"/>
      <c r="PDW103" s="537"/>
      <c r="PDX103" s="537"/>
      <c r="PDY103" s="537"/>
      <c r="PDZ103" s="537"/>
      <c r="PEA103" s="537"/>
      <c r="PEB103" s="537"/>
      <c r="PEC103" s="537"/>
      <c r="PED103" s="537"/>
      <c r="PEE103" s="537"/>
      <c r="PEF103" s="537"/>
      <c r="PEG103" s="537"/>
      <c r="PEH103" s="537"/>
      <c r="PEI103" s="537"/>
      <c r="PEJ103" s="537"/>
      <c r="PEK103" s="537"/>
      <c r="PEL103" s="537"/>
      <c r="PEM103" s="537"/>
      <c r="PEN103" s="537"/>
      <c r="PEO103" s="537"/>
      <c r="PEP103" s="537"/>
      <c r="PEQ103" s="537"/>
      <c r="PER103" s="537"/>
      <c r="PES103" s="537"/>
      <c r="PET103" s="537"/>
      <c r="PEU103" s="537"/>
      <c r="PEV103" s="537"/>
      <c r="PEW103" s="537"/>
      <c r="PEX103" s="537"/>
      <c r="PEY103" s="537"/>
      <c r="PEZ103" s="537"/>
      <c r="PFA103" s="537"/>
      <c r="PFB103" s="537"/>
      <c r="PFC103" s="537"/>
      <c r="PFD103" s="537"/>
      <c r="PFE103" s="537"/>
      <c r="PFF103" s="537"/>
      <c r="PFG103" s="537"/>
      <c r="PFH103" s="537"/>
      <c r="PFI103" s="537"/>
      <c r="PFJ103" s="537"/>
      <c r="PFK103" s="537"/>
      <c r="PFL103" s="537"/>
      <c r="PFM103" s="537"/>
      <c r="PFN103" s="537"/>
      <c r="PFO103" s="537"/>
      <c r="PFP103" s="537"/>
      <c r="PFQ103" s="537"/>
      <c r="PFR103" s="537"/>
      <c r="PFS103" s="537"/>
      <c r="PFT103" s="537"/>
      <c r="PFU103" s="537"/>
      <c r="PFV103" s="537"/>
      <c r="PFW103" s="537"/>
      <c r="PFX103" s="537"/>
      <c r="PFY103" s="537"/>
      <c r="PFZ103" s="537"/>
      <c r="PGA103" s="537"/>
      <c r="PGB103" s="537"/>
      <c r="PGC103" s="537"/>
      <c r="PGD103" s="537"/>
      <c r="PGE103" s="537"/>
      <c r="PGF103" s="537"/>
      <c r="PGG103" s="537"/>
      <c r="PGH103" s="537"/>
      <c r="PGI103" s="537"/>
      <c r="PGJ103" s="537"/>
      <c r="PGK103" s="537"/>
      <c r="PGL103" s="537"/>
      <c r="PGM103" s="537"/>
      <c r="PGN103" s="537"/>
      <c r="PGO103" s="537"/>
      <c r="PGP103" s="537"/>
      <c r="PGQ103" s="537"/>
      <c r="PGR103" s="537"/>
      <c r="PGS103" s="537"/>
      <c r="PGT103" s="537"/>
      <c r="PGU103" s="537"/>
      <c r="PGV103" s="537"/>
      <c r="PGW103" s="537"/>
      <c r="PGX103" s="537"/>
      <c r="PGY103" s="537"/>
      <c r="PGZ103" s="537"/>
      <c r="PHA103" s="537"/>
      <c r="PHB103" s="537"/>
      <c r="PHC103" s="537"/>
      <c r="PHD103" s="537"/>
      <c r="PHE103" s="537"/>
      <c r="PHF103" s="537"/>
      <c r="PHG103" s="537"/>
      <c r="PHH103" s="537"/>
      <c r="PHI103" s="537"/>
      <c r="PHJ103" s="537"/>
      <c r="PHK103" s="537"/>
      <c r="PHL103" s="537"/>
      <c r="PHM103" s="537"/>
      <c r="PHN103" s="537"/>
      <c r="PHO103" s="537"/>
      <c r="PHP103" s="537"/>
      <c r="PHQ103" s="537"/>
      <c r="PHR103" s="537"/>
      <c r="PHS103" s="537"/>
      <c r="PHT103" s="537"/>
      <c r="PHU103" s="537"/>
      <c r="PHV103" s="537"/>
      <c r="PHW103" s="537"/>
      <c r="PHX103" s="537"/>
      <c r="PHY103" s="537"/>
      <c r="PHZ103" s="537"/>
      <c r="PIA103" s="537"/>
      <c r="PIB103" s="537"/>
      <c r="PIC103" s="537"/>
      <c r="PID103" s="537"/>
      <c r="PIE103" s="537"/>
      <c r="PIF103" s="537"/>
      <c r="PIG103" s="537"/>
      <c r="PIH103" s="537"/>
      <c r="PII103" s="537"/>
      <c r="PIJ103" s="537"/>
      <c r="PIK103" s="537"/>
      <c r="PIL103" s="537"/>
      <c r="PIM103" s="537"/>
      <c r="PIN103" s="537"/>
      <c r="PIO103" s="537"/>
      <c r="PIP103" s="537"/>
      <c r="PIQ103" s="537"/>
      <c r="PIR103" s="537"/>
      <c r="PIS103" s="537"/>
      <c r="PIT103" s="537"/>
      <c r="PIU103" s="537"/>
      <c r="PIV103" s="537"/>
      <c r="PIW103" s="537"/>
      <c r="PIX103" s="537"/>
      <c r="PIY103" s="537"/>
      <c r="PIZ103" s="537"/>
      <c r="PJA103" s="537"/>
      <c r="PJB103" s="537"/>
      <c r="PJC103" s="537"/>
      <c r="PJD103" s="537"/>
      <c r="PJE103" s="537"/>
      <c r="PJF103" s="537"/>
      <c r="PJG103" s="537"/>
      <c r="PJH103" s="537"/>
      <c r="PJI103" s="537"/>
      <c r="PJJ103" s="537"/>
      <c r="PJK103" s="537"/>
      <c r="PJL103" s="537"/>
      <c r="PJM103" s="537"/>
      <c r="PJN103" s="537"/>
      <c r="PJO103" s="537"/>
      <c r="PJP103" s="537"/>
      <c r="PJQ103" s="537"/>
      <c r="PJR103" s="537"/>
      <c r="PJS103" s="537"/>
      <c r="PJT103" s="537"/>
      <c r="PJU103" s="537"/>
      <c r="PJV103" s="537"/>
      <c r="PJW103" s="537"/>
      <c r="PJX103" s="537"/>
      <c r="PJY103" s="537"/>
      <c r="PJZ103" s="537"/>
      <c r="PKA103" s="537"/>
      <c r="PKB103" s="537"/>
      <c r="PKC103" s="537"/>
      <c r="PKD103" s="537"/>
      <c r="PKE103" s="537"/>
      <c r="PKF103" s="537"/>
      <c r="PKG103" s="537"/>
      <c r="PKH103" s="537"/>
      <c r="PKI103" s="537"/>
      <c r="PKJ103" s="537"/>
      <c r="PKK103" s="537"/>
      <c r="PKL103" s="537"/>
      <c r="PKM103" s="537"/>
      <c r="PKN103" s="537"/>
      <c r="PKO103" s="537"/>
      <c r="PKP103" s="537"/>
      <c r="PKQ103" s="537"/>
      <c r="PKR103" s="537"/>
      <c r="PKS103" s="537"/>
      <c r="PKT103" s="537"/>
      <c r="PKU103" s="537"/>
      <c r="PKV103" s="537"/>
      <c r="PKW103" s="537"/>
      <c r="PKX103" s="537"/>
      <c r="PKY103" s="537"/>
      <c r="PKZ103" s="537"/>
      <c r="PLA103" s="537"/>
      <c r="PLB103" s="537"/>
      <c r="PLC103" s="537"/>
      <c r="PLD103" s="537"/>
      <c r="PLE103" s="537"/>
      <c r="PLF103" s="537"/>
      <c r="PLG103" s="537"/>
      <c r="PLH103" s="537"/>
      <c r="PLI103" s="537"/>
      <c r="PLJ103" s="537"/>
      <c r="PLK103" s="537"/>
      <c r="PLL103" s="537"/>
      <c r="PLM103" s="537"/>
      <c r="PLN103" s="537"/>
      <c r="PLO103" s="537"/>
      <c r="PLP103" s="537"/>
      <c r="PLQ103" s="537"/>
      <c r="PLR103" s="537"/>
      <c r="PLS103" s="537"/>
      <c r="PLT103" s="537"/>
      <c r="PLU103" s="537"/>
      <c r="PLV103" s="537"/>
      <c r="PLW103" s="537"/>
      <c r="PLX103" s="537"/>
      <c r="PLY103" s="537"/>
      <c r="PLZ103" s="537"/>
      <c r="PMA103" s="537"/>
      <c r="PMB103" s="537"/>
      <c r="PMC103" s="537"/>
      <c r="PMD103" s="537"/>
      <c r="PME103" s="537"/>
      <c r="PMF103" s="537"/>
      <c r="PMG103" s="537"/>
      <c r="PMH103" s="537"/>
      <c r="PMI103" s="537"/>
      <c r="PMJ103" s="537"/>
      <c r="PMK103" s="537"/>
      <c r="PML103" s="537"/>
      <c r="PMM103" s="537"/>
      <c r="PMN103" s="537"/>
      <c r="PMO103" s="537"/>
      <c r="PMP103" s="537"/>
      <c r="PMQ103" s="537"/>
      <c r="PMR103" s="537"/>
      <c r="PMS103" s="537"/>
      <c r="PMT103" s="537"/>
      <c r="PMU103" s="537"/>
      <c r="PMV103" s="537"/>
      <c r="PMW103" s="537"/>
      <c r="PMX103" s="537"/>
      <c r="PMY103" s="537"/>
      <c r="PMZ103" s="537"/>
      <c r="PNA103" s="537"/>
      <c r="PNB103" s="537"/>
      <c r="PNC103" s="537"/>
      <c r="PND103" s="537"/>
      <c r="PNE103" s="537"/>
      <c r="PNF103" s="537"/>
      <c r="PNG103" s="537"/>
      <c r="PNH103" s="537"/>
      <c r="PNI103" s="537"/>
      <c r="PNJ103" s="537"/>
      <c r="PNK103" s="537"/>
      <c r="PNL103" s="537"/>
      <c r="PNM103" s="537"/>
      <c r="PNN103" s="537"/>
      <c r="PNO103" s="537"/>
      <c r="PNP103" s="537"/>
      <c r="PNQ103" s="537"/>
      <c r="PNR103" s="537"/>
      <c r="PNS103" s="537"/>
      <c r="PNT103" s="537"/>
      <c r="PNU103" s="537"/>
      <c r="PNV103" s="537"/>
      <c r="PNW103" s="537"/>
      <c r="PNX103" s="537"/>
      <c r="PNY103" s="537"/>
      <c r="PNZ103" s="537"/>
      <c r="POA103" s="537"/>
      <c r="POB103" s="537"/>
      <c r="POC103" s="537"/>
      <c r="POD103" s="537"/>
      <c r="POE103" s="537"/>
      <c r="POF103" s="537"/>
      <c r="POG103" s="537"/>
      <c r="POH103" s="537"/>
      <c r="POI103" s="537"/>
      <c r="POJ103" s="537"/>
      <c r="POK103" s="537"/>
      <c r="POL103" s="537"/>
      <c r="POM103" s="537"/>
      <c r="PON103" s="537"/>
      <c r="POO103" s="537"/>
      <c r="POP103" s="537"/>
      <c r="POQ103" s="537"/>
      <c r="POR103" s="537"/>
      <c r="POS103" s="537"/>
      <c r="POT103" s="537"/>
      <c r="POU103" s="537"/>
      <c r="POV103" s="537"/>
      <c r="POW103" s="537"/>
      <c r="POX103" s="537"/>
      <c r="POY103" s="537"/>
      <c r="POZ103" s="537"/>
      <c r="PPA103" s="537"/>
      <c r="PPB103" s="537"/>
      <c r="PPC103" s="537"/>
      <c r="PPD103" s="537"/>
      <c r="PPE103" s="537"/>
      <c r="PPF103" s="537"/>
      <c r="PPG103" s="537"/>
      <c r="PPH103" s="537"/>
      <c r="PPI103" s="537"/>
      <c r="PPJ103" s="537"/>
      <c r="PPK103" s="537"/>
      <c r="PPL103" s="537"/>
      <c r="PPM103" s="537"/>
      <c r="PPN103" s="537"/>
      <c r="PPO103" s="537"/>
      <c r="PPP103" s="537"/>
      <c r="PPQ103" s="537"/>
      <c r="PPR103" s="537"/>
      <c r="PPS103" s="537"/>
      <c r="PPT103" s="537"/>
      <c r="PPU103" s="537"/>
      <c r="PPV103" s="537"/>
      <c r="PPW103" s="537"/>
      <c r="PPX103" s="537"/>
      <c r="PPY103" s="537"/>
      <c r="PPZ103" s="537"/>
      <c r="PQA103" s="537"/>
      <c r="PQB103" s="537"/>
      <c r="PQC103" s="537"/>
      <c r="PQD103" s="537"/>
      <c r="PQE103" s="537"/>
      <c r="PQF103" s="537"/>
      <c r="PQG103" s="537"/>
      <c r="PQH103" s="537"/>
      <c r="PQI103" s="537"/>
      <c r="PQJ103" s="537"/>
      <c r="PQK103" s="537"/>
      <c r="PQL103" s="537"/>
      <c r="PQM103" s="537"/>
      <c r="PQN103" s="537"/>
      <c r="PQO103" s="537"/>
      <c r="PQP103" s="537"/>
      <c r="PQQ103" s="537"/>
      <c r="PQR103" s="537"/>
      <c r="PQS103" s="537"/>
      <c r="PQT103" s="537"/>
      <c r="PQU103" s="537"/>
      <c r="PQV103" s="537"/>
      <c r="PQW103" s="537"/>
      <c r="PQX103" s="537"/>
      <c r="PQY103" s="537"/>
      <c r="PQZ103" s="537"/>
      <c r="PRA103" s="537"/>
      <c r="PRB103" s="537"/>
      <c r="PRC103" s="537"/>
      <c r="PRD103" s="537"/>
      <c r="PRE103" s="537"/>
      <c r="PRF103" s="537"/>
      <c r="PRG103" s="537"/>
      <c r="PRH103" s="537"/>
      <c r="PRI103" s="537"/>
      <c r="PRJ103" s="537"/>
      <c r="PRK103" s="537"/>
      <c r="PRL103" s="537"/>
      <c r="PRM103" s="537"/>
      <c r="PRN103" s="537"/>
      <c r="PRO103" s="537"/>
      <c r="PRP103" s="537"/>
      <c r="PRQ103" s="537"/>
      <c r="PRR103" s="537"/>
      <c r="PRS103" s="537"/>
      <c r="PRT103" s="537"/>
      <c r="PRU103" s="537"/>
      <c r="PRV103" s="537"/>
      <c r="PRW103" s="537"/>
      <c r="PRX103" s="537"/>
      <c r="PRY103" s="537"/>
      <c r="PRZ103" s="537"/>
      <c r="PSA103" s="537"/>
      <c r="PSB103" s="537"/>
      <c r="PSC103" s="537"/>
      <c r="PSD103" s="537"/>
      <c r="PSE103" s="537"/>
      <c r="PSF103" s="537"/>
      <c r="PSG103" s="537"/>
      <c r="PSH103" s="537"/>
      <c r="PSI103" s="537"/>
      <c r="PSJ103" s="537"/>
      <c r="PSK103" s="537"/>
      <c r="PSL103" s="537"/>
      <c r="PSM103" s="537"/>
      <c r="PSN103" s="537"/>
      <c r="PSO103" s="537"/>
      <c r="PSP103" s="537"/>
      <c r="PSQ103" s="537"/>
      <c r="PSR103" s="537"/>
      <c r="PSS103" s="537"/>
      <c r="PST103" s="537"/>
      <c r="PSU103" s="537"/>
      <c r="PSV103" s="537"/>
      <c r="PSW103" s="537"/>
      <c r="PSX103" s="537"/>
      <c r="PSY103" s="537"/>
      <c r="PSZ103" s="537"/>
      <c r="PTA103" s="537"/>
      <c r="PTB103" s="537"/>
      <c r="PTC103" s="537"/>
      <c r="PTD103" s="537"/>
      <c r="PTE103" s="537"/>
      <c r="PTF103" s="537"/>
      <c r="PTG103" s="537"/>
      <c r="PTH103" s="537"/>
      <c r="PTI103" s="537"/>
      <c r="PTJ103" s="537"/>
      <c r="PTK103" s="537"/>
      <c r="PTL103" s="537"/>
      <c r="PTM103" s="537"/>
      <c r="PTN103" s="537"/>
      <c r="PTO103" s="537"/>
      <c r="PTP103" s="537"/>
      <c r="PTQ103" s="537"/>
      <c r="PTR103" s="537"/>
      <c r="PTS103" s="537"/>
      <c r="PTT103" s="537"/>
      <c r="PTU103" s="537"/>
      <c r="PTV103" s="537"/>
      <c r="PTW103" s="537"/>
      <c r="PTX103" s="537"/>
      <c r="PTY103" s="537"/>
      <c r="PTZ103" s="537"/>
      <c r="PUA103" s="537"/>
      <c r="PUB103" s="537"/>
      <c r="PUC103" s="537"/>
      <c r="PUD103" s="537"/>
      <c r="PUE103" s="537"/>
      <c r="PUF103" s="537"/>
      <c r="PUG103" s="537"/>
      <c r="PUH103" s="537"/>
      <c r="PUI103" s="537"/>
      <c r="PUJ103" s="537"/>
      <c r="PUK103" s="537"/>
      <c r="PUL103" s="537"/>
      <c r="PUM103" s="537"/>
      <c r="PUN103" s="537"/>
      <c r="PUO103" s="537"/>
      <c r="PUP103" s="537"/>
      <c r="PUQ103" s="537"/>
      <c r="PUR103" s="537"/>
      <c r="PUS103" s="537"/>
      <c r="PUT103" s="537"/>
      <c r="PUU103" s="537"/>
      <c r="PUV103" s="537"/>
      <c r="PUW103" s="537"/>
      <c r="PUX103" s="537"/>
      <c r="PUY103" s="537"/>
      <c r="PUZ103" s="537"/>
      <c r="PVA103" s="537"/>
      <c r="PVB103" s="537"/>
      <c r="PVC103" s="537"/>
      <c r="PVD103" s="537"/>
      <c r="PVE103" s="537"/>
      <c r="PVF103" s="537"/>
      <c r="PVG103" s="537"/>
      <c r="PVH103" s="537"/>
      <c r="PVI103" s="537"/>
      <c r="PVJ103" s="537"/>
      <c r="PVK103" s="537"/>
      <c r="PVL103" s="537"/>
      <c r="PVM103" s="537"/>
      <c r="PVN103" s="537"/>
      <c r="PVO103" s="537"/>
      <c r="PVP103" s="537"/>
      <c r="PVQ103" s="537"/>
      <c r="PVR103" s="537"/>
      <c r="PVS103" s="537"/>
      <c r="PVT103" s="537"/>
      <c r="PVU103" s="537"/>
      <c r="PVV103" s="537"/>
      <c r="PVW103" s="537"/>
      <c r="PVX103" s="537"/>
      <c r="PVY103" s="537"/>
      <c r="PVZ103" s="537"/>
      <c r="PWA103" s="537"/>
      <c r="PWB103" s="537"/>
      <c r="PWC103" s="537"/>
      <c r="PWD103" s="537"/>
      <c r="PWE103" s="537"/>
      <c r="PWF103" s="537"/>
      <c r="PWG103" s="537"/>
      <c r="PWH103" s="537"/>
      <c r="PWI103" s="537"/>
      <c r="PWJ103" s="537"/>
      <c r="PWK103" s="537"/>
      <c r="PWL103" s="537"/>
      <c r="PWM103" s="537"/>
      <c r="PWN103" s="537"/>
      <c r="PWO103" s="537"/>
      <c r="PWP103" s="537"/>
      <c r="PWQ103" s="537"/>
      <c r="PWR103" s="537"/>
      <c r="PWS103" s="537"/>
      <c r="PWT103" s="537"/>
      <c r="PWU103" s="537"/>
      <c r="PWV103" s="537"/>
      <c r="PWW103" s="537"/>
      <c r="PWX103" s="537"/>
      <c r="PWY103" s="537"/>
      <c r="PWZ103" s="537"/>
      <c r="PXA103" s="537"/>
      <c r="PXB103" s="537"/>
      <c r="PXC103" s="537"/>
      <c r="PXD103" s="537"/>
      <c r="PXE103" s="537"/>
      <c r="PXF103" s="537"/>
      <c r="PXG103" s="537"/>
      <c r="PXH103" s="537"/>
      <c r="PXI103" s="537"/>
      <c r="PXJ103" s="537"/>
      <c r="PXK103" s="537"/>
      <c r="PXL103" s="537"/>
      <c r="PXM103" s="537"/>
      <c r="PXN103" s="537"/>
      <c r="PXO103" s="537"/>
      <c r="PXP103" s="537"/>
      <c r="PXQ103" s="537"/>
      <c r="PXR103" s="537"/>
      <c r="PXS103" s="537"/>
      <c r="PXT103" s="537"/>
      <c r="PXU103" s="537"/>
      <c r="PXV103" s="537"/>
      <c r="PXW103" s="537"/>
      <c r="PXX103" s="537"/>
      <c r="PXY103" s="537"/>
      <c r="PXZ103" s="537"/>
      <c r="PYA103" s="537"/>
      <c r="PYB103" s="537"/>
      <c r="PYC103" s="537"/>
      <c r="PYD103" s="537"/>
      <c r="PYE103" s="537"/>
      <c r="PYF103" s="537"/>
      <c r="PYG103" s="537"/>
      <c r="PYH103" s="537"/>
      <c r="PYI103" s="537"/>
      <c r="PYJ103" s="537"/>
      <c r="PYK103" s="537"/>
      <c r="PYL103" s="537"/>
      <c r="PYM103" s="537"/>
      <c r="PYN103" s="537"/>
      <c r="PYO103" s="537"/>
      <c r="PYP103" s="537"/>
      <c r="PYQ103" s="537"/>
      <c r="PYR103" s="537"/>
      <c r="PYS103" s="537"/>
      <c r="PYT103" s="537"/>
      <c r="PYU103" s="537"/>
      <c r="PYV103" s="537"/>
      <c r="PYW103" s="537"/>
      <c r="PYX103" s="537"/>
      <c r="PYY103" s="537"/>
      <c r="PYZ103" s="537"/>
      <c r="PZA103" s="537"/>
      <c r="PZB103" s="537"/>
      <c r="PZC103" s="537"/>
      <c r="PZD103" s="537"/>
      <c r="PZE103" s="537"/>
      <c r="PZF103" s="537"/>
      <c r="PZG103" s="537"/>
      <c r="PZH103" s="537"/>
      <c r="PZI103" s="537"/>
      <c r="PZJ103" s="537"/>
      <c r="PZK103" s="537"/>
      <c r="PZL103" s="537"/>
      <c r="PZM103" s="537"/>
      <c r="PZN103" s="537"/>
      <c r="PZO103" s="537"/>
      <c r="PZP103" s="537"/>
      <c r="PZQ103" s="537"/>
      <c r="PZR103" s="537"/>
      <c r="PZS103" s="537"/>
      <c r="PZT103" s="537"/>
      <c r="PZU103" s="537"/>
      <c r="PZV103" s="537"/>
      <c r="PZW103" s="537"/>
      <c r="PZX103" s="537"/>
      <c r="PZY103" s="537"/>
      <c r="PZZ103" s="537"/>
      <c r="QAA103" s="537"/>
      <c r="QAB103" s="537"/>
      <c r="QAC103" s="537"/>
      <c r="QAD103" s="537"/>
      <c r="QAE103" s="537"/>
      <c r="QAF103" s="537"/>
      <c r="QAG103" s="537"/>
      <c r="QAH103" s="537"/>
      <c r="QAI103" s="537"/>
      <c r="QAJ103" s="537"/>
      <c r="QAK103" s="537"/>
      <c r="QAL103" s="537"/>
      <c r="QAM103" s="537"/>
      <c r="QAN103" s="537"/>
      <c r="QAO103" s="537"/>
      <c r="QAP103" s="537"/>
      <c r="QAQ103" s="537"/>
      <c r="QAR103" s="537"/>
      <c r="QAS103" s="537"/>
      <c r="QAT103" s="537"/>
      <c r="QAU103" s="537"/>
      <c r="QAV103" s="537"/>
      <c r="QAW103" s="537"/>
      <c r="QAX103" s="537"/>
      <c r="QAY103" s="537"/>
      <c r="QAZ103" s="537"/>
      <c r="QBA103" s="537"/>
      <c r="QBB103" s="537"/>
      <c r="QBC103" s="537"/>
      <c r="QBD103" s="537"/>
      <c r="QBE103" s="537"/>
      <c r="QBF103" s="537"/>
      <c r="QBG103" s="537"/>
      <c r="QBH103" s="537"/>
      <c r="QBI103" s="537"/>
      <c r="QBJ103" s="537"/>
      <c r="QBK103" s="537"/>
      <c r="QBL103" s="537"/>
      <c r="QBM103" s="537"/>
      <c r="QBN103" s="537"/>
      <c r="QBO103" s="537"/>
      <c r="QBP103" s="537"/>
      <c r="QBQ103" s="537"/>
      <c r="QBR103" s="537"/>
      <c r="QBS103" s="537"/>
      <c r="QBT103" s="537"/>
      <c r="QBU103" s="537"/>
      <c r="QBV103" s="537"/>
      <c r="QBW103" s="537"/>
      <c r="QBX103" s="537"/>
      <c r="QBY103" s="537"/>
      <c r="QBZ103" s="537"/>
      <c r="QCA103" s="537"/>
      <c r="QCB103" s="537"/>
      <c r="QCC103" s="537"/>
      <c r="QCD103" s="537"/>
      <c r="QCE103" s="537"/>
      <c r="QCF103" s="537"/>
      <c r="QCG103" s="537"/>
      <c r="QCH103" s="537"/>
      <c r="QCI103" s="537"/>
      <c r="QCJ103" s="537"/>
      <c r="QCK103" s="537"/>
      <c r="QCL103" s="537"/>
      <c r="QCM103" s="537"/>
      <c r="QCN103" s="537"/>
      <c r="QCO103" s="537"/>
      <c r="QCP103" s="537"/>
      <c r="QCQ103" s="537"/>
      <c r="QCR103" s="537"/>
      <c r="QCS103" s="537"/>
      <c r="QCT103" s="537"/>
      <c r="QCU103" s="537"/>
      <c r="QCV103" s="537"/>
      <c r="QCW103" s="537"/>
      <c r="QCX103" s="537"/>
      <c r="QCY103" s="537"/>
      <c r="QCZ103" s="537"/>
      <c r="QDA103" s="537"/>
      <c r="QDB103" s="537"/>
      <c r="QDC103" s="537"/>
      <c r="QDD103" s="537"/>
      <c r="QDE103" s="537"/>
      <c r="QDF103" s="537"/>
      <c r="QDG103" s="537"/>
      <c r="QDH103" s="537"/>
      <c r="QDI103" s="537"/>
      <c r="QDJ103" s="537"/>
      <c r="QDK103" s="537"/>
      <c r="QDL103" s="537"/>
      <c r="QDM103" s="537"/>
      <c r="QDN103" s="537"/>
      <c r="QDO103" s="537"/>
      <c r="QDP103" s="537"/>
      <c r="QDQ103" s="537"/>
      <c r="QDR103" s="537"/>
      <c r="QDS103" s="537"/>
      <c r="QDT103" s="537"/>
      <c r="QDU103" s="537"/>
      <c r="QDV103" s="537"/>
      <c r="QDW103" s="537"/>
      <c r="QDX103" s="537"/>
      <c r="QDY103" s="537"/>
      <c r="QDZ103" s="537"/>
      <c r="QEA103" s="537"/>
      <c r="QEB103" s="537"/>
      <c r="QEC103" s="537"/>
      <c r="QED103" s="537"/>
      <c r="QEE103" s="537"/>
      <c r="QEF103" s="537"/>
      <c r="QEG103" s="537"/>
      <c r="QEH103" s="537"/>
      <c r="QEI103" s="537"/>
      <c r="QEJ103" s="537"/>
      <c r="QEK103" s="537"/>
      <c r="QEL103" s="537"/>
      <c r="QEM103" s="537"/>
      <c r="QEN103" s="537"/>
      <c r="QEO103" s="537"/>
      <c r="QEP103" s="537"/>
      <c r="QEQ103" s="537"/>
      <c r="QER103" s="537"/>
      <c r="QES103" s="537"/>
      <c r="QET103" s="537"/>
      <c r="QEU103" s="537"/>
      <c r="QEV103" s="537"/>
      <c r="QEW103" s="537"/>
      <c r="QEX103" s="537"/>
      <c r="QEY103" s="537"/>
      <c r="QEZ103" s="537"/>
      <c r="QFA103" s="537"/>
      <c r="QFB103" s="537"/>
      <c r="QFC103" s="537"/>
      <c r="QFD103" s="537"/>
      <c r="QFE103" s="537"/>
      <c r="QFF103" s="537"/>
      <c r="QFG103" s="537"/>
      <c r="QFH103" s="537"/>
      <c r="QFI103" s="537"/>
      <c r="QFJ103" s="537"/>
      <c r="QFK103" s="537"/>
      <c r="QFL103" s="537"/>
      <c r="QFM103" s="537"/>
      <c r="QFN103" s="537"/>
      <c r="QFO103" s="537"/>
      <c r="QFP103" s="537"/>
      <c r="QFQ103" s="537"/>
      <c r="QFR103" s="537"/>
      <c r="QFS103" s="537"/>
      <c r="QFT103" s="537"/>
      <c r="QFU103" s="537"/>
      <c r="QFV103" s="537"/>
      <c r="QFW103" s="537"/>
      <c r="QFX103" s="537"/>
      <c r="QFY103" s="537"/>
      <c r="QFZ103" s="537"/>
      <c r="QGA103" s="537"/>
      <c r="QGB103" s="537"/>
      <c r="QGC103" s="537"/>
      <c r="QGD103" s="537"/>
      <c r="QGE103" s="537"/>
      <c r="QGF103" s="537"/>
      <c r="QGG103" s="537"/>
      <c r="QGH103" s="537"/>
      <c r="QGI103" s="537"/>
      <c r="QGJ103" s="537"/>
      <c r="QGK103" s="537"/>
      <c r="QGL103" s="537"/>
      <c r="QGM103" s="537"/>
      <c r="QGN103" s="537"/>
      <c r="QGO103" s="537"/>
      <c r="QGP103" s="537"/>
      <c r="QGQ103" s="537"/>
      <c r="QGR103" s="537"/>
      <c r="QGS103" s="537"/>
      <c r="QGT103" s="537"/>
      <c r="QGU103" s="537"/>
      <c r="QGV103" s="537"/>
      <c r="QGW103" s="537"/>
      <c r="QGX103" s="537"/>
      <c r="QGY103" s="537"/>
      <c r="QGZ103" s="537"/>
      <c r="QHA103" s="537"/>
      <c r="QHB103" s="537"/>
      <c r="QHC103" s="537"/>
      <c r="QHD103" s="537"/>
      <c r="QHE103" s="537"/>
      <c r="QHF103" s="537"/>
      <c r="QHG103" s="537"/>
      <c r="QHH103" s="537"/>
      <c r="QHI103" s="537"/>
      <c r="QHJ103" s="537"/>
      <c r="QHK103" s="537"/>
      <c r="QHL103" s="537"/>
      <c r="QHM103" s="537"/>
      <c r="QHN103" s="537"/>
      <c r="QHO103" s="537"/>
      <c r="QHP103" s="537"/>
      <c r="QHQ103" s="537"/>
      <c r="QHR103" s="537"/>
      <c r="QHS103" s="537"/>
      <c r="QHT103" s="537"/>
      <c r="QHU103" s="537"/>
      <c r="QHV103" s="537"/>
      <c r="QHW103" s="537"/>
      <c r="QHX103" s="537"/>
      <c r="QHY103" s="537"/>
      <c r="QHZ103" s="537"/>
      <c r="QIA103" s="537"/>
      <c r="QIB103" s="537"/>
      <c r="QIC103" s="537"/>
      <c r="QID103" s="537"/>
      <c r="QIE103" s="537"/>
      <c r="QIF103" s="537"/>
      <c r="QIG103" s="537"/>
      <c r="QIH103" s="537"/>
      <c r="QII103" s="537"/>
      <c r="QIJ103" s="537"/>
      <c r="QIK103" s="537"/>
      <c r="QIL103" s="537"/>
      <c r="QIM103" s="537"/>
      <c r="QIN103" s="537"/>
      <c r="QIO103" s="537"/>
      <c r="QIP103" s="537"/>
      <c r="QIQ103" s="537"/>
      <c r="QIR103" s="537"/>
      <c r="QIS103" s="537"/>
      <c r="QIT103" s="537"/>
      <c r="QIU103" s="537"/>
      <c r="QIV103" s="537"/>
      <c r="QIW103" s="537"/>
      <c r="QIX103" s="537"/>
      <c r="QIY103" s="537"/>
      <c r="QIZ103" s="537"/>
      <c r="QJA103" s="537"/>
      <c r="QJB103" s="537"/>
      <c r="QJC103" s="537"/>
      <c r="QJD103" s="537"/>
      <c r="QJE103" s="537"/>
      <c r="QJF103" s="537"/>
      <c r="QJG103" s="537"/>
      <c r="QJH103" s="537"/>
      <c r="QJI103" s="537"/>
      <c r="QJJ103" s="537"/>
      <c r="QJK103" s="537"/>
      <c r="QJL103" s="537"/>
      <c r="QJM103" s="537"/>
      <c r="QJN103" s="537"/>
      <c r="QJO103" s="537"/>
      <c r="QJP103" s="537"/>
      <c r="QJQ103" s="537"/>
      <c r="QJR103" s="537"/>
      <c r="QJS103" s="537"/>
      <c r="QJT103" s="537"/>
      <c r="QJU103" s="537"/>
      <c r="QJV103" s="537"/>
      <c r="QJW103" s="537"/>
      <c r="QJX103" s="537"/>
      <c r="QJY103" s="537"/>
      <c r="QJZ103" s="537"/>
      <c r="QKA103" s="537"/>
      <c r="QKB103" s="537"/>
      <c r="QKC103" s="537"/>
      <c r="QKD103" s="537"/>
      <c r="QKE103" s="537"/>
      <c r="QKF103" s="537"/>
      <c r="QKG103" s="537"/>
      <c r="QKH103" s="537"/>
      <c r="QKI103" s="537"/>
      <c r="QKJ103" s="537"/>
      <c r="QKK103" s="537"/>
      <c r="QKL103" s="537"/>
      <c r="QKM103" s="537"/>
      <c r="QKN103" s="537"/>
      <c r="QKO103" s="537"/>
      <c r="QKP103" s="537"/>
      <c r="QKQ103" s="537"/>
      <c r="QKR103" s="537"/>
      <c r="QKS103" s="537"/>
      <c r="QKT103" s="537"/>
      <c r="QKU103" s="537"/>
      <c r="QKV103" s="537"/>
      <c r="QKW103" s="537"/>
      <c r="QKX103" s="537"/>
      <c r="QKY103" s="537"/>
      <c r="QKZ103" s="537"/>
      <c r="QLA103" s="537"/>
      <c r="QLB103" s="537"/>
      <c r="QLC103" s="537"/>
      <c r="QLD103" s="537"/>
      <c r="QLE103" s="537"/>
      <c r="QLF103" s="537"/>
      <c r="QLG103" s="537"/>
      <c r="QLH103" s="537"/>
      <c r="QLI103" s="537"/>
      <c r="QLJ103" s="537"/>
      <c r="QLK103" s="537"/>
      <c r="QLL103" s="537"/>
      <c r="QLM103" s="537"/>
      <c r="QLN103" s="537"/>
      <c r="QLO103" s="537"/>
      <c r="QLP103" s="537"/>
      <c r="QLQ103" s="537"/>
      <c r="QLR103" s="537"/>
      <c r="QLS103" s="537"/>
      <c r="QLT103" s="537"/>
      <c r="QLU103" s="537"/>
      <c r="QLV103" s="537"/>
      <c r="QLW103" s="537"/>
      <c r="QLX103" s="537"/>
      <c r="QLY103" s="537"/>
      <c r="QLZ103" s="537"/>
      <c r="QMA103" s="537"/>
      <c r="QMB103" s="537"/>
      <c r="QMC103" s="537"/>
      <c r="QMD103" s="537"/>
      <c r="QME103" s="537"/>
      <c r="QMF103" s="537"/>
      <c r="QMG103" s="537"/>
      <c r="QMH103" s="537"/>
      <c r="QMI103" s="537"/>
      <c r="QMJ103" s="537"/>
      <c r="QMK103" s="537"/>
      <c r="QML103" s="537"/>
      <c r="QMM103" s="537"/>
      <c r="QMN103" s="537"/>
      <c r="QMO103" s="537"/>
      <c r="QMP103" s="537"/>
      <c r="QMQ103" s="537"/>
      <c r="QMR103" s="537"/>
      <c r="QMS103" s="537"/>
      <c r="QMT103" s="537"/>
      <c r="QMU103" s="537"/>
      <c r="QMV103" s="537"/>
      <c r="QMW103" s="537"/>
      <c r="QMX103" s="537"/>
      <c r="QMY103" s="537"/>
      <c r="QMZ103" s="537"/>
      <c r="QNA103" s="537"/>
      <c r="QNB103" s="537"/>
      <c r="QNC103" s="537"/>
      <c r="QND103" s="537"/>
      <c r="QNE103" s="537"/>
      <c r="QNF103" s="537"/>
      <c r="QNG103" s="537"/>
      <c r="QNH103" s="537"/>
      <c r="QNI103" s="537"/>
      <c r="QNJ103" s="537"/>
      <c r="QNK103" s="537"/>
      <c r="QNL103" s="537"/>
      <c r="QNM103" s="537"/>
      <c r="QNN103" s="537"/>
      <c r="QNO103" s="537"/>
      <c r="QNP103" s="537"/>
      <c r="QNQ103" s="537"/>
      <c r="QNR103" s="537"/>
      <c r="QNS103" s="537"/>
      <c r="QNT103" s="537"/>
      <c r="QNU103" s="537"/>
      <c r="QNV103" s="537"/>
      <c r="QNW103" s="537"/>
      <c r="QNX103" s="537"/>
      <c r="QNY103" s="537"/>
      <c r="QNZ103" s="537"/>
      <c r="QOA103" s="537"/>
      <c r="QOB103" s="537"/>
      <c r="QOC103" s="537"/>
      <c r="QOD103" s="537"/>
      <c r="QOE103" s="537"/>
      <c r="QOF103" s="537"/>
      <c r="QOG103" s="537"/>
      <c r="QOH103" s="537"/>
      <c r="QOI103" s="537"/>
      <c r="QOJ103" s="537"/>
      <c r="QOK103" s="537"/>
      <c r="QOL103" s="537"/>
      <c r="QOM103" s="537"/>
      <c r="QON103" s="537"/>
      <c r="QOO103" s="537"/>
      <c r="QOP103" s="537"/>
      <c r="QOQ103" s="537"/>
      <c r="QOR103" s="537"/>
      <c r="QOS103" s="537"/>
      <c r="QOT103" s="537"/>
      <c r="QOU103" s="537"/>
      <c r="QOV103" s="537"/>
      <c r="QOW103" s="537"/>
      <c r="QOX103" s="537"/>
      <c r="QOY103" s="537"/>
      <c r="QOZ103" s="537"/>
      <c r="QPA103" s="537"/>
      <c r="QPB103" s="537"/>
      <c r="QPC103" s="537"/>
      <c r="QPD103" s="537"/>
      <c r="QPE103" s="537"/>
      <c r="QPF103" s="537"/>
      <c r="QPG103" s="537"/>
      <c r="QPH103" s="537"/>
      <c r="QPI103" s="537"/>
      <c r="QPJ103" s="537"/>
      <c r="QPK103" s="537"/>
      <c r="QPL103" s="537"/>
      <c r="QPM103" s="537"/>
      <c r="QPN103" s="537"/>
      <c r="QPO103" s="537"/>
      <c r="QPP103" s="537"/>
      <c r="QPQ103" s="537"/>
      <c r="QPR103" s="537"/>
      <c r="QPS103" s="537"/>
      <c r="QPT103" s="537"/>
      <c r="QPU103" s="537"/>
      <c r="QPV103" s="537"/>
      <c r="QPW103" s="537"/>
      <c r="QPX103" s="537"/>
      <c r="QPY103" s="537"/>
      <c r="QPZ103" s="537"/>
      <c r="QQA103" s="537"/>
      <c r="QQB103" s="537"/>
      <c r="QQC103" s="537"/>
      <c r="QQD103" s="537"/>
      <c r="QQE103" s="537"/>
      <c r="QQF103" s="537"/>
      <c r="QQG103" s="537"/>
      <c r="QQH103" s="537"/>
      <c r="QQI103" s="537"/>
      <c r="QQJ103" s="537"/>
      <c r="QQK103" s="537"/>
      <c r="QQL103" s="537"/>
      <c r="QQM103" s="537"/>
      <c r="QQN103" s="537"/>
      <c r="QQO103" s="537"/>
      <c r="QQP103" s="537"/>
      <c r="QQQ103" s="537"/>
      <c r="QQR103" s="537"/>
      <c r="QQS103" s="537"/>
      <c r="QQT103" s="537"/>
      <c r="QQU103" s="537"/>
      <c r="QQV103" s="537"/>
      <c r="QQW103" s="537"/>
      <c r="QQX103" s="537"/>
      <c r="QQY103" s="537"/>
      <c r="QQZ103" s="537"/>
      <c r="QRA103" s="537"/>
      <c r="QRB103" s="537"/>
      <c r="QRC103" s="537"/>
      <c r="QRD103" s="537"/>
      <c r="QRE103" s="537"/>
      <c r="QRF103" s="537"/>
      <c r="QRG103" s="537"/>
      <c r="QRH103" s="537"/>
      <c r="QRI103" s="537"/>
      <c r="QRJ103" s="537"/>
      <c r="QRK103" s="537"/>
      <c r="QRL103" s="537"/>
      <c r="QRM103" s="537"/>
      <c r="QRN103" s="537"/>
      <c r="QRO103" s="537"/>
      <c r="QRP103" s="537"/>
      <c r="QRQ103" s="537"/>
      <c r="QRR103" s="537"/>
      <c r="QRS103" s="537"/>
      <c r="QRT103" s="537"/>
      <c r="QRU103" s="537"/>
      <c r="QRV103" s="537"/>
      <c r="QRW103" s="537"/>
      <c r="QRX103" s="537"/>
      <c r="QRY103" s="537"/>
      <c r="QRZ103" s="537"/>
      <c r="QSA103" s="537"/>
      <c r="QSB103" s="537"/>
      <c r="QSC103" s="537"/>
      <c r="QSD103" s="537"/>
      <c r="QSE103" s="537"/>
      <c r="QSF103" s="537"/>
      <c r="QSG103" s="537"/>
      <c r="QSH103" s="537"/>
      <c r="QSI103" s="537"/>
      <c r="QSJ103" s="537"/>
      <c r="QSK103" s="537"/>
      <c r="QSL103" s="537"/>
      <c r="QSM103" s="537"/>
      <c r="QSN103" s="537"/>
      <c r="QSO103" s="537"/>
      <c r="QSP103" s="537"/>
      <c r="QSQ103" s="537"/>
      <c r="QSR103" s="537"/>
      <c r="QSS103" s="537"/>
      <c r="QST103" s="537"/>
      <c r="QSU103" s="537"/>
      <c r="QSV103" s="537"/>
      <c r="QSW103" s="537"/>
      <c r="QSX103" s="537"/>
      <c r="QSY103" s="537"/>
      <c r="QSZ103" s="537"/>
      <c r="QTA103" s="537"/>
      <c r="QTB103" s="537"/>
      <c r="QTC103" s="537"/>
      <c r="QTD103" s="537"/>
      <c r="QTE103" s="537"/>
      <c r="QTF103" s="537"/>
      <c r="QTG103" s="537"/>
      <c r="QTH103" s="537"/>
      <c r="QTI103" s="537"/>
      <c r="QTJ103" s="537"/>
      <c r="QTK103" s="537"/>
      <c r="QTL103" s="537"/>
      <c r="QTM103" s="537"/>
      <c r="QTN103" s="537"/>
      <c r="QTO103" s="537"/>
      <c r="QTP103" s="537"/>
      <c r="QTQ103" s="537"/>
      <c r="QTR103" s="537"/>
      <c r="QTS103" s="537"/>
      <c r="QTT103" s="537"/>
      <c r="QTU103" s="537"/>
      <c r="QTV103" s="537"/>
      <c r="QTW103" s="537"/>
      <c r="QTX103" s="537"/>
      <c r="QTY103" s="537"/>
      <c r="QTZ103" s="537"/>
      <c r="QUA103" s="537"/>
      <c r="QUB103" s="537"/>
      <c r="QUC103" s="537"/>
      <c r="QUD103" s="537"/>
      <c r="QUE103" s="537"/>
      <c r="QUF103" s="537"/>
      <c r="QUG103" s="537"/>
      <c r="QUH103" s="537"/>
      <c r="QUI103" s="537"/>
      <c r="QUJ103" s="537"/>
      <c r="QUK103" s="537"/>
      <c r="QUL103" s="537"/>
      <c r="QUM103" s="537"/>
      <c r="QUN103" s="537"/>
      <c r="QUO103" s="537"/>
      <c r="QUP103" s="537"/>
      <c r="QUQ103" s="537"/>
      <c r="QUR103" s="537"/>
      <c r="QUS103" s="537"/>
      <c r="QUT103" s="537"/>
      <c r="QUU103" s="537"/>
      <c r="QUV103" s="537"/>
      <c r="QUW103" s="537"/>
      <c r="QUX103" s="537"/>
      <c r="QUY103" s="537"/>
      <c r="QUZ103" s="537"/>
      <c r="QVA103" s="537"/>
      <c r="QVB103" s="537"/>
      <c r="QVC103" s="537"/>
      <c r="QVD103" s="537"/>
      <c r="QVE103" s="537"/>
      <c r="QVF103" s="537"/>
      <c r="QVG103" s="537"/>
      <c r="QVH103" s="537"/>
      <c r="QVI103" s="537"/>
      <c r="QVJ103" s="537"/>
      <c r="QVK103" s="537"/>
      <c r="QVL103" s="537"/>
      <c r="QVM103" s="537"/>
      <c r="QVN103" s="537"/>
      <c r="QVO103" s="537"/>
      <c r="QVP103" s="537"/>
      <c r="QVQ103" s="537"/>
      <c r="QVR103" s="537"/>
      <c r="QVS103" s="537"/>
      <c r="QVT103" s="537"/>
      <c r="QVU103" s="537"/>
      <c r="QVV103" s="537"/>
      <c r="QVW103" s="537"/>
      <c r="QVX103" s="537"/>
      <c r="QVY103" s="537"/>
      <c r="QVZ103" s="537"/>
      <c r="QWA103" s="537"/>
      <c r="QWB103" s="537"/>
      <c r="QWC103" s="537"/>
      <c r="QWD103" s="537"/>
      <c r="QWE103" s="537"/>
      <c r="QWF103" s="537"/>
      <c r="QWG103" s="537"/>
      <c r="QWH103" s="537"/>
      <c r="QWI103" s="537"/>
      <c r="QWJ103" s="537"/>
      <c r="QWK103" s="537"/>
      <c r="QWL103" s="537"/>
      <c r="QWM103" s="537"/>
      <c r="QWN103" s="537"/>
      <c r="QWO103" s="537"/>
      <c r="QWP103" s="537"/>
      <c r="QWQ103" s="537"/>
      <c r="QWR103" s="537"/>
      <c r="QWS103" s="537"/>
      <c r="QWT103" s="537"/>
      <c r="QWU103" s="537"/>
      <c r="QWV103" s="537"/>
      <c r="QWW103" s="537"/>
      <c r="QWX103" s="537"/>
      <c r="QWY103" s="537"/>
      <c r="QWZ103" s="537"/>
      <c r="QXA103" s="537"/>
      <c r="QXB103" s="537"/>
      <c r="QXC103" s="537"/>
      <c r="QXD103" s="537"/>
      <c r="QXE103" s="537"/>
      <c r="QXF103" s="537"/>
      <c r="QXG103" s="537"/>
      <c r="QXH103" s="537"/>
      <c r="QXI103" s="537"/>
      <c r="QXJ103" s="537"/>
      <c r="QXK103" s="537"/>
      <c r="QXL103" s="537"/>
      <c r="QXM103" s="537"/>
      <c r="QXN103" s="537"/>
      <c r="QXO103" s="537"/>
      <c r="QXP103" s="537"/>
      <c r="QXQ103" s="537"/>
      <c r="QXR103" s="537"/>
      <c r="QXS103" s="537"/>
      <c r="QXT103" s="537"/>
      <c r="QXU103" s="537"/>
      <c r="QXV103" s="537"/>
      <c r="QXW103" s="537"/>
      <c r="QXX103" s="537"/>
      <c r="QXY103" s="537"/>
      <c r="QXZ103" s="537"/>
      <c r="QYA103" s="537"/>
      <c r="QYB103" s="537"/>
      <c r="QYC103" s="537"/>
      <c r="QYD103" s="537"/>
      <c r="QYE103" s="537"/>
      <c r="QYF103" s="537"/>
      <c r="QYG103" s="537"/>
      <c r="QYH103" s="537"/>
      <c r="QYI103" s="537"/>
      <c r="QYJ103" s="537"/>
      <c r="QYK103" s="537"/>
      <c r="QYL103" s="537"/>
      <c r="QYM103" s="537"/>
      <c r="QYN103" s="537"/>
      <c r="QYO103" s="537"/>
      <c r="QYP103" s="537"/>
      <c r="QYQ103" s="537"/>
      <c r="QYR103" s="537"/>
      <c r="QYS103" s="537"/>
      <c r="QYT103" s="537"/>
      <c r="QYU103" s="537"/>
      <c r="QYV103" s="537"/>
      <c r="QYW103" s="537"/>
      <c r="QYX103" s="537"/>
      <c r="QYY103" s="537"/>
      <c r="QYZ103" s="537"/>
      <c r="QZA103" s="537"/>
      <c r="QZB103" s="537"/>
      <c r="QZC103" s="537"/>
      <c r="QZD103" s="537"/>
      <c r="QZE103" s="537"/>
      <c r="QZF103" s="537"/>
      <c r="QZG103" s="537"/>
      <c r="QZH103" s="537"/>
      <c r="QZI103" s="537"/>
      <c r="QZJ103" s="537"/>
      <c r="QZK103" s="537"/>
      <c r="QZL103" s="537"/>
      <c r="QZM103" s="537"/>
      <c r="QZN103" s="537"/>
      <c r="QZO103" s="537"/>
      <c r="QZP103" s="537"/>
      <c r="QZQ103" s="537"/>
      <c r="QZR103" s="537"/>
      <c r="QZS103" s="537"/>
      <c r="QZT103" s="537"/>
      <c r="QZU103" s="537"/>
      <c r="QZV103" s="537"/>
      <c r="QZW103" s="537"/>
      <c r="QZX103" s="537"/>
      <c r="QZY103" s="537"/>
      <c r="QZZ103" s="537"/>
      <c r="RAA103" s="537"/>
      <c r="RAB103" s="537"/>
      <c r="RAC103" s="537"/>
      <c r="RAD103" s="537"/>
      <c r="RAE103" s="537"/>
      <c r="RAF103" s="537"/>
      <c r="RAG103" s="537"/>
      <c r="RAH103" s="537"/>
      <c r="RAI103" s="537"/>
      <c r="RAJ103" s="537"/>
      <c r="RAK103" s="537"/>
      <c r="RAL103" s="537"/>
      <c r="RAM103" s="537"/>
      <c r="RAN103" s="537"/>
      <c r="RAO103" s="537"/>
      <c r="RAP103" s="537"/>
      <c r="RAQ103" s="537"/>
      <c r="RAR103" s="537"/>
      <c r="RAS103" s="537"/>
      <c r="RAT103" s="537"/>
      <c r="RAU103" s="537"/>
      <c r="RAV103" s="537"/>
      <c r="RAW103" s="537"/>
      <c r="RAX103" s="537"/>
      <c r="RAY103" s="537"/>
      <c r="RAZ103" s="537"/>
      <c r="RBA103" s="537"/>
      <c r="RBB103" s="537"/>
      <c r="RBC103" s="537"/>
      <c r="RBD103" s="537"/>
      <c r="RBE103" s="537"/>
      <c r="RBF103" s="537"/>
      <c r="RBG103" s="537"/>
      <c r="RBH103" s="537"/>
      <c r="RBI103" s="537"/>
      <c r="RBJ103" s="537"/>
      <c r="RBK103" s="537"/>
      <c r="RBL103" s="537"/>
      <c r="RBM103" s="537"/>
      <c r="RBN103" s="537"/>
      <c r="RBO103" s="537"/>
      <c r="RBP103" s="537"/>
      <c r="RBQ103" s="537"/>
      <c r="RBR103" s="537"/>
      <c r="RBS103" s="537"/>
      <c r="RBT103" s="537"/>
      <c r="RBU103" s="537"/>
      <c r="RBV103" s="537"/>
      <c r="RBW103" s="537"/>
      <c r="RBX103" s="537"/>
      <c r="RBY103" s="537"/>
      <c r="RBZ103" s="537"/>
      <c r="RCA103" s="537"/>
      <c r="RCB103" s="537"/>
      <c r="RCC103" s="537"/>
      <c r="RCD103" s="537"/>
      <c r="RCE103" s="537"/>
      <c r="RCF103" s="537"/>
      <c r="RCG103" s="537"/>
      <c r="RCH103" s="537"/>
      <c r="RCI103" s="537"/>
      <c r="RCJ103" s="537"/>
      <c r="RCK103" s="537"/>
      <c r="RCL103" s="537"/>
      <c r="RCM103" s="537"/>
      <c r="RCN103" s="537"/>
      <c r="RCO103" s="537"/>
      <c r="RCP103" s="537"/>
      <c r="RCQ103" s="537"/>
      <c r="RCR103" s="537"/>
      <c r="RCS103" s="537"/>
      <c r="RCT103" s="537"/>
      <c r="RCU103" s="537"/>
      <c r="RCV103" s="537"/>
      <c r="RCW103" s="537"/>
      <c r="RCX103" s="537"/>
      <c r="RCY103" s="537"/>
      <c r="RCZ103" s="537"/>
      <c r="RDA103" s="537"/>
      <c r="RDB103" s="537"/>
      <c r="RDC103" s="537"/>
      <c r="RDD103" s="537"/>
      <c r="RDE103" s="537"/>
      <c r="RDF103" s="537"/>
      <c r="RDG103" s="537"/>
      <c r="RDH103" s="537"/>
      <c r="RDI103" s="537"/>
      <c r="RDJ103" s="537"/>
      <c r="RDK103" s="537"/>
      <c r="RDL103" s="537"/>
      <c r="RDM103" s="537"/>
      <c r="RDN103" s="537"/>
      <c r="RDO103" s="537"/>
      <c r="RDP103" s="537"/>
      <c r="RDQ103" s="537"/>
      <c r="RDR103" s="537"/>
      <c r="RDS103" s="537"/>
      <c r="RDT103" s="537"/>
      <c r="RDU103" s="537"/>
      <c r="RDV103" s="537"/>
      <c r="RDW103" s="537"/>
      <c r="RDX103" s="537"/>
      <c r="RDY103" s="537"/>
      <c r="RDZ103" s="537"/>
      <c r="REA103" s="537"/>
      <c r="REB103" s="537"/>
      <c r="REC103" s="537"/>
      <c r="RED103" s="537"/>
      <c r="REE103" s="537"/>
      <c r="REF103" s="537"/>
      <c r="REG103" s="537"/>
      <c r="REH103" s="537"/>
      <c r="REI103" s="537"/>
      <c r="REJ103" s="537"/>
      <c r="REK103" s="537"/>
      <c r="REL103" s="537"/>
      <c r="REM103" s="537"/>
      <c r="REN103" s="537"/>
      <c r="REO103" s="537"/>
      <c r="REP103" s="537"/>
      <c r="REQ103" s="537"/>
      <c r="RER103" s="537"/>
      <c r="RES103" s="537"/>
      <c r="RET103" s="537"/>
      <c r="REU103" s="537"/>
      <c r="REV103" s="537"/>
      <c r="REW103" s="537"/>
      <c r="REX103" s="537"/>
      <c r="REY103" s="537"/>
      <c r="REZ103" s="537"/>
      <c r="RFA103" s="537"/>
      <c r="RFB103" s="537"/>
      <c r="RFC103" s="537"/>
      <c r="RFD103" s="537"/>
      <c r="RFE103" s="537"/>
      <c r="RFF103" s="537"/>
      <c r="RFG103" s="537"/>
      <c r="RFH103" s="537"/>
      <c r="RFI103" s="537"/>
      <c r="RFJ103" s="537"/>
      <c r="RFK103" s="537"/>
      <c r="RFL103" s="537"/>
      <c r="RFM103" s="537"/>
      <c r="RFN103" s="537"/>
      <c r="RFO103" s="537"/>
      <c r="RFP103" s="537"/>
      <c r="RFQ103" s="537"/>
      <c r="RFR103" s="537"/>
      <c r="RFS103" s="537"/>
      <c r="RFT103" s="537"/>
      <c r="RFU103" s="537"/>
      <c r="RFV103" s="537"/>
      <c r="RFW103" s="537"/>
      <c r="RFX103" s="537"/>
      <c r="RFY103" s="537"/>
      <c r="RFZ103" s="537"/>
      <c r="RGA103" s="537"/>
      <c r="RGB103" s="537"/>
      <c r="RGC103" s="537"/>
      <c r="RGD103" s="537"/>
      <c r="RGE103" s="537"/>
      <c r="RGF103" s="537"/>
      <c r="RGG103" s="537"/>
      <c r="RGH103" s="537"/>
      <c r="RGI103" s="537"/>
      <c r="RGJ103" s="537"/>
      <c r="RGK103" s="537"/>
      <c r="RGL103" s="537"/>
      <c r="RGM103" s="537"/>
      <c r="RGN103" s="537"/>
      <c r="RGO103" s="537"/>
      <c r="RGP103" s="537"/>
      <c r="RGQ103" s="537"/>
      <c r="RGR103" s="537"/>
      <c r="RGS103" s="537"/>
      <c r="RGT103" s="537"/>
      <c r="RGU103" s="537"/>
      <c r="RGV103" s="537"/>
      <c r="RGW103" s="537"/>
      <c r="RGX103" s="537"/>
      <c r="RGY103" s="537"/>
      <c r="RGZ103" s="537"/>
      <c r="RHA103" s="537"/>
      <c r="RHB103" s="537"/>
      <c r="RHC103" s="537"/>
      <c r="RHD103" s="537"/>
      <c r="RHE103" s="537"/>
      <c r="RHF103" s="537"/>
      <c r="RHG103" s="537"/>
      <c r="RHH103" s="537"/>
      <c r="RHI103" s="537"/>
      <c r="RHJ103" s="537"/>
      <c r="RHK103" s="537"/>
      <c r="RHL103" s="537"/>
      <c r="RHM103" s="537"/>
      <c r="RHN103" s="537"/>
      <c r="RHO103" s="537"/>
      <c r="RHP103" s="537"/>
      <c r="RHQ103" s="537"/>
      <c r="RHR103" s="537"/>
      <c r="RHS103" s="537"/>
      <c r="RHT103" s="537"/>
      <c r="RHU103" s="537"/>
      <c r="RHV103" s="537"/>
      <c r="RHW103" s="537"/>
      <c r="RHX103" s="537"/>
      <c r="RHY103" s="537"/>
      <c r="RHZ103" s="537"/>
      <c r="RIA103" s="537"/>
      <c r="RIB103" s="537"/>
      <c r="RIC103" s="537"/>
      <c r="RID103" s="537"/>
      <c r="RIE103" s="537"/>
      <c r="RIF103" s="537"/>
      <c r="RIG103" s="537"/>
      <c r="RIH103" s="537"/>
      <c r="RII103" s="537"/>
      <c r="RIJ103" s="537"/>
      <c r="RIK103" s="537"/>
      <c r="RIL103" s="537"/>
      <c r="RIM103" s="537"/>
      <c r="RIN103" s="537"/>
      <c r="RIO103" s="537"/>
      <c r="RIP103" s="537"/>
      <c r="RIQ103" s="537"/>
      <c r="RIR103" s="537"/>
      <c r="RIS103" s="537"/>
      <c r="RIT103" s="537"/>
      <c r="RIU103" s="537"/>
      <c r="RIV103" s="537"/>
      <c r="RIW103" s="537"/>
      <c r="RIX103" s="537"/>
      <c r="RIY103" s="537"/>
      <c r="RIZ103" s="537"/>
      <c r="RJA103" s="537"/>
      <c r="RJB103" s="537"/>
      <c r="RJC103" s="537"/>
      <c r="RJD103" s="537"/>
      <c r="RJE103" s="537"/>
      <c r="RJF103" s="537"/>
      <c r="RJG103" s="537"/>
      <c r="RJH103" s="537"/>
      <c r="RJI103" s="537"/>
      <c r="RJJ103" s="537"/>
      <c r="RJK103" s="537"/>
      <c r="RJL103" s="537"/>
      <c r="RJM103" s="537"/>
      <c r="RJN103" s="537"/>
      <c r="RJO103" s="537"/>
      <c r="RJP103" s="537"/>
      <c r="RJQ103" s="537"/>
      <c r="RJR103" s="537"/>
      <c r="RJS103" s="537"/>
      <c r="RJT103" s="537"/>
      <c r="RJU103" s="537"/>
      <c r="RJV103" s="537"/>
      <c r="RJW103" s="537"/>
      <c r="RJX103" s="537"/>
      <c r="RJY103" s="537"/>
      <c r="RJZ103" s="537"/>
      <c r="RKA103" s="537"/>
      <c r="RKB103" s="537"/>
      <c r="RKC103" s="537"/>
      <c r="RKD103" s="537"/>
      <c r="RKE103" s="537"/>
      <c r="RKF103" s="537"/>
      <c r="RKG103" s="537"/>
      <c r="RKH103" s="537"/>
      <c r="RKI103" s="537"/>
      <c r="RKJ103" s="537"/>
      <c r="RKK103" s="537"/>
      <c r="RKL103" s="537"/>
      <c r="RKM103" s="537"/>
      <c r="RKN103" s="537"/>
      <c r="RKO103" s="537"/>
      <c r="RKP103" s="537"/>
      <c r="RKQ103" s="537"/>
      <c r="RKR103" s="537"/>
      <c r="RKS103" s="537"/>
      <c r="RKT103" s="537"/>
      <c r="RKU103" s="537"/>
      <c r="RKV103" s="537"/>
      <c r="RKW103" s="537"/>
      <c r="RKX103" s="537"/>
      <c r="RKY103" s="537"/>
      <c r="RKZ103" s="537"/>
      <c r="RLA103" s="537"/>
      <c r="RLB103" s="537"/>
      <c r="RLC103" s="537"/>
      <c r="RLD103" s="537"/>
      <c r="RLE103" s="537"/>
      <c r="RLF103" s="537"/>
      <c r="RLG103" s="537"/>
      <c r="RLH103" s="537"/>
      <c r="RLI103" s="537"/>
      <c r="RLJ103" s="537"/>
      <c r="RLK103" s="537"/>
      <c r="RLL103" s="537"/>
      <c r="RLM103" s="537"/>
      <c r="RLN103" s="537"/>
      <c r="RLO103" s="537"/>
      <c r="RLP103" s="537"/>
      <c r="RLQ103" s="537"/>
      <c r="RLR103" s="537"/>
      <c r="RLS103" s="537"/>
      <c r="RLT103" s="537"/>
      <c r="RLU103" s="537"/>
      <c r="RLV103" s="537"/>
      <c r="RLW103" s="537"/>
      <c r="RLX103" s="537"/>
      <c r="RLY103" s="537"/>
      <c r="RLZ103" s="537"/>
      <c r="RMA103" s="537"/>
      <c r="RMB103" s="537"/>
      <c r="RMC103" s="537"/>
      <c r="RMD103" s="537"/>
      <c r="RME103" s="537"/>
      <c r="RMF103" s="537"/>
      <c r="RMG103" s="537"/>
      <c r="RMH103" s="537"/>
      <c r="RMI103" s="537"/>
      <c r="RMJ103" s="537"/>
      <c r="RMK103" s="537"/>
      <c r="RML103" s="537"/>
      <c r="RMM103" s="537"/>
      <c r="RMN103" s="537"/>
      <c r="RMO103" s="537"/>
      <c r="RMP103" s="537"/>
      <c r="RMQ103" s="537"/>
      <c r="RMR103" s="537"/>
      <c r="RMS103" s="537"/>
      <c r="RMT103" s="537"/>
      <c r="RMU103" s="537"/>
      <c r="RMV103" s="537"/>
      <c r="RMW103" s="537"/>
      <c r="RMX103" s="537"/>
      <c r="RMY103" s="537"/>
      <c r="RMZ103" s="537"/>
      <c r="RNA103" s="537"/>
      <c r="RNB103" s="537"/>
      <c r="RNC103" s="537"/>
      <c r="RND103" s="537"/>
      <c r="RNE103" s="537"/>
      <c r="RNF103" s="537"/>
      <c r="RNG103" s="537"/>
      <c r="RNH103" s="537"/>
      <c r="RNI103" s="537"/>
      <c r="RNJ103" s="537"/>
      <c r="RNK103" s="537"/>
      <c r="RNL103" s="537"/>
      <c r="RNM103" s="537"/>
      <c r="RNN103" s="537"/>
      <c r="RNO103" s="537"/>
      <c r="RNP103" s="537"/>
      <c r="RNQ103" s="537"/>
      <c r="RNR103" s="537"/>
      <c r="RNS103" s="537"/>
      <c r="RNT103" s="537"/>
      <c r="RNU103" s="537"/>
      <c r="RNV103" s="537"/>
      <c r="RNW103" s="537"/>
      <c r="RNX103" s="537"/>
      <c r="RNY103" s="537"/>
      <c r="RNZ103" s="537"/>
      <c r="ROA103" s="537"/>
      <c r="ROB103" s="537"/>
      <c r="ROC103" s="537"/>
      <c r="ROD103" s="537"/>
      <c r="ROE103" s="537"/>
      <c r="ROF103" s="537"/>
      <c r="ROG103" s="537"/>
      <c r="ROH103" s="537"/>
      <c r="ROI103" s="537"/>
      <c r="ROJ103" s="537"/>
      <c r="ROK103" s="537"/>
      <c r="ROL103" s="537"/>
      <c r="ROM103" s="537"/>
      <c r="RON103" s="537"/>
      <c r="ROO103" s="537"/>
      <c r="ROP103" s="537"/>
      <c r="ROQ103" s="537"/>
      <c r="ROR103" s="537"/>
      <c r="ROS103" s="537"/>
      <c r="ROT103" s="537"/>
      <c r="ROU103" s="537"/>
      <c r="ROV103" s="537"/>
      <c r="ROW103" s="537"/>
      <c r="ROX103" s="537"/>
      <c r="ROY103" s="537"/>
      <c r="ROZ103" s="537"/>
      <c r="RPA103" s="537"/>
      <c r="RPB103" s="537"/>
      <c r="RPC103" s="537"/>
      <c r="RPD103" s="537"/>
      <c r="RPE103" s="537"/>
      <c r="RPF103" s="537"/>
      <c r="RPG103" s="537"/>
      <c r="RPH103" s="537"/>
      <c r="RPI103" s="537"/>
      <c r="RPJ103" s="537"/>
      <c r="RPK103" s="537"/>
      <c r="RPL103" s="537"/>
      <c r="RPM103" s="537"/>
      <c r="RPN103" s="537"/>
      <c r="RPO103" s="537"/>
      <c r="RPP103" s="537"/>
      <c r="RPQ103" s="537"/>
      <c r="RPR103" s="537"/>
      <c r="RPS103" s="537"/>
      <c r="RPT103" s="537"/>
      <c r="RPU103" s="537"/>
      <c r="RPV103" s="537"/>
      <c r="RPW103" s="537"/>
      <c r="RPX103" s="537"/>
      <c r="RPY103" s="537"/>
      <c r="RPZ103" s="537"/>
      <c r="RQA103" s="537"/>
      <c r="RQB103" s="537"/>
      <c r="RQC103" s="537"/>
      <c r="RQD103" s="537"/>
      <c r="RQE103" s="537"/>
      <c r="RQF103" s="537"/>
      <c r="RQG103" s="537"/>
      <c r="RQH103" s="537"/>
      <c r="RQI103" s="537"/>
      <c r="RQJ103" s="537"/>
      <c r="RQK103" s="537"/>
      <c r="RQL103" s="537"/>
      <c r="RQM103" s="537"/>
      <c r="RQN103" s="537"/>
      <c r="RQO103" s="537"/>
      <c r="RQP103" s="537"/>
      <c r="RQQ103" s="537"/>
      <c r="RQR103" s="537"/>
      <c r="RQS103" s="537"/>
      <c r="RQT103" s="537"/>
      <c r="RQU103" s="537"/>
      <c r="RQV103" s="537"/>
      <c r="RQW103" s="537"/>
      <c r="RQX103" s="537"/>
      <c r="RQY103" s="537"/>
      <c r="RQZ103" s="537"/>
      <c r="RRA103" s="537"/>
      <c r="RRB103" s="537"/>
      <c r="RRC103" s="537"/>
      <c r="RRD103" s="537"/>
      <c r="RRE103" s="537"/>
      <c r="RRF103" s="537"/>
      <c r="RRG103" s="537"/>
      <c r="RRH103" s="537"/>
      <c r="RRI103" s="537"/>
      <c r="RRJ103" s="537"/>
      <c r="RRK103" s="537"/>
      <c r="RRL103" s="537"/>
      <c r="RRM103" s="537"/>
      <c r="RRN103" s="537"/>
      <c r="RRO103" s="537"/>
      <c r="RRP103" s="537"/>
      <c r="RRQ103" s="537"/>
      <c r="RRR103" s="537"/>
      <c r="RRS103" s="537"/>
      <c r="RRT103" s="537"/>
      <c r="RRU103" s="537"/>
      <c r="RRV103" s="537"/>
      <c r="RRW103" s="537"/>
      <c r="RRX103" s="537"/>
      <c r="RRY103" s="537"/>
      <c r="RRZ103" s="537"/>
      <c r="RSA103" s="537"/>
      <c r="RSB103" s="537"/>
      <c r="RSC103" s="537"/>
      <c r="RSD103" s="537"/>
      <c r="RSE103" s="537"/>
      <c r="RSF103" s="537"/>
      <c r="RSG103" s="537"/>
      <c r="RSH103" s="537"/>
      <c r="RSI103" s="537"/>
      <c r="RSJ103" s="537"/>
      <c r="RSK103" s="537"/>
      <c r="RSL103" s="537"/>
      <c r="RSM103" s="537"/>
      <c r="RSN103" s="537"/>
      <c r="RSO103" s="537"/>
      <c r="RSP103" s="537"/>
      <c r="RSQ103" s="537"/>
      <c r="RSR103" s="537"/>
      <c r="RSS103" s="537"/>
      <c r="RST103" s="537"/>
      <c r="RSU103" s="537"/>
      <c r="RSV103" s="537"/>
      <c r="RSW103" s="537"/>
      <c r="RSX103" s="537"/>
      <c r="RSY103" s="537"/>
      <c r="RSZ103" s="537"/>
      <c r="RTA103" s="537"/>
      <c r="RTB103" s="537"/>
      <c r="RTC103" s="537"/>
      <c r="RTD103" s="537"/>
      <c r="RTE103" s="537"/>
      <c r="RTF103" s="537"/>
      <c r="RTG103" s="537"/>
      <c r="RTH103" s="537"/>
      <c r="RTI103" s="537"/>
      <c r="RTJ103" s="537"/>
      <c r="RTK103" s="537"/>
      <c r="RTL103" s="537"/>
      <c r="RTM103" s="537"/>
      <c r="RTN103" s="537"/>
      <c r="RTO103" s="537"/>
      <c r="RTP103" s="537"/>
      <c r="RTQ103" s="537"/>
      <c r="RTR103" s="537"/>
      <c r="RTS103" s="537"/>
      <c r="RTT103" s="537"/>
      <c r="RTU103" s="537"/>
      <c r="RTV103" s="537"/>
      <c r="RTW103" s="537"/>
      <c r="RTX103" s="537"/>
      <c r="RTY103" s="537"/>
      <c r="RTZ103" s="537"/>
      <c r="RUA103" s="537"/>
      <c r="RUB103" s="537"/>
      <c r="RUC103" s="537"/>
      <c r="RUD103" s="537"/>
      <c r="RUE103" s="537"/>
      <c r="RUF103" s="537"/>
      <c r="RUG103" s="537"/>
      <c r="RUH103" s="537"/>
      <c r="RUI103" s="537"/>
      <c r="RUJ103" s="537"/>
      <c r="RUK103" s="537"/>
      <c r="RUL103" s="537"/>
      <c r="RUM103" s="537"/>
      <c r="RUN103" s="537"/>
      <c r="RUO103" s="537"/>
      <c r="RUP103" s="537"/>
      <c r="RUQ103" s="537"/>
      <c r="RUR103" s="537"/>
      <c r="RUS103" s="537"/>
      <c r="RUT103" s="537"/>
      <c r="RUU103" s="537"/>
      <c r="RUV103" s="537"/>
      <c r="RUW103" s="537"/>
      <c r="RUX103" s="537"/>
      <c r="RUY103" s="537"/>
      <c r="RUZ103" s="537"/>
      <c r="RVA103" s="537"/>
      <c r="RVB103" s="537"/>
      <c r="RVC103" s="537"/>
      <c r="RVD103" s="537"/>
      <c r="RVE103" s="537"/>
      <c r="RVF103" s="537"/>
      <c r="RVG103" s="537"/>
      <c r="RVH103" s="537"/>
      <c r="RVI103" s="537"/>
      <c r="RVJ103" s="537"/>
      <c r="RVK103" s="537"/>
      <c r="RVL103" s="537"/>
      <c r="RVM103" s="537"/>
      <c r="RVN103" s="537"/>
      <c r="RVO103" s="537"/>
      <c r="RVP103" s="537"/>
      <c r="RVQ103" s="537"/>
      <c r="RVR103" s="537"/>
      <c r="RVS103" s="537"/>
      <c r="RVT103" s="537"/>
      <c r="RVU103" s="537"/>
      <c r="RVV103" s="537"/>
      <c r="RVW103" s="537"/>
      <c r="RVX103" s="537"/>
      <c r="RVY103" s="537"/>
      <c r="RVZ103" s="537"/>
      <c r="RWA103" s="537"/>
      <c r="RWB103" s="537"/>
      <c r="RWC103" s="537"/>
      <c r="RWD103" s="537"/>
      <c r="RWE103" s="537"/>
      <c r="RWF103" s="537"/>
      <c r="RWG103" s="537"/>
      <c r="RWH103" s="537"/>
      <c r="RWI103" s="537"/>
      <c r="RWJ103" s="537"/>
      <c r="RWK103" s="537"/>
      <c r="RWL103" s="537"/>
      <c r="RWM103" s="537"/>
      <c r="RWN103" s="537"/>
      <c r="RWO103" s="537"/>
      <c r="RWP103" s="537"/>
      <c r="RWQ103" s="537"/>
      <c r="RWR103" s="537"/>
      <c r="RWS103" s="537"/>
      <c r="RWT103" s="537"/>
      <c r="RWU103" s="537"/>
      <c r="RWV103" s="537"/>
      <c r="RWW103" s="537"/>
      <c r="RWX103" s="537"/>
      <c r="RWY103" s="537"/>
      <c r="RWZ103" s="537"/>
      <c r="RXA103" s="537"/>
      <c r="RXB103" s="537"/>
      <c r="RXC103" s="537"/>
      <c r="RXD103" s="537"/>
      <c r="RXE103" s="537"/>
      <c r="RXF103" s="537"/>
      <c r="RXG103" s="537"/>
      <c r="RXH103" s="537"/>
      <c r="RXI103" s="537"/>
      <c r="RXJ103" s="537"/>
      <c r="RXK103" s="537"/>
      <c r="RXL103" s="537"/>
      <c r="RXM103" s="537"/>
      <c r="RXN103" s="537"/>
      <c r="RXO103" s="537"/>
      <c r="RXP103" s="537"/>
      <c r="RXQ103" s="537"/>
      <c r="RXR103" s="537"/>
      <c r="RXS103" s="537"/>
      <c r="RXT103" s="537"/>
      <c r="RXU103" s="537"/>
      <c r="RXV103" s="537"/>
      <c r="RXW103" s="537"/>
      <c r="RXX103" s="537"/>
      <c r="RXY103" s="537"/>
      <c r="RXZ103" s="537"/>
      <c r="RYA103" s="537"/>
      <c r="RYB103" s="537"/>
      <c r="RYC103" s="537"/>
      <c r="RYD103" s="537"/>
      <c r="RYE103" s="537"/>
      <c r="RYF103" s="537"/>
      <c r="RYG103" s="537"/>
      <c r="RYH103" s="537"/>
      <c r="RYI103" s="537"/>
      <c r="RYJ103" s="537"/>
      <c r="RYK103" s="537"/>
      <c r="RYL103" s="537"/>
      <c r="RYM103" s="537"/>
      <c r="RYN103" s="537"/>
      <c r="RYO103" s="537"/>
      <c r="RYP103" s="537"/>
      <c r="RYQ103" s="537"/>
      <c r="RYR103" s="537"/>
      <c r="RYS103" s="537"/>
      <c r="RYT103" s="537"/>
      <c r="RYU103" s="537"/>
      <c r="RYV103" s="537"/>
      <c r="RYW103" s="537"/>
      <c r="RYX103" s="537"/>
      <c r="RYY103" s="537"/>
      <c r="RYZ103" s="537"/>
      <c r="RZA103" s="537"/>
      <c r="RZB103" s="537"/>
      <c r="RZC103" s="537"/>
      <c r="RZD103" s="537"/>
      <c r="RZE103" s="537"/>
      <c r="RZF103" s="537"/>
      <c r="RZG103" s="537"/>
      <c r="RZH103" s="537"/>
      <c r="RZI103" s="537"/>
      <c r="RZJ103" s="537"/>
      <c r="RZK103" s="537"/>
      <c r="RZL103" s="537"/>
      <c r="RZM103" s="537"/>
      <c r="RZN103" s="537"/>
      <c r="RZO103" s="537"/>
      <c r="RZP103" s="537"/>
      <c r="RZQ103" s="537"/>
      <c r="RZR103" s="537"/>
      <c r="RZS103" s="537"/>
      <c r="RZT103" s="537"/>
      <c r="RZU103" s="537"/>
      <c r="RZV103" s="537"/>
      <c r="RZW103" s="537"/>
      <c r="RZX103" s="537"/>
      <c r="RZY103" s="537"/>
      <c r="RZZ103" s="537"/>
      <c r="SAA103" s="537"/>
      <c r="SAB103" s="537"/>
      <c r="SAC103" s="537"/>
      <c r="SAD103" s="537"/>
      <c r="SAE103" s="537"/>
      <c r="SAF103" s="537"/>
      <c r="SAG103" s="537"/>
      <c r="SAH103" s="537"/>
      <c r="SAI103" s="537"/>
      <c r="SAJ103" s="537"/>
      <c r="SAK103" s="537"/>
      <c r="SAL103" s="537"/>
      <c r="SAM103" s="537"/>
      <c r="SAN103" s="537"/>
      <c r="SAO103" s="537"/>
      <c r="SAP103" s="537"/>
      <c r="SAQ103" s="537"/>
      <c r="SAR103" s="537"/>
      <c r="SAS103" s="537"/>
      <c r="SAT103" s="537"/>
      <c r="SAU103" s="537"/>
      <c r="SAV103" s="537"/>
      <c r="SAW103" s="537"/>
      <c r="SAX103" s="537"/>
      <c r="SAY103" s="537"/>
      <c r="SAZ103" s="537"/>
      <c r="SBA103" s="537"/>
      <c r="SBB103" s="537"/>
      <c r="SBC103" s="537"/>
      <c r="SBD103" s="537"/>
      <c r="SBE103" s="537"/>
      <c r="SBF103" s="537"/>
      <c r="SBG103" s="537"/>
      <c r="SBH103" s="537"/>
      <c r="SBI103" s="537"/>
      <c r="SBJ103" s="537"/>
      <c r="SBK103" s="537"/>
      <c r="SBL103" s="537"/>
      <c r="SBM103" s="537"/>
      <c r="SBN103" s="537"/>
      <c r="SBO103" s="537"/>
      <c r="SBP103" s="537"/>
      <c r="SBQ103" s="537"/>
      <c r="SBR103" s="537"/>
      <c r="SBS103" s="537"/>
      <c r="SBT103" s="537"/>
      <c r="SBU103" s="537"/>
      <c r="SBV103" s="537"/>
      <c r="SBW103" s="537"/>
      <c r="SBX103" s="537"/>
      <c r="SBY103" s="537"/>
      <c r="SBZ103" s="537"/>
      <c r="SCA103" s="537"/>
      <c r="SCB103" s="537"/>
      <c r="SCC103" s="537"/>
      <c r="SCD103" s="537"/>
      <c r="SCE103" s="537"/>
      <c r="SCF103" s="537"/>
      <c r="SCG103" s="537"/>
      <c r="SCH103" s="537"/>
      <c r="SCI103" s="537"/>
      <c r="SCJ103" s="537"/>
      <c r="SCK103" s="537"/>
      <c r="SCL103" s="537"/>
      <c r="SCM103" s="537"/>
      <c r="SCN103" s="537"/>
      <c r="SCO103" s="537"/>
      <c r="SCP103" s="537"/>
      <c r="SCQ103" s="537"/>
      <c r="SCR103" s="537"/>
      <c r="SCS103" s="537"/>
      <c r="SCT103" s="537"/>
      <c r="SCU103" s="537"/>
      <c r="SCV103" s="537"/>
      <c r="SCW103" s="537"/>
      <c r="SCX103" s="537"/>
      <c r="SCY103" s="537"/>
      <c r="SCZ103" s="537"/>
      <c r="SDA103" s="537"/>
      <c r="SDB103" s="537"/>
      <c r="SDC103" s="537"/>
      <c r="SDD103" s="537"/>
      <c r="SDE103" s="537"/>
      <c r="SDF103" s="537"/>
      <c r="SDG103" s="537"/>
      <c r="SDH103" s="537"/>
      <c r="SDI103" s="537"/>
      <c r="SDJ103" s="537"/>
      <c r="SDK103" s="537"/>
      <c r="SDL103" s="537"/>
      <c r="SDM103" s="537"/>
      <c r="SDN103" s="537"/>
      <c r="SDO103" s="537"/>
      <c r="SDP103" s="537"/>
      <c r="SDQ103" s="537"/>
      <c r="SDR103" s="537"/>
      <c r="SDS103" s="537"/>
      <c r="SDT103" s="537"/>
      <c r="SDU103" s="537"/>
      <c r="SDV103" s="537"/>
      <c r="SDW103" s="537"/>
      <c r="SDX103" s="537"/>
      <c r="SDY103" s="537"/>
      <c r="SDZ103" s="537"/>
      <c r="SEA103" s="537"/>
      <c r="SEB103" s="537"/>
      <c r="SEC103" s="537"/>
      <c r="SED103" s="537"/>
      <c r="SEE103" s="537"/>
      <c r="SEF103" s="537"/>
      <c r="SEG103" s="537"/>
      <c r="SEH103" s="537"/>
      <c r="SEI103" s="537"/>
      <c r="SEJ103" s="537"/>
      <c r="SEK103" s="537"/>
      <c r="SEL103" s="537"/>
      <c r="SEM103" s="537"/>
      <c r="SEN103" s="537"/>
      <c r="SEO103" s="537"/>
      <c r="SEP103" s="537"/>
      <c r="SEQ103" s="537"/>
      <c r="SER103" s="537"/>
      <c r="SES103" s="537"/>
      <c r="SET103" s="537"/>
      <c r="SEU103" s="537"/>
      <c r="SEV103" s="537"/>
      <c r="SEW103" s="537"/>
      <c r="SEX103" s="537"/>
      <c r="SEY103" s="537"/>
      <c r="SEZ103" s="537"/>
      <c r="SFA103" s="537"/>
      <c r="SFB103" s="537"/>
      <c r="SFC103" s="537"/>
      <c r="SFD103" s="537"/>
      <c r="SFE103" s="537"/>
      <c r="SFF103" s="537"/>
      <c r="SFG103" s="537"/>
      <c r="SFH103" s="537"/>
      <c r="SFI103" s="537"/>
      <c r="SFJ103" s="537"/>
      <c r="SFK103" s="537"/>
      <c r="SFL103" s="537"/>
      <c r="SFM103" s="537"/>
      <c r="SFN103" s="537"/>
      <c r="SFO103" s="537"/>
      <c r="SFP103" s="537"/>
      <c r="SFQ103" s="537"/>
      <c r="SFR103" s="537"/>
      <c r="SFS103" s="537"/>
      <c r="SFT103" s="537"/>
      <c r="SFU103" s="537"/>
      <c r="SFV103" s="537"/>
      <c r="SFW103" s="537"/>
      <c r="SFX103" s="537"/>
      <c r="SFY103" s="537"/>
      <c r="SFZ103" s="537"/>
      <c r="SGA103" s="537"/>
      <c r="SGB103" s="537"/>
      <c r="SGC103" s="537"/>
      <c r="SGD103" s="537"/>
      <c r="SGE103" s="537"/>
      <c r="SGF103" s="537"/>
      <c r="SGG103" s="537"/>
      <c r="SGH103" s="537"/>
      <c r="SGI103" s="537"/>
      <c r="SGJ103" s="537"/>
      <c r="SGK103" s="537"/>
      <c r="SGL103" s="537"/>
      <c r="SGM103" s="537"/>
      <c r="SGN103" s="537"/>
      <c r="SGO103" s="537"/>
      <c r="SGP103" s="537"/>
      <c r="SGQ103" s="537"/>
      <c r="SGR103" s="537"/>
      <c r="SGS103" s="537"/>
      <c r="SGT103" s="537"/>
      <c r="SGU103" s="537"/>
      <c r="SGV103" s="537"/>
      <c r="SGW103" s="537"/>
      <c r="SGX103" s="537"/>
      <c r="SGY103" s="537"/>
      <c r="SGZ103" s="537"/>
      <c r="SHA103" s="537"/>
      <c r="SHB103" s="537"/>
      <c r="SHC103" s="537"/>
      <c r="SHD103" s="537"/>
      <c r="SHE103" s="537"/>
      <c r="SHF103" s="537"/>
      <c r="SHG103" s="537"/>
      <c r="SHH103" s="537"/>
      <c r="SHI103" s="537"/>
      <c r="SHJ103" s="537"/>
      <c r="SHK103" s="537"/>
      <c r="SHL103" s="537"/>
      <c r="SHM103" s="537"/>
      <c r="SHN103" s="537"/>
      <c r="SHO103" s="537"/>
      <c r="SHP103" s="537"/>
      <c r="SHQ103" s="537"/>
      <c r="SHR103" s="537"/>
      <c r="SHS103" s="537"/>
      <c r="SHT103" s="537"/>
      <c r="SHU103" s="537"/>
      <c r="SHV103" s="537"/>
      <c r="SHW103" s="537"/>
      <c r="SHX103" s="537"/>
      <c r="SHY103" s="537"/>
      <c r="SHZ103" s="537"/>
      <c r="SIA103" s="537"/>
      <c r="SIB103" s="537"/>
      <c r="SIC103" s="537"/>
      <c r="SID103" s="537"/>
      <c r="SIE103" s="537"/>
      <c r="SIF103" s="537"/>
      <c r="SIG103" s="537"/>
      <c r="SIH103" s="537"/>
      <c r="SII103" s="537"/>
      <c r="SIJ103" s="537"/>
      <c r="SIK103" s="537"/>
      <c r="SIL103" s="537"/>
      <c r="SIM103" s="537"/>
      <c r="SIN103" s="537"/>
      <c r="SIO103" s="537"/>
      <c r="SIP103" s="537"/>
      <c r="SIQ103" s="537"/>
      <c r="SIR103" s="537"/>
      <c r="SIS103" s="537"/>
      <c r="SIT103" s="537"/>
      <c r="SIU103" s="537"/>
      <c r="SIV103" s="537"/>
      <c r="SIW103" s="537"/>
      <c r="SIX103" s="537"/>
      <c r="SIY103" s="537"/>
      <c r="SIZ103" s="537"/>
      <c r="SJA103" s="537"/>
      <c r="SJB103" s="537"/>
      <c r="SJC103" s="537"/>
      <c r="SJD103" s="537"/>
      <c r="SJE103" s="537"/>
      <c r="SJF103" s="537"/>
      <c r="SJG103" s="537"/>
      <c r="SJH103" s="537"/>
      <c r="SJI103" s="537"/>
      <c r="SJJ103" s="537"/>
      <c r="SJK103" s="537"/>
      <c r="SJL103" s="537"/>
      <c r="SJM103" s="537"/>
      <c r="SJN103" s="537"/>
      <c r="SJO103" s="537"/>
      <c r="SJP103" s="537"/>
      <c r="SJQ103" s="537"/>
      <c r="SJR103" s="537"/>
      <c r="SJS103" s="537"/>
      <c r="SJT103" s="537"/>
      <c r="SJU103" s="537"/>
      <c r="SJV103" s="537"/>
      <c r="SJW103" s="537"/>
      <c r="SJX103" s="537"/>
      <c r="SJY103" s="537"/>
      <c r="SJZ103" s="537"/>
      <c r="SKA103" s="537"/>
      <c r="SKB103" s="537"/>
      <c r="SKC103" s="537"/>
      <c r="SKD103" s="537"/>
      <c r="SKE103" s="537"/>
      <c r="SKF103" s="537"/>
      <c r="SKG103" s="537"/>
      <c r="SKH103" s="537"/>
      <c r="SKI103" s="537"/>
      <c r="SKJ103" s="537"/>
      <c r="SKK103" s="537"/>
      <c r="SKL103" s="537"/>
      <c r="SKM103" s="537"/>
      <c r="SKN103" s="537"/>
      <c r="SKO103" s="537"/>
      <c r="SKP103" s="537"/>
      <c r="SKQ103" s="537"/>
      <c r="SKR103" s="537"/>
      <c r="SKS103" s="537"/>
      <c r="SKT103" s="537"/>
      <c r="SKU103" s="537"/>
      <c r="SKV103" s="537"/>
      <c r="SKW103" s="537"/>
      <c r="SKX103" s="537"/>
      <c r="SKY103" s="537"/>
      <c r="SKZ103" s="537"/>
      <c r="SLA103" s="537"/>
      <c r="SLB103" s="537"/>
      <c r="SLC103" s="537"/>
      <c r="SLD103" s="537"/>
      <c r="SLE103" s="537"/>
      <c r="SLF103" s="537"/>
      <c r="SLG103" s="537"/>
      <c r="SLH103" s="537"/>
      <c r="SLI103" s="537"/>
      <c r="SLJ103" s="537"/>
      <c r="SLK103" s="537"/>
      <c r="SLL103" s="537"/>
      <c r="SLM103" s="537"/>
      <c r="SLN103" s="537"/>
      <c r="SLO103" s="537"/>
      <c r="SLP103" s="537"/>
      <c r="SLQ103" s="537"/>
      <c r="SLR103" s="537"/>
      <c r="SLS103" s="537"/>
      <c r="SLT103" s="537"/>
      <c r="SLU103" s="537"/>
      <c r="SLV103" s="537"/>
      <c r="SLW103" s="537"/>
      <c r="SLX103" s="537"/>
      <c r="SLY103" s="537"/>
      <c r="SLZ103" s="537"/>
      <c r="SMA103" s="537"/>
      <c r="SMB103" s="537"/>
      <c r="SMC103" s="537"/>
      <c r="SMD103" s="537"/>
      <c r="SME103" s="537"/>
      <c r="SMF103" s="537"/>
      <c r="SMG103" s="537"/>
      <c r="SMH103" s="537"/>
      <c r="SMI103" s="537"/>
      <c r="SMJ103" s="537"/>
      <c r="SMK103" s="537"/>
      <c r="SML103" s="537"/>
      <c r="SMM103" s="537"/>
      <c r="SMN103" s="537"/>
      <c r="SMO103" s="537"/>
      <c r="SMP103" s="537"/>
      <c r="SMQ103" s="537"/>
      <c r="SMR103" s="537"/>
      <c r="SMS103" s="537"/>
      <c r="SMT103" s="537"/>
      <c r="SMU103" s="537"/>
      <c r="SMV103" s="537"/>
      <c r="SMW103" s="537"/>
      <c r="SMX103" s="537"/>
      <c r="SMY103" s="537"/>
      <c r="SMZ103" s="537"/>
      <c r="SNA103" s="537"/>
      <c r="SNB103" s="537"/>
      <c r="SNC103" s="537"/>
      <c r="SND103" s="537"/>
      <c r="SNE103" s="537"/>
      <c r="SNF103" s="537"/>
      <c r="SNG103" s="537"/>
      <c r="SNH103" s="537"/>
      <c r="SNI103" s="537"/>
      <c r="SNJ103" s="537"/>
      <c r="SNK103" s="537"/>
      <c r="SNL103" s="537"/>
      <c r="SNM103" s="537"/>
      <c r="SNN103" s="537"/>
      <c r="SNO103" s="537"/>
      <c r="SNP103" s="537"/>
      <c r="SNQ103" s="537"/>
      <c r="SNR103" s="537"/>
      <c r="SNS103" s="537"/>
      <c r="SNT103" s="537"/>
      <c r="SNU103" s="537"/>
      <c r="SNV103" s="537"/>
      <c r="SNW103" s="537"/>
      <c r="SNX103" s="537"/>
      <c r="SNY103" s="537"/>
      <c r="SNZ103" s="537"/>
      <c r="SOA103" s="537"/>
      <c r="SOB103" s="537"/>
      <c r="SOC103" s="537"/>
      <c r="SOD103" s="537"/>
      <c r="SOE103" s="537"/>
      <c r="SOF103" s="537"/>
      <c r="SOG103" s="537"/>
      <c r="SOH103" s="537"/>
      <c r="SOI103" s="537"/>
      <c r="SOJ103" s="537"/>
      <c r="SOK103" s="537"/>
      <c r="SOL103" s="537"/>
      <c r="SOM103" s="537"/>
      <c r="SON103" s="537"/>
      <c r="SOO103" s="537"/>
      <c r="SOP103" s="537"/>
      <c r="SOQ103" s="537"/>
      <c r="SOR103" s="537"/>
      <c r="SOS103" s="537"/>
      <c r="SOT103" s="537"/>
      <c r="SOU103" s="537"/>
      <c r="SOV103" s="537"/>
      <c r="SOW103" s="537"/>
      <c r="SOX103" s="537"/>
      <c r="SOY103" s="537"/>
      <c r="SOZ103" s="537"/>
      <c r="SPA103" s="537"/>
      <c r="SPB103" s="537"/>
      <c r="SPC103" s="537"/>
      <c r="SPD103" s="537"/>
      <c r="SPE103" s="537"/>
      <c r="SPF103" s="537"/>
      <c r="SPG103" s="537"/>
      <c r="SPH103" s="537"/>
      <c r="SPI103" s="537"/>
      <c r="SPJ103" s="537"/>
      <c r="SPK103" s="537"/>
      <c r="SPL103" s="537"/>
      <c r="SPM103" s="537"/>
      <c r="SPN103" s="537"/>
      <c r="SPO103" s="537"/>
      <c r="SPP103" s="537"/>
      <c r="SPQ103" s="537"/>
      <c r="SPR103" s="537"/>
      <c r="SPS103" s="537"/>
      <c r="SPT103" s="537"/>
      <c r="SPU103" s="537"/>
      <c r="SPV103" s="537"/>
      <c r="SPW103" s="537"/>
      <c r="SPX103" s="537"/>
      <c r="SPY103" s="537"/>
      <c r="SPZ103" s="537"/>
      <c r="SQA103" s="537"/>
      <c r="SQB103" s="537"/>
      <c r="SQC103" s="537"/>
      <c r="SQD103" s="537"/>
      <c r="SQE103" s="537"/>
      <c r="SQF103" s="537"/>
      <c r="SQG103" s="537"/>
      <c r="SQH103" s="537"/>
      <c r="SQI103" s="537"/>
      <c r="SQJ103" s="537"/>
      <c r="SQK103" s="537"/>
      <c r="SQL103" s="537"/>
      <c r="SQM103" s="537"/>
      <c r="SQN103" s="537"/>
      <c r="SQO103" s="537"/>
      <c r="SQP103" s="537"/>
      <c r="SQQ103" s="537"/>
      <c r="SQR103" s="537"/>
      <c r="SQS103" s="537"/>
      <c r="SQT103" s="537"/>
      <c r="SQU103" s="537"/>
      <c r="SQV103" s="537"/>
      <c r="SQW103" s="537"/>
      <c r="SQX103" s="537"/>
      <c r="SQY103" s="537"/>
      <c r="SQZ103" s="537"/>
      <c r="SRA103" s="537"/>
      <c r="SRB103" s="537"/>
      <c r="SRC103" s="537"/>
      <c r="SRD103" s="537"/>
      <c r="SRE103" s="537"/>
      <c r="SRF103" s="537"/>
      <c r="SRG103" s="537"/>
      <c r="SRH103" s="537"/>
      <c r="SRI103" s="537"/>
      <c r="SRJ103" s="537"/>
      <c r="SRK103" s="537"/>
      <c r="SRL103" s="537"/>
      <c r="SRM103" s="537"/>
      <c r="SRN103" s="537"/>
      <c r="SRO103" s="537"/>
      <c r="SRP103" s="537"/>
      <c r="SRQ103" s="537"/>
      <c r="SRR103" s="537"/>
      <c r="SRS103" s="537"/>
      <c r="SRT103" s="537"/>
      <c r="SRU103" s="537"/>
      <c r="SRV103" s="537"/>
      <c r="SRW103" s="537"/>
      <c r="SRX103" s="537"/>
      <c r="SRY103" s="537"/>
      <c r="SRZ103" s="537"/>
      <c r="SSA103" s="537"/>
      <c r="SSB103" s="537"/>
      <c r="SSC103" s="537"/>
      <c r="SSD103" s="537"/>
      <c r="SSE103" s="537"/>
      <c r="SSF103" s="537"/>
      <c r="SSG103" s="537"/>
      <c r="SSH103" s="537"/>
      <c r="SSI103" s="537"/>
      <c r="SSJ103" s="537"/>
      <c r="SSK103" s="537"/>
      <c r="SSL103" s="537"/>
      <c r="SSM103" s="537"/>
      <c r="SSN103" s="537"/>
      <c r="SSO103" s="537"/>
      <c r="SSP103" s="537"/>
      <c r="SSQ103" s="537"/>
      <c r="SSR103" s="537"/>
      <c r="SSS103" s="537"/>
      <c r="SST103" s="537"/>
      <c r="SSU103" s="537"/>
      <c r="SSV103" s="537"/>
      <c r="SSW103" s="537"/>
      <c r="SSX103" s="537"/>
      <c r="SSY103" s="537"/>
      <c r="SSZ103" s="537"/>
      <c r="STA103" s="537"/>
      <c r="STB103" s="537"/>
      <c r="STC103" s="537"/>
      <c r="STD103" s="537"/>
      <c r="STE103" s="537"/>
      <c r="STF103" s="537"/>
      <c r="STG103" s="537"/>
      <c r="STH103" s="537"/>
      <c r="STI103" s="537"/>
      <c r="STJ103" s="537"/>
      <c r="STK103" s="537"/>
      <c r="STL103" s="537"/>
      <c r="STM103" s="537"/>
      <c r="STN103" s="537"/>
      <c r="STO103" s="537"/>
      <c r="STP103" s="537"/>
      <c r="STQ103" s="537"/>
      <c r="STR103" s="537"/>
      <c r="STS103" s="537"/>
      <c r="STT103" s="537"/>
      <c r="STU103" s="537"/>
      <c r="STV103" s="537"/>
      <c r="STW103" s="537"/>
      <c r="STX103" s="537"/>
      <c r="STY103" s="537"/>
      <c r="STZ103" s="537"/>
      <c r="SUA103" s="537"/>
      <c r="SUB103" s="537"/>
      <c r="SUC103" s="537"/>
      <c r="SUD103" s="537"/>
      <c r="SUE103" s="537"/>
      <c r="SUF103" s="537"/>
      <c r="SUG103" s="537"/>
      <c r="SUH103" s="537"/>
      <c r="SUI103" s="537"/>
      <c r="SUJ103" s="537"/>
      <c r="SUK103" s="537"/>
      <c r="SUL103" s="537"/>
      <c r="SUM103" s="537"/>
      <c r="SUN103" s="537"/>
      <c r="SUO103" s="537"/>
      <c r="SUP103" s="537"/>
      <c r="SUQ103" s="537"/>
      <c r="SUR103" s="537"/>
      <c r="SUS103" s="537"/>
      <c r="SUT103" s="537"/>
      <c r="SUU103" s="537"/>
      <c r="SUV103" s="537"/>
      <c r="SUW103" s="537"/>
      <c r="SUX103" s="537"/>
      <c r="SUY103" s="537"/>
      <c r="SUZ103" s="537"/>
      <c r="SVA103" s="537"/>
      <c r="SVB103" s="537"/>
      <c r="SVC103" s="537"/>
      <c r="SVD103" s="537"/>
      <c r="SVE103" s="537"/>
      <c r="SVF103" s="537"/>
      <c r="SVG103" s="537"/>
      <c r="SVH103" s="537"/>
      <c r="SVI103" s="537"/>
      <c r="SVJ103" s="537"/>
      <c r="SVK103" s="537"/>
      <c r="SVL103" s="537"/>
      <c r="SVM103" s="537"/>
      <c r="SVN103" s="537"/>
      <c r="SVO103" s="537"/>
      <c r="SVP103" s="537"/>
      <c r="SVQ103" s="537"/>
      <c r="SVR103" s="537"/>
      <c r="SVS103" s="537"/>
      <c r="SVT103" s="537"/>
      <c r="SVU103" s="537"/>
      <c r="SVV103" s="537"/>
      <c r="SVW103" s="537"/>
      <c r="SVX103" s="537"/>
      <c r="SVY103" s="537"/>
      <c r="SVZ103" s="537"/>
      <c r="SWA103" s="537"/>
      <c r="SWB103" s="537"/>
      <c r="SWC103" s="537"/>
      <c r="SWD103" s="537"/>
      <c r="SWE103" s="537"/>
      <c r="SWF103" s="537"/>
      <c r="SWG103" s="537"/>
      <c r="SWH103" s="537"/>
      <c r="SWI103" s="537"/>
      <c r="SWJ103" s="537"/>
      <c r="SWK103" s="537"/>
      <c r="SWL103" s="537"/>
      <c r="SWM103" s="537"/>
      <c r="SWN103" s="537"/>
      <c r="SWO103" s="537"/>
      <c r="SWP103" s="537"/>
      <c r="SWQ103" s="537"/>
      <c r="SWR103" s="537"/>
      <c r="SWS103" s="537"/>
      <c r="SWT103" s="537"/>
      <c r="SWU103" s="537"/>
      <c r="SWV103" s="537"/>
      <c r="SWW103" s="537"/>
      <c r="SWX103" s="537"/>
      <c r="SWY103" s="537"/>
      <c r="SWZ103" s="537"/>
      <c r="SXA103" s="537"/>
      <c r="SXB103" s="537"/>
      <c r="SXC103" s="537"/>
      <c r="SXD103" s="537"/>
      <c r="SXE103" s="537"/>
      <c r="SXF103" s="537"/>
      <c r="SXG103" s="537"/>
      <c r="SXH103" s="537"/>
      <c r="SXI103" s="537"/>
      <c r="SXJ103" s="537"/>
      <c r="SXK103" s="537"/>
      <c r="SXL103" s="537"/>
      <c r="SXM103" s="537"/>
      <c r="SXN103" s="537"/>
      <c r="SXO103" s="537"/>
      <c r="SXP103" s="537"/>
      <c r="SXQ103" s="537"/>
      <c r="SXR103" s="537"/>
      <c r="SXS103" s="537"/>
      <c r="SXT103" s="537"/>
      <c r="SXU103" s="537"/>
      <c r="SXV103" s="537"/>
      <c r="SXW103" s="537"/>
      <c r="SXX103" s="537"/>
      <c r="SXY103" s="537"/>
      <c r="SXZ103" s="537"/>
      <c r="SYA103" s="537"/>
      <c r="SYB103" s="537"/>
      <c r="SYC103" s="537"/>
      <c r="SYD103" s="537"/>
      <c r="SYE103" s="537"/>
      <c r="SYF103" s="537"/>
      <c r="SYG103" s="537"/>
      <c r="SYH103" s="537"/>
      <c r="SYI103" s="537"/>
      <c r="SYJ103" s="537"/>
      <c r="SYK103" s="537"/>
      <c r="SYL103" s="537"/>
      <c r="SYM103" s="537"/>
      <c r="SYN103" s="537"/>
      <c r="SYO103" s="537"/>
      <c r="SYP103" s="537"/>
      <c r="SYQ103" s="537"/>
      <c r="SYR103" s="537"/>
      <c r="SYS103" s="537"/>
      <c r="SYT103" s="537"/>
      <c r="SYU103" s="537"/>
      <c r="SYV103" s="537"/>
      <c r="SYW103" s="537"/>
      <c r="SYX103" s="537"/>
      <c r="SYY103" s="537"/>
      <c r="SYZ103" s="537"/>
      <c r="SZA103" s="537"/>
      <c r="SZB103" s="537"/>
      <c r="SZC103" s="537"/>
      <c r="SZD103" s="537"/>
      <c r="SZE103" s="537"/>
      <c r="SZF103" s="537"/>
      <c r="SZG103" s="537"/>
      <c r="SZH103" s="537"/>
      <c r="SZI103" s="537"/>
      <c r="SZJ103" s="537"/>
      <c r="SZK103" s="537"/>
      <c r="SZL103" s="537"/>
      <c r="SZM103" s="537"/>
      <c r="SZN103" s="537"/>
      <c r="SZO103" s="537"/>
      <c r="SZP103" s="537"/>
      <c r="SZQ103" s="537"/>
      <c r="SZR103" s="537"/>
      <c r="SZS103" s="537"/>
      <c r="SZT103" s="537"/>
      <c r="SZU103" s="537"/>
      <c r="SZV103" s="537"/>
      <c r="SZW103" s="537"/>
      <c r="SZX103" s="537"/>
      <c r="SZY103" s="537"/>
      <c r="SZZ103" s="537"/>
      <c r="TAA103" s="537"/>
      <c r="TAB103" s="537"/>
      <c r="TAC103" s="537"/>
      <c r="TAD103" s="537"/>
      <c r="TAE103" s="537"/>
      <c r="TAF103" s="537"/>
      <c r="TAG103" s="537"/>
      <c r="TAH103" s="537"/>
      <c r="TAI103" s="537"/>
      <c r="TAJ103" s="537"/>
      <c r="TAK103" s="537"/>
      <c r="TAL103" s="537"/>
      <c r="TAM103" s="537"/>
      <c r="TAN103" s="537"/>
      <c r="TAO103" s="537"/>
      <c r="TAP103" s="537"/>
      <c r="TAQ103" s="537"/>
      <c r="TAR103" s="537"/>
      <c r="TAS103" s="537"/>
      <c r="TAT103" s="537"/>
      <c r="TAU103" s="537"/>
      <c r="TAV103" s="537"/>
      <c r="TAW103" s="537"/>
      <c r="TAX103" s="537"/>
      <c r="TAY103" s="537"/>
      <c r="TAZ103" s="537"/>
      <c r="TBA103" s="537"/>
      <c r="TBB103" s="537"/>
      <c r="TBC103" s="537"/>
      <c r="TBD103" s="537"/>
      <c r="TBE103" s="537"/>
      <c r="TBF103" s="537"/>
      <c r="TBG103" s="537"/>
      <c r="TBH103" s="537"/>
      <c r="TBI103" s="537"/>
      <c r="TBJ103" s="537"/>
      <c r="TBK103" s="537"/>
      <c r="TBL103" s="537"/>
      <c r="TBM103" s="537"/>
      <c r="TBN103" s="537"/>
      <c r="TBO103" s="537"/>
      <c r="TBP103" s="537"/>
      <c r="TBQ103" s="537"/>
      <c r="TBR103" s="537"/>
      <c r="TBS103" s="537"/>
      <c r="TBT103" s="537"/>
      <c r="TBU103" s="537"/>
      <c r="TBV103" s="537"/>
      <c r="TBW103" s="537"/>
      <c r="TBX103" s="537"/>
      <c r="TBY103" s="537"/>
      <c r="TBZ103" s="537"/>
      <c r="TCA103" s="537"/>
      <c r="TCB103" s="537"/>
      <c r="TCC103" s="537"/>
      <c r="TCD103" s="537"/>
      <c r="TCE103" s="537"/>
      <c r="TCF103" s="537"/>
      <c r="TCG103" s="537"/>
      <c r="TCH103" s="537"/>
      <c r="TCI103" s="537"/>
      <c r="TCJ103" s="537"/>
      <c r="TCK103" s="537"/>
      <c r="TCL103" s="537"/>
      <c r="TCM103" s="537"/>
      <c r="TCN103" s="537"/>
      <c r="TCO103" s="537"/>
      <c r="TCP103" s="537"/>
      <c r="TCQ103" s="537"/>
      <c r="TCR103" s="537"/>
      <c r="TCS103" s="537"/>
      <c r="TCT103" s="537"/>
      <c r="TCU103" s="537"/>
      <c r="TCV103" s="537"/>
      <c r="TCW103" s="537"/>
      <c r="TCX103" s="537"/>
      <c r="TCY103" s="537"/>
      <c r="TCZ103" s="537"/>
      <c r="TDA103" s="537"/>
      <c r="TDB103" s="537"/>
      <c r="TDC103" s="537"/>
      <c r="TDD103" s="537"/>
      <c r="TDE103" s="537"/>
      <c r="TDF103" s="537"/>
      <c r="TDG103" s="537"/>
      <c r="TDH103" s="537"/>
      <c r="TDI103" s="537"/>
      <c r="TDJ103" s="537"/>
      <c r="TDK103" s="537"/>
      <c r="TDL103" s="537"/>
      <c r="TDM103" s="537"/>
      <c r="TDN103" s="537"/>
      <c r="TDO103" s="537"/>
      <c r="TDP103" s="537"/>
      <c r="TDQ103" s="537"/>
      <c r="TDR103" s="537"/>
      <c r="TDS103" s="537"/>
      <c r="TDT103" s="537"/>
      <c r="TDU103" s="537"/>
      <c r="TDV103" s="537"/>
      <c r="TDW103" s="537"/>
      <c r="TDX103" s="537"/>
      <c r="TDY103" s="537"/>
      <c r="TDZ103" s="537"/>
      <c r="TEA103" s="537"/>
      <c r="TEB103" s="537"/>
      <c r="TEC103" s="537"/>
      <c r="TED103" s="537"/>
      <c r="TEE103" s="537"/>
      <c r="TEF103" s="537"/>
      <c r="TEG103" s="537"/>
      <c r="TEH103" s="537"/>
      <c r="TEI103" s="537"/>
      <c r="TEJ103" s="537"/>
      <c r="TEK103" s="537"/>
      <c r="TEL103" s="537"/>
      <c r="TEM103" s="537"/>
      <c r="TEN103" s="537"/>
      <c r="TEO103" s="537"/>
      <c r="TEP103" s="537"/>
      <c r="TEQ103" s="537"/>
      <c r="TER103" s="537"/>
      <c r="TES103" s="537"/>
      <c r="TET103" s="537"/>
      <c r="TEU103" s="537"/>
      <c r="TEV103" s="537"/>
      <c r="TEW103" s="537"/>
      <c r="TEX103" s="537"/>
      <c r="TEY103" s="537"/>
      <c r="TEZ103" s="537"/>
      <c r="TFA103" s="537"/>
      <c r="TFB103" s="537"/>
      <c r="TFC103" s="537"/>
      <c r="TFD103" s="537"/>
      <c r="TFE103" s="537"/>
      <c r="TFF103" s="537"/>
      <c r="TFG103" s="537"/>
      <c r="TFH103" s="537"/>
      <c r="TFI103" s="537"/>
      <c r="TFJ103" s="537"/>
      <c r="TFK103" s="537"/>
      <c r="TFL103" s="537"/>
      <c r="TFM103" s="537"/>
      <c r="TFN103" s="537"/>
      <c r="TFO103" s="537"/>
      <c r="TFP103" s="537"/>
      <c r="TFQ103" s="537"/>
      <c r="TFR103" s="537"/>
      <c r="TFS103" s="537"/>
      <c r="TFT103" s="537"/>
      <c r="TFU103" s="537"/>
      <c r="TFV103" s="537"/>
      <c r="TFW103" s="537"/>
      <c r="TFX103" s="537"/>
      <c r="TFY103" s="537"/>
      <c r="TFZ103" s="537"/>
      <c r="TGA103" s="537"/>
      <c r="TGB103" s="537"/>
      <c r="TGC103" s="537"/>
      <c r="TGD103" s="537"/>
      <c r="TGE103" s="537"/>
      <c r="TGF103" s="537"/>
      <c r="TGG103" s="537"/>
      <c r="TGH103" s="537"/>
      <c r="TGI103" s="537"/>
      <c r="TGJ103" s="537"/>
      <c r="TGK103" s="537"/>
      <c r="TGL103" s="537"/>
      <c r="TGM103" s="537"/>
      <c r="TGN103" s="537"/>
      <c r="TGO103" s="537"/>
      <c r="TGP103" s="537"/>
      <c r="TGQ103" s="537"/>
      <c r="TGR103" s="537"/>
      <c r="TGS103" s="537"/>
      <c r="TGT103" s="537"/>
      <c r="TGU103" s="537"/>
      <c r="TGV103" s="537"/>
      <c r="TGW103" s="537"/>
      <c r="TGX103" s="537"/>
      <c r="TGY103" s="537"/>
      <c r="TGZ103" s="537"/>
      <c r="THA103" s="537"/>
      <c r="THB103" s="537"/>
      <c r="THC103" s="537"/>
      <c r="THD103" s="537"/>
      <c r="THE103" s="537"/>
      <c r="THF103" s="537"/>
      <c r="THG103" s="537"/>
      <c r="THH103" s="537"/>
      <c r="THI103" s="537"/>
      <c r="THJ103" s="537"/>
      <c r="THK103" s="537"/>
      <c r="THL103" s="537"/>
      <c r="THM103" s="537"/>
      <c r="THN103" s="537"/>
      <c r="THO103" s="537"/>
      <c r="THP103" s="537"/>
      <c r="THQ103" s="537"/>
      <c r="THR103" s="537"/>
      <c r="THS103" s="537"/>
      <c r="THT103" s="537"/>
      <c r="THU103" s="537"/>
      <c r="THV103" s="537"/>
      <c r="THW103" s="537"/>
      <c r="THX103" s="537"/>
      <c r="THY103" s="537"/>
      <c r="THZ103" s="537"/>
      <c r="TIA103" s="537"/>
      <c r="TIB103" s="537"/>
      <c r="TIC103" s="537"/>
      <c r="TID103" s="537"/>
      <c r="TIE103" s="537"/>
      <c r="TIF103" s="537"/>
      <c r="TIG103" s="537"/>
      <c r="TIH103" s="537"/>
      <c r="TII103" s="537"/>
      <c r="TIJ103" s="537"/>
      <c r="TIK103" s="537"/>
      <c r="TIL103" s="537"/>
      <c r="TIM103" s="537"/>
      <c r="TIN103" s="537"/>
      <c r="TIO103" s="537"/>
      <c r="TIP103" s="537"/>
      <c r="TIQ103" s="537"/>
      <c r="TIR103" s="537"/>
      <c r="TIS103" s="537"/>
      <c r="TIT103" s="537"/>
      <c r="TIU103" s="537"/>
      <c r="TIV103" s="537"/>
      <c r="TIW103" s="537"/>
      <c r="TIX103" s="537"/>
      <c r="TIY103" s="537"/>
      <c r="TIZ103" s="537"/>
      <c r="TJA103" s="537"/>
      <c r="TJB103" s="537"/>
      <c r="TJC103" s="537"/>
      <c r="TJD103" s="537"/>
      <c r="TJE103" s="537"/>
      <c r="TJF103" s="537"/>
      <c r="TJG103" s="537"/>
      <c r="TJH103" s="537"/>
      <c r="TJI103" s="537"/>
      <c r="TJJ103" s="537"/>
      <c r="TJK103" s="537"/>
      <c r="TJL103" s="537"/>
      <c r="TJM103" s="537"/>
      <c r="TJN103" s="537"/>
      <c r="TJO103" s="537"/>
      <c r="TJP103" s="537"/>
      <c r="TJQ103" s="537"/>
      <c r="TJR103" s="537"/>
      <c r="TJS103" s="537"/>
      <c r="TJT103" s="537"/>
      <c r="TJU103" s="537"/>
      <c r="TJV103" s="537"/>
      <c r="TJW103" s="537"/>
      <c r="TJX103" s="537"/>
      <c r="TJY103" s="537"/>
      <c r="TJZ103" s="537"/>
      <c r="TKA103" s="537"/>
      <c r="TKB103" s="537"/>
      <c r="TKC103" s="537"/>
      <c r="TKD103" s="537"/>
      <c r="TKE103" s="537"/>
      <c r="TKF103" s="537"/>
      <c r="TKG103" s="537"/>
      <c r="TKH103" s="537"/>
      <c r="TKI103" s="537"/>
      <c r="TKJ103" s="537"/>
      <c r="TKK103" s="537"/>
      <c r="TKL103" s="537"/>
      <c r="TKM103" s="537"/>
      <c r="TKN103" s="537"/>
      <c r="TKO103" s="537"/>
      <c r="TKP103" s="537"/>
      <c r="TKQ103" s="537"/>
      <c r="TKR103" s="537"/>
      <c r="TKS103" s="537"/>
      <c r="TKT103" s="537"/>
      <c r="TKU103" s="537"/>
      <c r="TKV103" s="537"/>
      <c r="TKW103" s="537"/>
      <c r="TKX103" s="537"/>
      <c r="TKY103" s="537"/>
      <c r="TKZ103" s="537"/>
      <c r="TLA103" s="537"/>
      <c r="TLB103" s="537"/>
      <c r="TLC103" s="537"/>
      <c r="TLD103" s="537"/>
      <c r="TLE103" s="537"/>
      <c r="TLF103" s="537"/>
      <c r="TLG103" s="537"/>
      <c r="TLH103" s="537"/>
      <c r="TLI103" s="537"/>
      <c r="TLJ103" s="537"/>
      <c r="TLK103" s="537"/>
      <c r="TLL103" s="537"/>
      <c r="TLM103" s="537"/>
      <c r="TLN103" s="537"/>
      <c r="TLO103" s="537"/>
      <c r="TLP103" s="537"/>
      <c r="TLQ103" s="537"/>
      <c r="TLR103" s="537"/>
      <c r="TLS103" s="537"/>
      <c r="TLT103" s="537"/>
      <c r="TLU103" s="537"/>
      <c r="TLV103" s="537"/>
      <c r="TLW103" s="537"/>
      <c r="TLX103" s="537"/>
      <c r="TLY103" s="537"/>
      <c r="TLZ103" s="537"/>
      <c r="TMA103" s="537"/>
      <c r="TMB103" s="537"/>
      <c r="TMC103" s="537"/>
      <c r="TMD103" s="537"/>
      <c r="TME103" s="537"/>
      <c r="TMF103" s="537"/>
      <c r="TMG103" s="537"/>
      <c r="TMH103" s="537"/>
      <c r="TMI103" s="537"/>
      <c r="TMJ103" s="537"/>
      <c r="TMK103" s="537"/>
      <c r="TML103" s="537"/>
      <c r="TMM103" s="537"/>
      <c r="TMN103" s="537"/>
      <c r="TMO103" s="537"/>
      <c r="TMP103" s="537"/>
      <c r="TMQ103" s="537"/>
      <c r="TMR103" s="537"/>
      <c r="TMS103" s="537"/>
      <c r="TMT103" s="537"/>
      <c r="TMU103" s="537"/>
      <c r="TMV103" s="537"/>
      <c r="TMW103" s="537"/>
      <c r="TMX103" s="537"/>
      <c r="TMY103" s="537"/>
      <c r="TMZ103" s="537"/>
      <c r="TNA103" s="537"/>
      <c r="TNB103" s="537"/>
      <c r="TNC103" s="537"/>
      <c r="TND103" s="537"/>
      <c r="TNE103" s="537"/>
      <c r="TNF103" s="537"/>
      <c r="TNG103" s="537"/>
      <c r="TNH103" s="537"/>
      <c r="TNI103" s="537"/>
      <c r="TNJ103" s="537"/>
      <c r="TNK103" s="537"/>
      <c r="TNL103" s="537"/>
      <c r="TNM103" s="537"/>
      <c r="TNN103" s="537"/>
      <c r="TNO103" s="537"/>
      <c r="TNP103" s="537"/>
      <c r="TNQ103" s="537"/>
      <c r="TNR103" s="537"/>
      <c r="TNS103" s="537"/>
      <c r="TNT103" s="537"/>
      <c r="TNU103" s="537"/>
      <c r="TNV103" s="537"/>
      <c r="TNW103" s="537"/>
      <c r="TNX103" s="537"/>
      <c r="TNY103" s="537"/>
      <c r="TNZ103" s="537"/>
      <c r="TOA103" s="537"/>
      <c r="TOB103" s="537"/>
      <c r="TOC103" s="537"/>
      <c r="TOD103" s="537"/>
      <c r="TOE103" s="537"/>
      <c r="TOF103" s="537"/>
      <c r="TOG103" s="537"/>
      <c r="TOH103" s="537"/>
      <c r="TOI103" s="537"/>
      <c r="TOJ103" s="537"/>
      <c r="TOK103" s="537"/>
      <c r="TOL103" s="537"/>
      <c r="TOM103" s="537"/>
      <c r="TON103" s="537"/>
      <c r="TOO103" s="537"/>
      <c r="TOP103" s="537"/>
      <c r="TOQ103" s="537"/>
      <c r="TOR103" s="537"/>
      <c r="TOS103" s="537"/>
      <c r="TOT103" s="537"/>
      <c r="TOU103" s="537"/>
      <c r="TOV103" s="537"/>
      <c r="TOW103" s="537"/>
      <c r="TOX103" s="537"/>
      <c r="TOY103" s="537"/>
      <c r="TOZ103" s="537"/>
      <c r="TPA103" s="537"/>
      <c r="TPB103" s="537"/>
      <c r="TPC103" s="537"/>
      <c r="TPD103" s="537"/>
      <c r="TPE103" s="537"/>
      <c r="TPF103" s="537"/>
      <c r="TPG103" s="537"/>
      <c r="TPH103" s="537"/>
      <c r="TPI103" s="537"/>
      <c r="TPJ103" s="537"/>
      <c r="TPK103" s="537"/>
      <c r="TPL103" s="537"/>
      <c r="TPM103" s="537"/>
      <c r="TPN103" s="537"/>
      <c r="TPO103" s="537"/>
      <c r="TPP103" s="537"/>
      <c r="TPQ103" s="537"/>
      <c r="TPR103" s="537"/>
      <c r="TPS103" s="537"/>
      <c r="TPT103" s="537"/>
      <c r="TPU103" s="537"/>
      <c r="TPV103" s="537"/>
      <c r="TPW103" s="537"/>
      <c r="TPX103" s="537"/>
      <c r="TPY103" s="537"/>
      <c r="TPZ103" s="537"/>
      <c r="TQA103" s="537"/>
      <c r="TQB103" s="537"/>
      <c r="TQC103" s="537"/>
      <c r="TQD103" s="537"/>
      <c r="TQE103" s="537"/>
      <c r="TQF103" s="537"/>
      <c r="TQG103" s="537"/>
      <c r="TQH103" s="537"/>
      <c r="TQI103" s="537"/>
      <c r="TQJ103" s="537"/>
      <c r="TQK103" s="537"/>
      <c r="TQL103" s="537"/>
      <c r="TQM103" s="537"/>
      <c r="TQN103" s="537"/>
      <c r="TQO103" s="537"/>
      <c r="TQP103" s="537"/>
      <c r="TQQ103" s="537"/>
      <c r="TQR103" s="537"/>
      <c r="TQS103" s="537"/>
      <c r="TQT103" s="537"/>
      <c r="TQU103" s="537"/>
      <c r="TQV103" s="537"/>
      <c r="TQW103" s="537"/>
      <c r="TQX103" s="537"/>
      <c r="TQY103" s="537"/>
      <c r="TQZ103" s="537"/>
      <c r="TRA103" s="537"/>
      <c r="TRB103" s="537"/>
      <c r="TRC103" s="537"/>
      <c r="TRD103" s="537"/>
      <c r="TRE103" s="537"/>
      <c r="TRF103" s="537"/>
      <c r="TRG103" s="537"/>
      <c r="TRH103" s="537"/>
      <c r="TRI103" s="537"/>
      <c r="TRJ103" s="537"/>
      <c r="TRK103" s="537"/>
      <c r="TRL103" s="537"/>
      <c r="TRM103" s="537"/>
      <c r="TRN103" s="537"/>
      <c r="TRO103" s="537"/>
      <c r="TRP103" s="537"/>
      <c r="TRQ103" s="537"/>
      <c r="TRR103" s="537"/>
      <c r="TRS103" s="537"/>
      <c r="TRT103" s="537"/>
      <c r="TRU103" s="537"/>
      <c r="TRV103" s="537"/>
      <c r="TRW103" s="537"/>
      <c r="TRX103" s="537"/>
      <c r="TRY103" s="537"/>
      <c r="TRZ103" s="537"/>
      <c r="TSA103" s="537"/>
      <c r="TSB103" s="537"/>
      <c r="TSC103" s="537"/>
      <c r="TSD103" s="537"/>
      <c r="TSE103" s="537"/>
      <c r="TSF103" s="537"/>
      <c r="TSG103" s="537"/>
      <c r="TSH103" s="537"/>
      <c r="TSI103" s="537"/>
      <c r="TSJ103" s="537"/>
      <c r="TSK103" s="537"/>
      <c r="TSL103" s="537"/>
      <c r="TSM103" s="537"/>
      <c r="TSN103" s="537"/>
      <c r="TSO103" s="537"/>
      <c r="TSP103" s="537"/>
      <c r="TSQ103" s="537"/>
      <c r="TSR103" s="537"/>
      <c r="TSS103" s="537"/>
      <c r="TST103" s="537"/>
      <c r="TSU103" s="537"/>
      <c r="TSV103" s="537"/>
      <c r="TSW103" s="537"/>
      <c r="TSX103" s="537"/>
      <c r="TSY103" s="537"/>
      <c r="TSZ103" s="537"/>
      <c r="TTA103" s="537"/>
      <c r="TTB103" s="537"/>
      <c r="TTC103" s="537"/>
      <c r="TTD103" s="537"/>
      <c r="TTE103" s="537"/>
      <c r="TTF103" s="537"/>
      <c r="TTG103" s="537"/>
      <c r="TTH103" s="537"/>
      <c r="TTI103" s="537"/>
      <c r="TTJ103" s="537"/>
      <c r="TTK103" s="537"/>
      <c r="TTL103" s="537"/>
      <c r="TTM103" s="537"/>
      <c r="TTN103" s="537"/>
      <c r="TTO103" s="537"/>
      <c r="TTP103" s="537"/>
      <c r="TTQ103" s="537"/>
      <c r="TTR103" s="537"/>
      <c r="TTS103" s="537"/>
      <c r="TTT103" s="537"/>
      <c r="TTU103" s="537"/>
      <c r="TTV103" s="537"/>
      <c r="TTW103" s="537"/>
      <c r="TTX103" s="537"/>
      <c r="TTY103" s="537"/>
      <c r="TTZ103" s="537"/>
      <c r="TUA103" s="537"/>
      <c r="TUB103" s="537"/>
      <c r="TUC103" s="537"/>
      <c r="TUD103" s="537"/>
      <c r="TUE103" s="537"/>
      <c r="TUF103" s="537"/>
      <c r="TUG103" s="537"/>
      <c r="TUH103" s="537"/>
      <c r="TUI103" s="537"/>
      <c r="TUJ103" s="537"/>
      <c r="TUK103" s="537"/>
      <c r="TUL103" s="537"/>
      <c r="TUM103" s="537"/>
      <c r="TUN103" s="537"/>
      <c r="TUO103" s="537"/>
      <c r="TUP103" s="537"/>
      <c r="TUQ103" s="537"/>
      <c r="TUR103" s="537"/>
      <c r="TUS103" s="537"/>
      <c r="TUT103" s="537"/>
      <c r="TUU103" s="537"/>
      <c r="TUV103" s="537"/>
      <c r="TUW103" s="537"/>
      <c r="TUX103" s="537"/>
      <c r="TUY103" s="537"/>
      <c r="TUZ103" s="537"/>
      <c r="TVA103" s="537"/>
      <c r="TVB103" s="537"/>
      <c r="TVC103" s="537"/>
      <c r="TVD103" s="537"/>
      <c r="TVE103" s="537"/>
      <c r="TVF103" s="537"/>
      <c r="TVG103" s="537"/>
      <c r="TVH103" s="537"/>
      <c r="TVI103" s="537"/>
      <c r="TVJ103" s="537"/>
      <c r="TVK103" s="537"/>
      <c r="TVL103" s="537"/>
      <c r="TVM103" s="537"/>
      <c r="TVN103" s="537"/>
      <c r="TVO103" s="537"/>
      <c r="TVP103" s="537"/>
      <c r="TVQ103" s="537"/>
      <c r="TVR103" s="537"/>
      <c r="TVS103" s="537"/>
      <c r="TVT103" s="537"/>
      <c r="TVU103" s="537"/>
      <c r="TVV103" s="537"/>
      <c r="TVW103" s="537"/>
      <c r="TVX103" s="537"/>
      <c r="TVY103" s="537"/>
      <c r="TVZ103" s="537"/>
      <c r="TWA103" s="537"/>
      <c r="TWB103" s="537"/>
      <c r="TWC103" s="537"/>
      <c r="TWD103" s="537"/>
      <c r="TWE103" s="537"/>
      <c r="TWF103" s="537"/>
      <c r="TWG103" s="537"/>
      <c r="TWH103" s="537"/>
      <c r="TWI103" s="537"/>
      <c r="TWJ103" s="537"/>
      <c r="TWK103" s="537"/>
      <c r="TWL103" s="537"/>
      <c r="TWM103" s="537"/>
      <c r="TWN103" s="537"/>
      <c r="TWO103" s="537"/>
      <c r="TWP103" s="537"/>
      <c r="TWQ103" s="537"/>
      <c r="TWR103" s="537"/>
      <c r="TWS103" s="537"/>
      <c r="TWT103" s="537"/>
      <c r="TWU103" s="537"/>
      <c r="TWV103" s="537"/>
      <c r="TWW103" s="537"/>
      <c r="TWX103" s="537"/>
      <c r="TWY103" s="537"/>
      <c r="TWZ103" s="537"/>
      <c r="TXA103" s="537"/>
      <c r="TXB103" s="537"/>
      <c r="TXC103" s="537"/>
      <c r="TXD103" s="537"/>
      <c r="TXE103" s="537"/>
      <c r="TXF103" s="537"/>
      <c r="TXG103" s="537"/>
      <c r="TXH103" s="537"/>
      <c r="TXI103" s="537"/>
      <c r="TXJ103" s="537"/>
      <c r="TXK103" s="537"/>
      <c r="TXL103" s="537"/>
      <c r="TXM103" s="537"/>
      <c r="TXN103" s="537"/>
      <c r="TXO103" s="537"/>
      <c r="TXP103" s="537"/>
      <c r="TXQ103" s="537"/>
      <c r="TXR103" s="537"/>
      <c r="TXS103" s="537"/>
      <c r="TXT103" s="537"/>
      <c r="TXU103" s="537"/>
      <c r="TXV103" s="537"/>
      <c r="TXW103" s="537"/>
      <c r="TXX103" s="537"/>
      <c r="TXY103" s="537"/>
      <c r="TXZ103" s="537"/>
      <c r="TYA103" s="537"/>
      <c r="TYB103" s="537"/>
      <c r="TYC103" s="537"/>
      <c r="TYD103" s="537"/>
      <c r="TYE103" s="537"/>
      <c r="TYF103" s="537"/>
      <c r="TYG103" s="537"/>
      <c r="TYH103" s="537"/>
      <c r="TYI103" s="537"/>
      <c r="TYJ103" s="537"/>
      <c r="TYK103" s="537"/>
      <c r="TYL103" s="537"/>
      <c r="TYM103" s="537"/>
      <c r="TYN103" s="537"/>
      <c r="TYO103" s="537"/>
      <c r="TYP103" s="537"/>
      <c r="TYQ103" s="537"/>
      <c r="TYR103" s="537"/>
      <c r="TYS103" s="537"/>
      <c r="TYT103" s="537"/>
      <c r="TYU103" s="537"/>
      <c r="TYV103" s="537"/>
      <c r="TYW103" s="537"/>
      <c r="TYX103" s="537"/>
      <c r="TYY103" s="537"/>
      <c r="TYZ103" s="537"/>
      <c r="TZA103" s="537"/>
      <c r="TZB103" s="537"/>
      <c r="TZC103" s="537"/>
      <c r="TZD103" s="537"/>
      <c r="TZE103" s="537"/>
      <c r="TZF103" s="537"/>
      <c r="TZG103" s="537"/>
      <c r="TZH103" s="537"/>
      <c r="TZI103" s="537"/>
      <c r="TZJ103" s="537"/>
      <c r="TZK103" s="537"/>
      <c r="TZL103" s="537"/>
      <c r="TZM103" s="537"/>
      <c r="TZN103" s="537"/>
      <c r="TZO103" s="537"/>
      <c r="TZP103" s="537"/>
      <c r="TZQ103" s="537"/>
      <c r="TZR103" s="537"/>
      <c r="TZS103" s="537"/>
      <c r="TZT103" s="537"/>
      <c r="TZU103" s="537"/>
      <c r="TZV103" s="537"/>
      <c r="TZW103" s="537"/>
      <c r="TZX103" s="537"/>
      <c r="TZY103" s="537"/>
      <c r="TZZ103" s="537"/>
      <c r="UAA103" s="537"/>
      <c r="UAB103" s="537"/>
      <c r="UAC103" s="537"/>
      <c r="UAD103" s="537"/>
      <c r="UAE103" s="537"/>
      <c r="UAF103" s="537"/>
      <c r="UAG103" s="537"/>
      <c r="UAH103" s="537"/>
      <c r="UAI103" s="537"/>
      <c r="UAJ103" s="537"/>
      <c r="UAK103" s="537"/>
      <c r="UAL103" s="537"/>
      <c r="UAM103" s="537"/>
      <c r="UAN103" s="537"/>
      <c r="UAO103" s="537"/>
      <c r="UAP103" s="537"/>
      <c r="UAQ103" s="537"/>
      <c r="UAR103" s="537"/>
      <c r="UAS103" s="537"/>
      <c r="UAT103" s="537"/>
      <c r="UAU103" s="537"/>
      <c r="UAV103" s="537"/>
      <c r="UAW103" s="537"/>
      <c r="UAX103" s="537"/>
      <c r="UAY103" s="537"/>
      <c r="UAZ103" s="537"/>
      <c r="UBA103" s="537"/>
      <c r="UBB103" s="537"/>
      <c r="UBC103" s="537"/>
      <c r="UBD103" s="537"/>
      <c r="UBE103" s="537"/>
      <c r="UBF103" s="537"/>
      <c r="UBG103" s="537"/>
      <c r="UBH103" s="537"/>
      <c r="UBI103" s="537"/>
      <c r="UBJ103" s="537"/>
      <c r="UBK103" s="537"/>
      <c r="UBL103" s="537"/>
      <c r="UBM103" s="537"/>
      <c r="UBN103" s="537"/>
      <c r="UBO103" s="537"/>
      <c r="UBP103" s="537"/>
      <c r="UBQ103" s="537"/>
      <c r="UBR103" s="537"/>
      <c r="UBS103" s="537"/>
      <c r="UBT103" s="537"/>
      <c r="UBU103" s="537"/>
      <c r="UBV103" s="537"/>
      <c r="UBW103" s="537"/>
      <c r="UBX103" s="537"/>
      <c r="UBY103" s="537"/>
      <c r="UBZ103" s="537"/>
      <c r="UCA103" s="537"/>
      <c r="UCB103" s="537"/>
      <c r="UCC103" s="537"/>
      <c r="UCD103" s="537"/>
      <c r="UCE103" s="537"/>
      <c r="UCF103" s="537"/>
      <c r="UCG103" s="537"/>
      <c r="UCH103" s="537"/>
      <c r="UCI103" s="537"/>
      <c r="UCJ103" s="537"/>
      <c r="UCK103" s="537"/>
      <c r="UCL103" s="537"/>
      <c r="UCM103" s="537"/>
      <c r="UCN103" s="537"/>
      <c r="UCO103" s="537"/>
      <c r="UCP103" s="537"/>
      <c r="UCQ103" s="537"/>
      <c r="UCR103" s="537"/>
      <c r="UCS103" s="537"/>
      <c r="UCT103" s="537"/>
      <c r="UCU103" s="537"/>
      <c r="UCV103" s="537"/>
      <c r="UCW103" s="537"/>
      <c r="UCX103" s="537"/>
      <c r="UCY103" s="537"/>
      <c r="UCZ103" s="537"/>
      <c r="UDA103" s="537"/>
      <c r="UDB103" s="537"/>
      <c r="UDC103" s="537"/>
      <c r="UDD103" s="537"/>
      <c r="UDE103" s="537"/>
      <c r="UDF103" s="537"/>
      <c r="UDG103" s="537"/>
      <c r="UDH103" s="537"/>
      <c r="UDI103" s="537"/>
      <c r="UDJ103" s="537"/>
      <c r="UDK103" s="537"/>
      <c r="UDL103" s="537"/>
      <c r="UDM103" s="537"/>
      <c r="UDN103" s="537"/>
      <c r="UDO103" s="537"/>
      <c r="UDP103" s="537"/>
      <c r="UDQ103" s="537"/>
      <c r="UDR103" s="537"/>
      <c r="UDS103" s="537"/>
      <c r="UDT103" s="537"/>
      <c r="UDU103" s="537"/>
      <c r="UDV103" s="537"/>
      <c r="UDW103" s="537"/>
      <c r="UDX103" s="537"/>
      <c r="UDY103" s="537"/>
      <c r="UDZ103" s="537"/>
      <c r="UEA103" s="537"/>
      <c r="UEB103" s="537"/>
      <c r="UEC103" s="537"/>
      <c r="UED103" s="537"/>
      <c r="UEE103" s="537"/>
      <c r="UEF103" s="537"/>
      <c r="UEG103" s="537"/>
      <c r="UEH103" s="537"/>
      <c r="UEI103" s="537"/>
      <c r="UEJ103" s="537"/>
      <c r="UEK103" s="537"/>
      <c r="UEL103" s="537"/>
      <c r="UEM103" s="537"/>
      <c r="UEN103" s="537"/>
      <c r="UEO103" s="537"/>
      <c r="UEP103" s="537"/>
      <c r="UEQ103" s="537"/>
      <c r="UER103" s="537"/>
      <c r="UES103" s="537"/>
      <c r="UET103" s="537"/>
      <c r="UEU103" s="537"/>
      <c r="UEV103" s="537"/>
      <c r="UEW103" s="537"/>
      <c r="UEX103" s="537"/>
      <c r="UEY103" s="537"/>
      <c r="UEZ103" s="537"/>
      <c r="UFA103" s="537"/>
      <c r="UFB103" s="537"/>
      <c r="UFC103" s="537"/>
      <c r="UFD103" s="537"/>
      <c r="UFE103" s="537"/>
      <c r="UFF103" s="537"/>
      <c r="UFG103" s="537"/>
      <c r="UFH103" s="537"/>
      <c r="UFI103" s="537"/>
      <c r="UFJ103" s="537"/>
      <c r="UFK103" s="537"/>
      <c r="UFL103" s="537"/>
      <c r="UFM103" s="537"/>
      <c r="UFN103" s="537"/>
      <c r="UFO103" s="537"/>
      <c r="UFP103" s="537"/>
      <c r="UFQ103" s="537"/>
      <c r="UFR103" s="537"/>
      <c r="UFS103" s="537"/>
      <c r="UFT103" s="537"/>
      <c r="UFU103" s="537"/>
      <c r="UFV103" s="537"/>
      <c r="UFW103" s="537"/>
      <c r="UFX103" s="537"/>
      <c r="UFY103" s="537"/>
      <c r="UFZ103" s="537"/>
      <c r="UGA103" s="537"/>
      <c r="UGB103" s="537"/>
      <c r="UGC103" s="537"/>
      <c r="UGD103" s="537"/>
      <c r="UGE103" s="537"/>
      <c r="UGF103" s="537"/>
      <c r="UGG103" s="537"/>
      <c r="UGH103" s="537"/>
      <c r="UGI103" s="537"/>
      <c r="UGJ103" s="537"/>
      <c r="UGK103" s="537"/>
      <c r="UGL103" s="537"/>
      <c r="UGM103" s="537"/>
      <c r="UGN103" s="537"/>
      <c r="UGO103" s="537"/>
      <c r="UGP103" s="537"/>
      <c r="UGQ103" s="537"/>
      <c r="UGR103" s="537"/>
      <c r="UGS103" s="537"/>
      <c r="UGT103" s="537"/>
      <c r="UGU103" s="537"/>
      <c r="UGV103" s="537"/>
      <c r="UGW103" s="537"/>
      <c r="UGX103" s="537"/>
      <c r="UGY103" s="537"/>
      <c r="UGZ103" s="537"/>
      <c r="UHA103" s="537"/>
      <c r="UHB103" s="537"/>
      <c r="UHC103" s="537"/>
      <c r="UHD103" s="537"/>
      <c r="UHE103" s="537"/>
      <c r="UHF103" s="537"/>
      <c r="UHG103" s="537"/>
      <c r="UHH103" s="537"/>
      <c r="UHI103" s="537"/>
      <c r="UHJ103" s="537"/>
      <c r="UHK103" s="537"/>
      <c r="UHL103" s="537"/>
      <c r="UHM103" s="537"/>
      <c r="UHN103" s="537"/>
      <c r="UHO103" s="537"/>
      <c r="UHP103" s="537"/>
      <c r="UHQ103" s="537"/>
      <c r="UHR103" s="537"/>
      <c r="UHS103" s="537"/>
      <c r="UHT103" s="537"/>
      <c r="UHU103" s="537"/>
      <c r="UHV103" s="537"/>
      <c r="UHW103" s="537"/>
      <c r="UHX103" s="537"/>
      <c r="UHY103" s="537"/>
      <c r="UHZ103" s="537"/>
      <c r="UIA103" s="537"/>
      <c r="UIB103" s="537"/>
      <c r="UIC103" s="537"/>
      <c r="UID103" s="537"/>
      <c r="UIE103" s="537"/>
      <c r="UIF103" s="537"/>
      <c r="UIG103" s="537"/>
      <c r="UIH103" s="537"/>
      <c r="UII103" s="537"/>
      <c r="UIJ103" s="537"/>
      <c r="UIK103" s="537"/>
      <c r="UIL103" s="537"/>
      <c r="UIM103" s="537"/>
      <c r="UIN103" s="537"/>
      <c r="UIO103" s="537"/>
      <c r="UIP103" s="537"/>
      <c r="UIQ103" s="537"/>
      <c r="UIR103" s="537"/>
      <c r="UIS103" s="537"/>
      <c r="UIT103" s="537"/>
      <c r="UIU103" s="537"/>
      <c r="UIV103" s="537"/>
      <c r="UIW103" s="537"/>
      <c r="UIX103" s="537"/>
      <c r="UIY103" s="537"/>
      <c r="UIZ103" s="537"/>
      <c r="UJA103" s="537"/>
      <c r="UJB103" s="537"/>
      <c r="UJC103" s="537"/>
      <c r="UJD103" s="537"/>
      <c r="UJE103" s="537"/>
      <c r="UJF103" s="537"/>
      <c r="UJG103" s="537"/>
      <c r="UJH103" s="537"/>
      <c r="UJI103" s="537"/>
      <c r="UJJ103" s="537"/>
      <c r="UJK103" s="537"/>
      <c r="UJL103" s="537"/>
      <c r="UJM103" s="537"/>
      <c r="UJN103" s="537"/>
      <c r="UJO103" s="537"/>
      <c r="UJP103" s="537"/>
      <c r="UJQ103" s="537"/>
      <c r="UJR103" s="537"/>
      <c r="UJS103" s="537"/>
      <c r="UJT103" s="537"/>
      <c r="UJU103" s="537"/>
      <c r="UJV103" s="537"/>
      <c r="UJW103" s="537"/>
      <c r="UJX103" s="537"/>
      <c r="UJY103" s="537"/>
      <c r="UJZ103" s="537"/>
      <c r="UKA103" s="537"/>
      <c r="UKB103" s="537"/>
      <c r="UKC103" s="537"/>
      <c r="UKD103" s="537"/>
      <c r="UKE103" s="537"/>
      <c r="UKF103" s="537"/>
      <c r="UKG103" s="537"/>
      <c r="UKH103" s="537"/>
      <c r="UKI103" s="537"/>
      <c r="UKJ103" s="537"/>
      <c r="UKK103" s="537"/>
      <c r="UKL103" s="537"/>
      <c r="UKM103" s="537"/>
      <c r="UKN103" s="537"/>
      <c r="UKO103" s="537"/>
      <c r="UKP103" s="537"/>
      <c r="UKQ103" s="537"/>
      <c r="UKR103" s="537"/>
      <c r="UKS103" s="537"/>
      <c r="UKT103" s="537"/>
      <c r="UKU103" s="537"/>
      <c r="UKV103" s="537"/>
      <c r="UKW103" s="537"/>
      <c r="UKX103" s="537"/>
      <c r="UKY103" s="537"/>
      <c r="UKZ103" s="537"/>
      <c r="ULA103" s="537"/>
      <c r="ULB103" s="537"/>
      <c r="ULC103" s="537"/>
      <c r="ULD103" s="537"/>
      <c r="ULE103" s="537"/>
      <c r="ULF103" s="537"/>
      <c r="ULG103" s="537"/>
      <c r="ULH103" s="537"/>
      <c r="ULI103" s="537"/>
      <c r="ULJ103" s="537"/>
      <c r="ULK103" s="537"/>
      <c r="ULL103" s="537"/>
      <c r="ULM103" s="537"/>
      <c r="ULN103" s="537"/>
      <c r="ULO103" s="537"/>
      <c r="ULP103" s="537"/>
      <c r="ULQ103" s="537"/>
      <c r="ULR103" s="537"/>
      <c r="ULS103" s="537"/>
      <c r="ULT103" s="537"/>
      <c r="ULU103" s="537"/>
      <c r="ULV103" s="537"/>
      <c r="ULW103" s="537"/>
      <c r="ULX103" s="537"/>
      <c r="ULY103" s="537"/>
      <c r="ULZ103" s="537"/>
      <c r="UMA103" s="537"/>
      <c r="UMB103" s="537"/>
      <c r="UMC103" s="537"/>
      <c r="UMD103" s="537"/>
      <c r="UME103" s="537"/>
      <c r="UMF103" s="537"/>
      <c r="UMG103" s="537"/>
      <c r="UMH103" s="537"/>
      <c r="UMI103" s="537"/>
      <c r="UMJ103" s="537"/>
      <c r="UMK103" s="537"/>
      <c r="UML103" s="537"/>
      <c r="UMM103" s="537"/>
      <c r="UMN103" s="537"/>
      <c r="UMO103" s="537"/>
      <c r="UMP103" s="537"/>
      <c r="UMQ103" s="537"/>
      <c r="UMR103" s="537"/>
      <c r="UMS103" s="537"/>
      <c r="UMT103" s="537"/>
      <c r="UMU103" s="537"/>
      <c r="UMV103" s="537"/>
      <c r="UMW103" s="537"/>
      <c r="UMX103" s="537"/>
      <c r="UMY103" s="537"/>
      <c r="UMZ103" s="537"/>
      <c r="UNA103" s="537"/>
      <c r="UNB103" s="537"/>
      <c r="UNC103" s="537"/>
      <c r="UND103" s="537"/>
      <c r="UNE103" s="537"/>
      <c r="UNF103" s="537"/>
      <c r="UNG103" s="537"/>
      <c r="UNH103" s="537"/>
      <c r="UNI103" s="537"/>
      <c r="UNJ103" s="537"/>
      <c r="UNK103" s="537"/>
      <c r="UNL103" s="537"/>
      <c r="UNM103" s="537"/>
      <c r="UNN103" s="537"/>
      <c r="UNO103" s="537"/>
      <c r="UNP103" s="537"/>
      <c r="UNQ103" s="537"/>
      <c r="UNR103" s="537"/>
      <c r="UNS103" s="537"/>
      <c r="UNT103" s="537"/>
      <c r="UNU103" s="537"/>
      <c r="UNV103" s="537"/>
      <c r="UNW103" s="537"/>
      <c r="UNX103" s="537"/>
      <c r="UNY103" s="537"/>
      <c r="UNZ103" s="537"/>
      <c r="UOA103" s="537"/>
      <c r="UOB103" s="537"/>
      <c r="UOC103" s="537"/>
      <c r="UOD103" s="537"/>
      <c r="UOE103" s="537"/>
      <c r="UOF103" s="537"/>
      <c r="UOG103" s="537"/>
      <c r="UOH103" s="537"/>
      <c r="UOI103" s="537"/>
      <c r="UOJ103" s="537"/>
      <c r="UOK103" s="537"/>
      <c r="UOL103" s="537"/>
      <c r="UOM103" s="537"/>
      <c r="UON103" s="537"/>
      <c r="UOO103" s="537"/>
      <c r="UOP103" s="537"/>
      <c r="UOQ103" s="537"/>
      <c r="UOR103" s="537"/>
      <c r="UOS103" s="537"/>
      <c r="UOT103" s="537"/>
      <c r="UOU103" s="537"/>
      <c r="UOV103" s="537"/>
      <c r="UOW103" s="537"/>
      <c r="UOX103" s="537"/>
      <c r="UOY103" s="537"/>
      <c r="UOZ103" s="537"/>
      <c r="UPA103" s="537"/>
      <c r="UPB103" s="537"/>
      <c r="UPC103" s="537"/>
      <c r="UPD103" s="537"/>
      <c r="UPE103" s="537"/>
      <c r="UPF103" s="537"/>
      <c r="UPG103" s="537"/>
      <c r="UPH103" s="537"/>
      <c r="UPI103" s="537"/>
      <c r="UPJ103" s="537"/>
      <c r="UPK103" s="537"/>
      <c r="UPL103" s="537"/>
      <c r="UPM103" s="537"/>
      <c r="UPN103" s="537"/>
      <c r="UPO103" s="537"/>
      <c r="UPP103" s="537"/>
      <c r="UPQ103" s="537"/>
      <c r="UPR103" s="537"/>
      <c r="UPS103" s="537"/>
      <c r="UPT103" s="537"/>
      <c r="UPU103" s="537"/>
      <c r="UPV103" s="537"/>
      <c r="UPW103" s="537"/>
      <c r="UPX103" s="537"/>
      <c r="UPY103" s="537"/>
      <c r="UPZ103" s="537"/>
      <c r="UQA103" s="537"/>
      <c r="UQB103" s="537"/>
      <c r="UQC103" s="537"/>
      <c r="UQD103" s="537"/>
      <c r="UQE103" s="537"/>
      <c r="UQF103" s="537"/>
      <c r="UQG103" s="537"/>
      <c r="UQH103" s="537"/>
      <c r="UQI103" s="537"/>
      <c r="UQJ103" s="537"/>
      <c r="UQK103" s="537"/>
      <c r="UQL103" s="537"/>
      <c r="UQM103" s="537"/>
      <c r="UQN103" s="537"/>
      <c r="UQO103" s="537"/>
      <c r="UQP103" s="537"/>
      <c r="UQQ103" s="537"/>
      <c r="UQR103" s="537"/>
      <c r="UQS103" s="537"/>
      <c r="UQT103" s="537"/>
      <c r="UQU103" s="537"/>
      <c r="UQV103" s="537"/>
      <c r="UQW103" s="537"/>
      <c r="UQX103" s="537"/>
      <c r="UQY103" s="537"/>
      <c r="UQZ103" s="537"/>
      <c r="URA103" s="537"/>
      <c r="URB103" s="537"/>
      <c r="URC103" s="537"/>
      <c r="URD103" s="537"/>
      <c r="URE103" s="537"/>
      <c r="URF103" s="537"/>
      <c r="URG103" s="537"/>
      <c r="URH103" s="537"/>
      <c r="URI103" s="537"/>
      <c r="URJ103" s="537"/>
      <c r="URK103" s="537"/>
      <c r="URL103" s="537"/>
      <c r="URM103" s="537"/>
      <c r="URN103" s="537"/>
      <c r="URO103" s="537"/>
      <c r="URP103" s="537"/>
      <c r="URQ103" s="537"/>
      <c r="URR103" s="537"/>
      <c r="URS103" s="537"/>
      <c r="URT103" s="537"/>
      <c r="URU103" s="537"/>
      <c r="URV103" s="537"/>
      <c r="URW103" s="537"/>
      <c r="URX103" s="537"/>
      <c r="URY103" s="537"/>
      <c r="URZ103" s="537"/>
      <c r="USA103" s="537"/>
      <c r="USB103" s="537"/>
      <c r="USC103" s="537"/>
      <c r="USD103" s="537"/>
      <c r="USE103" s="537"/>
      <c r="USF103" s="537"/>
      <c r="USG103" s="537"/>
      <c r="USH103" s="537"/>
      <c r="USI103" s="537"/>
      <c r="USJ103" s="537"/>
      <c r="USK103" s="537"/>
      <c r="USL103" s="537"/>
      <c r="USM103" s="537"/>
      <c r="USN103" s="537"/>
      <c r="USO103" s="537"/>
      <c r="USP103" s="537"/>
      <c r="USQ103" s="537"/>
      <c r="USR103" s="537"/>
      <c r="USS103" s="537"/>
      <c r="UST103" s="537"/>
      <c r="USU103" s="537"/>
      <c r="USV103" s="537"/>
      <c r="USW103" s="537"/>
      <c r="USX103" s="537"/>
      <c r="USY103" s="537"/>
      <c r="USZ103" s="537"/>
      <c r="UTA103" s="537"/>
      <c r="UTB103" s="537"/>
      <c r="UTC103" s="537"/>
      <c r="UTD103" s="537"/>
      <c r="UTE103" s="537"/>
      <c r="UTF103" s="537"/>
      <c r="UTG103" s="537"/>
      <c r="UTH103" s="537"/>
      <c r="UTI103" s="537"/>
      <c r="UTJ103" s="537"/>
      <c r="UTK103" s="537"/>
      <c r="UTL103" s="537"/>
      <c r="UTM103" s="537"/>
      <c r="UTN103" s="537"/>
      <c r="UTO103" s="537"/>
      <c r="UTP103" s="537"/>
      <c r="UTQ103" s="537"/>
      <c r="UTR103" s="537"/>
      <c r="UTS103" s="537"/>
      <c r="UTT103" s="537"/>
      <c r="UTU103" s="537"/>
      <c r="UTV103" s="537"/>
      <c r="UTW103" s="537"/>
      <c r="UTX103" s="537"/>
      <c r="UTY103" s="537"/>
      <c r="UTZ103" s="537"/>
      <c r="UUA103" s="537"/>
      <c r="UUB103" s="537"/>
      <c r="UUC103" s="537"/>
      <c r="UUD103" s="537"/>
      <c r="UUE103" s="537"/>
      <c r="UUF103" s="537"/>
      <c r="UUG103" s="537"/>
      <c r="UUH103" s="537"/>
      <c r="UUI103" s="537"/>
      <c r="UUJ103" s="537"/>
      <c r="UUK103" s="537"/>
      <c r="UUL103" s="537"/>
      <c r="UUM103" s="537"/>
      <c r="UUN103" s="537"/>
      <c r="UUO103" s="537"/>
      <c r="UUP103" s="537"/>
      <c r="UUQ103" s="537"/>
      <c r="UUR103" s="537"/>
      <c r="UUS103" s="537"/>
      <c r="UUT103" s="537"/>
      <c r="UUU103" s="537"/>
      <c r="UUV103" s="537"/>
      <c r="UUW103" s="537"/>
      <c r="UUX103" s="537"/>
      <c r="UUY103" s="537"/>
      <c r="UUZ103" s="537"/>
      <c r="UVA103" s="537"/>
      <c r="UVB103" s="537"/>
      <c r="UVC103" s="537"/>
      <c r="UVD103" s="537"/>
      <c r="UVE103" s="537"/>
      <c r="UVF103" s="537"/>
      <c r="UVG103" s="537"/>
      <c r="UVH103" s="537"/>
      <c r="UVI103" s="537"/>
      <c r="UVJ103" s="537"/>
      <c r="UVK103" s="537"/>
      <c r="UVL103" s="537"/>
      <c r="UVM103" s="537"/>
      <c r="UVN103" s="537"/>
      <c r="UVO103" s="537"/>
      <c r="UVP103" s="537"/>
      <c r="UVQ103" s="537"/>
      <c r="UVR103" s="537"/>
      <c r="UVS103" s="537"/>
      <c r="UVT103" s="537"/>
      <c r="UVU103" s="537"/>
      <c r="UVV103" s="537"/>
      <c r="UVW103" s="537"/>
      <c r="UVX103" s="537"/>
      <c r="UVY103" s="537"/>
      <c r="UVZ103" s="537"/>
      <c r="UWA103" s="537"/>
      <c r="UWB103" s="537"/>
      <c r="UWC103" s="537"/>
      <c r="UWD103" s="537"/>
      <c r="UWE103" s="537"/>
      <c r="UWF103" s="537"/>
      <c r="UWG103" s="537"/>
      <c r="UWH103" s="537"/>
      <c r="UWI103" s="537"/>
      <c r="UWJ103" s="537"/>
      <c r="UWK103" s="537"/>
      <c r="UWL103" s="537"/>
      <c r="UWM103" s="537"/>
      <c r="UWN103" s="537"/>
      <c r="UWO103" s="537"/>
      <c r="UWP103" s="537"/>
      <c r="UWQ103" s="537"/>
      <c r="UWR103" s="537"/>
      <c r="UWS103" s="537"/>
      <c r="UWT103" s="537"/>
      <c r="UWU103" s="537"/>
      <c r="UWV103" s="537"/>
      <c r="UWW103" s="537"/>
      <c r="UWX103" s="537"/>
      <c r="UWY103" s="537"/>
      <c r="UWZ103" s="537"/>
      <c r="UXA103" s="537"/>
      <c r="UXB103" s="537"/>
      <c r="UXC103" s="537"/>
      <c r="UXD103" s="537"/>
      <c r="UXE103" s="537"/>
      <c r="UXF103" s="537"/>
      <c r="UXG103" s="537"/>
      <c r="UXH103" s="537"/>
      <c r="UXI103" s="537"/>
      <c r="UXJ103" s="537"/>
      <c r="UXK103" s="537"/>
      <c r="UXL103" s="537"/>
      <c r="UXM103" s="537"/>
      <c r="UXN103" s="537"/>
      <c r="UXO103" s="537"/>
      <c r="UXP103" s="537"/>
      <c r="UXQ103" s="537"/>
      <c r="UXR103" s="537"/>
      <c r="UXS103" s="537"/>
      <c r="UXT103" s="537"/>
      <c r="UXU103" s="537"/>
      <c r="UXV103" s="537"/>
      <c r="UXW103" s="537"/>
      <c r="UXX103" s="537"/>
      <c r="UXY103" s="537"/>
      <c r="UXZ103" s="537"/>
      <c r="UYA103" s="537"/>
      <c r="UYB103" s="537"/>
      <c r="UYC103" s="537"/>
      <c r="UYD103" s="537"/>
      <c r="UYE103" s="537"/>
      <c r="UYF103" s="537"/>
      <c r="UYG103" s="537"/>
      <c r="UYH103" s="537"/>
      <c r="UYI103" s="537"/>
      <c r="UYJ103" s="537"/>
      <c r="UYK103" s="537"/>
      <c r="UYL103" s="537"/>
      <c r="UYM103" s="537"/>
      <c r="UYN103" s="537"/>
      <c r="UYO103" s="537"/>
      <c r="UYP103" s="537"/>
      <c r="UYQ103" s="537"/>
      <c r="UYR103" s="537"/>
      <c r="UYS103" s="537"/>
      <c r="UYT103" s="537"/>
      <c r="UYU103" s="537"/>
      <c r="UYV103" s="537"/>
      <c r="UYW103" s="537"/>
      <c r="UYX103" s="537"/>
      <c r="UYY103" s="537"/>
      <c r="UYZ103" s="537"/>
      <c r="UZA103" s="537"/>
      <c r="UZB103" s="537"/>
      <c r="UZC103" s="537"/>
      <c r="UZD103" s="537"/>
      <c r="UZE103" s="537"/>
      <c r="UZF103" s="537"/>
      <c r="UZG103" s="537"/>
      <c r="UZH103" s="537"/>
      <c r="UZI103" s="537"/>
      <c r="UZJ103" s="537"/>
      <c r="UZK103" s="537"/>
      <c r="UZL103" s="537"/>
      <c r="UZM103" s="537"/>
      <c r="UZN103" s="537"/>
      <c r="UZO103" s="537"/>
      <c r="UZP103" s="537"/>
      <c r="UZQ103" s="537"/>
      <c r="UZR103" s="537"/>
      <c r="UZS103" s="537"/>
      <c r="UZT103" s="537"/>
      <c r="UZU103" s="537"/>
      <c r="UZV103" s="537"/>
      <c r="UZW103" s="537"/>
      <c r="UZX103" s="537"/>
      <c r="UZY103" s="537"/>
      <c r="UZZ103" s="537"/>
      <c r="VAA103" s="537"/>
      <c r="VAB103" s="537"/>
      <c r="VAC103" s="537"/>
      <c r="VAD103" s="537"/>
      <c r="VAE103" s="537"/>
      <c r="VAF103" s="537"/>
      <c r="VAG103" s="537"/>
      <c r="VAH103" s="537"/>
      <c r="VAI103" s="537"/>
      <c r="VAJ103" s="537"/>
      <c r="VAK103" s="537"/>
      <c r="VAL103" s="537"/>
      <c r="VAM103" s="537"/>
      <c r="VAN103" s="537"/>
      <c r="VAO103" s="537"/>
      <c r="VAP103" s="537"/>
      <c r="VAQ103" s="537"/>
      <c r="VAR103" s="537"/>
      <c r="VAS103" s="537"/>
      <c r="VAT103" s="537"/>
      <c r="VAU103" s="537"/>
      <c r="VAV103" s="537"/>
      <c r="VAW103" s="537"/>
      <c r="VAX103" s="537"/>
      <c r="VAY103" s="537"/>
      <c r="VAZ103" s="537"/>
      <c r="VBA103" s="537"/>
      <c r="VBB103" s="537"/>
      <c r="VBC103" s="537"/>
      <c r="VBD103" s="537"/>
      <c r="VBE103" s="537"/>
      <c r="VBF103" s="537"/>
      <c r="VBG103" s="537"/>
      <c r="VBH103" s="537"/>
      <c r="VBI103" s="537"/>
      <c r="VBJ103" s="537"/>
      <c r="VBK103" s="537"/>
      <c r="VBL103" s="537"/>
      <c r="VBM103" s="537"/>
      <c r="VBN103" s="537"/>
      <c r="VBO103" s="537"/>
      <c r="VBP103" s="537"/>
      <c r="VBQ103" s="537"/>
      <c r="VBR103" s="537"/>
      <c r="VBS103" s="537"/>
      <c r="VBT103" s="537"/>
      <c r="VBU103" s="537"/>
      <c r="VBV103" s="537"/>
      <c r="VBW103" s="537"/>
      <c r="VBX103" s="537"/>
      <c r="VBY103" s="537"/>
      <c r="VBZ103" s="537"/>
      <c r="VCA103" s="537"/>
      <c r="VCB103" s="537"/>
      <c r="VCC103" s="537"/>
      <c r="VCD103" s="537"/>
      <c r="VCE103" s="537"/>
      <c r="VCF103" s="537"/>
      <c r="VCG103" s="537"/>
      <c r="VCH103" s="537"/>
      <c r="VCI103" s="537"/>
      <c r="VCJ103" s="537"/>
      <c r="VCK103" s="537"/>
      <c r="VCL103" s="537"/>
      <c r="VCM103" s="537"/>
      <c r="VCN103" s="537"/>
      <c r="VCO103" s="537"/>
      <c r="VCP103" s="537"/>
      <c r="VCQ103" s="537"/>
      <c r="VCR103" s="537"/>
      <c r="VCS103" s="537"/>
      <c r="VCT103" s="537"/>
      <c r="VCU103" s="537"/>
      <c r="VCV103" s="537"/>
      <c r="VCW103" s="537"/>
      <c r="VCX103" s="537"/>
      <c r="VCY103" s="537"/>
      <c r="VCZ103" s="537"/>
      <c r="VDA103" s="537"/>
      <c r="VDB103" s="537"/>
      <c r="VDC103" s="537"/>
      <c r="VDD103" s="537"/>
      <c r="VDE103" s="537"/>
      <c r="VDF103" s="537"/>
      <c r="VDG103" s="537"/>
      <c r="VDH103" s="537"/>
      <c r="VDI103" s="537"/>
      <c r="VDJ103" s="537"/>
      <c r="VDK103" s="537"/>
      <c r="VDL103" s="537"/>
      <c r="VDM103" s="537"/>
      <c r="VDN103" s="537"/>
      <c r="VDO103" s="537"/>
      <c r="VDP103" s="537"/>
      <c r="VDQ103" s="537"/>
      <c r="VDR103" s="537"/>
      <c r="VDS103" s="537"/>
      <c r="VDT103" s="537"/>
      <c r="VDU103" s="537"/>
      <c r="VDV103" s="537"/>
      <c r="VDW103" s="537"/>
      <c r="VDX103" s="537"/>
      <c r="VDY103" s="537"/>
      <c r="VDZ103" s="537"/>
      <c r="VEA103" s="537"/>
      <c r="VEB103" s="537"/>
      <c r="VEC103" s="537"/>
      <c r="VED103" s="537"/>
      <c r="VEE103" s="537"/>
      <c r="VEF103" s="537"/>
      <c r="VEG103" s="537"/>
      <c r="VEH103" s="537"/>
      <c r="VEI103" s="537"/>
      <c r="VEJ103" s="537"/>
      <c r="VEK103" s="537"/>
      <c r="VEL103" s="537"/>
      <c r="VEM103" s="537"/>
      <c r="VEN103" s="537"/>
      <c r="VEO103" s="537"/>
      <c r="VEP103" s="537"/>
      <c r="VEQ103" s="537"/>
      <c r="VER103" s="537"/>
      <c r="VES103" s="537"/>
      <c r="VET103" s="537"/>
      <c r="VEU103" s="537"/>
      <c r="VEV103" s="537"/>
      <c r="VEW103" s="537"/>
      <c r="VEX103" s="537"/>
      <c r="VEY103" s="537"/>
      <c r="VEZ103" s="537"/>
      <c r="VFA103" s="537"/>
      <c r="VFB103" s="537"/>
      <c r="VFC103" s="537"/>
      <c r="VFD103" s="537"/>
      <c r="VFE103" s="537"/>
      <c r="VFF103" s="537"/>
      <c r="VFG103" s="537"/>
      <c r="VFH103" s="537"/>
      <c r="VFI103" s="537"/>
      <c r="VFJ103" s="537"/>
      <c r="VFK103" s="537"/>
      <c r="VFL103" s="537"/>
      <c r="VFM103" s="537"/>
      <c r="VFN103" s="537"/>
      <c r="VFO103" s="537"/>
      <c r="VFP103" s="537"/>
      <c r="VFQ103" s="537"/>
      <c r="VFR103" s="537"/>
      <c r="VFS103" s="537"/>
      <c r="VFT103" s="537"/>
      <c r="VFU103" s="537"/>
      <c r="VFV103" s="537"/>
      <c r="VFW103" s="537"/>
      <c r="VFX103" s="537"/>
      <c r="VFY103" s="537"/>
      <c r="VFZ103" s="537"/>
      <c r="VGA103" s="537"/>
      <c r="VGB103" s="537"/>
      <c r="VGC103" s="537"/>
      <c r="VGD103" s="537"/>
      <c r="VGE103" s="537"/>
      <c r="VGF103" s="537"/>
      <c r="VGG103" s="537"/>
      <c r="VGH103" s="537"/>
      <c r="VGI103" s="537"/>
      <c r="VGJ103" s="537"/>
      <c r="VGK103" s="537"/>
      <c r="VGL103" s="537"/>
      <c r="VGM103" s="537"/>
      <c r="VGN103" s="537"/>
      <c r="VGO103" s="537"/>
      <c r="VGP103" s="537"/>
      <c r="VGQ103" s="537"/>
      <c r="VGR103" s="537"/>
      <c r="VGS103" s="537"/>
      <c r="VGT103" s="537"/>
      <c r="VGU103" s="537"/>
      <c r="VGV103" s="537"/>
      <c r="VGW103" s="537"/>
      <c r="VGX103" s="537"/>
      <c r="VGY103" s="537"/>
      <c r="VGZ103" s="537"/>
      <c r="VHA103" s="537"/>
      <c r="VHB103" s="537"/>
      <c r="VHC103" s="537"/>
      <c r="VHD103" s="537"/>
      <c r="VHE103" s="537"/>
      <c r="VHF103" s="537"/>
      <c r="VHG103" s="537"/>
      <c r="VHH103" s="537"/>
      <c r="VHI103" s="537"/>
      <c r="VHJ103" s="537"/>
      <c r="VHK103" s="537"/>
      <c r="VHL103" s="537"/>
      <c r="VHM103" s="537"/>
      <c r="VHN103" s="537"/>
      <c r="VHO103" s="537"/>
      <c r="VHP103" s="537"/>
      <c r="VHQ103" s="537"/>
      <c r="VHR103" s="537"/>
      <c r="VHS103" s="537"/>
      <c r="VHT103" s="537"/>
      <c r="VHU103" s="537"/>
      <c r="VHV103" s="537"/>
      <c r="VHW103" s="537"/>
      <c r="VHX103" s="537"/>
      <c r="VHY103" s="537"/>
      <c r="VHZ103" s="537"/>
      <c r="VIA103" s="537"/>
      <c r="VIB103" s="537"/>
      <c r="VIC103" s="537"/>
      <c r="VID103" s="537"/>
      <c r="VIE103" s="537"/>
      <c r="VIF103" s="537"/>
      <c r="VIG103" s="537"/>
      <c r="VIH103" s="537"/>
      <c r="VII103" s="537"/>
      <c r="VIJ103" s="537"/>
      <c r="VIK103" s="537"/>
      <c r="VIL103" s="537"/>
      <c r="VIM103" s="537"/>
      <c r="VIN103" s="537"/>
      <c r="VIO103" s="537"/>
      <c r="VIP103" s="537"/>
      <c r="VIQ103" s="537"/>
      <c r="VIR103" s="537"/>
      <c r="VIS103" s="537"/>
      <c r="VIT103" s="537"/>
      <c r="VIU103" s="537"/>
      <c r="VIV103" s="537"/>
      <c r="VIW103" s="537"/>
      <c r="VIX103" s="537"/>
      <c r="VIY103" s="537"/>
      <c r="VIZ103" s="537"/>
      <c r="VJA103" s="537"/>
      <c r="VJB103" s="537"/>
      <c r="VJC103" s="537"/>
      <c r="VJD103" s="537"/>
      <c r="VJE103" s="537"/>
      <c r="VJF103" s="537"/>
      <c r="VJG103" s="537"/>
      <c r="VJH103" s="537"/>
      <c r="VJI103" s="537"/>
      <c r="VJJ103" s="537"/>
      <c r="VJK103" s="537"/>
      <c r="VJL103" s="537"/>
      <c r="VJM103" s="537"/>
      <c r="VJN103" s="537"/>
      <c r="VJO103" s="537"/>
      <c r="VJP103" s="537"/>
      <c r="VJQ103" s="537"/>
      <c r="VJR103" s="537"/>
      <c r="VJS103" s="537"/>
      <c r="VJT103" s="537"/>
      <c r="VJU103" s="537"/>
      <c r="VJV103" s="537"/>
      <c r="VJW103" s="537"/>
      <c r="VJX103" s="537"/>
      <c r="VJY103" s="537"/>
      <c r="VJZ103" s="537"/>
      <c r="VKA103" s="537"/>
      <c r="VKB103" s="537"/>
      <c r="VKC103" s="537"/>
      <c r="VKD103" s="537"/>
      <c r="VKE103" s="537"/>
      <c r="VKF103" s="537"/>
      <c r="VKG103" s="537"/>
      <c r="VKH103" s="537"/>
      <c r="VKI103" s="537"/>
      <c r="VKJ103" s="537"/>
      <c r="VKK103" s="537"/>
      <c r="VKL103" s="537"/>
      <c r="VKM103" s="537"/>
      <c r="VKN103" s="537"/>
      <c r="VKO103" s="537"/>
      <c r="VKP103" s="537"/>
      <c r="VKQ103" s="537"/>
      <c r="VKR103" s="537"/>
      <c r="VKS103" s="537"/>
      <c r="VKT103" s="537"/>
      <c r="VKU103" s="537"/>
      <c r="VKV103" s="537"/>
      <c r="VKW103" s="537"/>
      <c r="VKX103" s="537"/>
      <c r="VKY103" s="537"/>
      <c r="VKZ103" s="537"/>
      <c r="VLA103" s="537"/>
      <c r="VLB103" s="537"/>
      <c r="VLC103" s="537"/>
      <c r="VLD103" s="537"/>
      <c r="VLE103" s="537"/>
      <c r="VLF103" s="537"/>
      <c r="VLG103" s="537"/>
      <c r="VLH103" s="537"/>
      <c r="VLI103" s="537"/>
      <c r="VLJ103" s="537"/>
      <c r="VLK103" s="537"/>
      <c r="VLL103" s="537"/>
      <c r="VLM103" s="537"/>
      <c r="VLN103" s="537"/>
      <c r="VLO103" s="537"/>
      <c r="VLP103" s="537"/>
      <c r="VLQ103" s="537"/>
      <c r="VLR103" s="537"/>
      <c r="VLS103" s="537"/>
      <c r="VLT103" s="537"/>
      <c r="VLU103" s="537"/>
      <c r="VLV103" s="537"/>
      <c r="VLW103" s="537"/>
      <c r="VLX103" s="537"/>
      <c r="VLY103" s="537"/>
      <c r="VLZ103" s="537"/>
      <c r="VMA103" s="537"/>
      <c r="VMB103" s="537"/>
      <c r="VMC103" s="537"/>
      <c r="VMD103" s="537"/>
      <c r="VME103" s="537"/>
      <c r="VMF103" s="537"/>
      <c r="VMG103" s="537"/>
      <c r="VMH103" s="537"/>
      <c r="VMI103" s="537"/>
      <c r="VMJ103" s="537"/>
      <c r="VMK103" s="537"/>
      <c r="VML103" s="537"/>
      <c r="VMM103" s="537"/>
      <c r="VMN103" s="537"/>
      <c r="VMO103" s="537"/>
      <c r="VMP103" s="537"/>
      <c r="VMQ103" s="537"/>
      <c r="VMR103" s="537"/>
      <c r="VMS103" s="537"/>
      <c r="VMT103" s="537"/>
      <c r="VMU103" s="537"/>
      <c r="VMV103" s="537"/>
      <c r="VMW103" s="537"/>
      <c r="VMX103" s="537"/>
      <c r="VMY103" s="537"/>
      <c r="VMZ103" s="537"/>
      <c r="VNA103" s="537"/>
      <c r="VNB103" s="537"/>
      <c r="VNC103" s="537"/>
      <c r="VND103" s="537"/>
      <c r="VNE103" s="537"/>
      <c r="VNF103" s="537"/>
      <c r="VNG103" s="537"/>
      <c r="VNH103" s="537"/>
      <c r="VNI103" s="537"/>
      <c r="VNJ103" s="537"/>
      <c r="VNK103" s="537"/>
      <c r="VNL103" s="537"/>
      <c r="VNM103" s="537"/>
      <c r="VNN103" s="537"/>
      <c r="VNO103" s="537"/>
      <c r="VNP103" s="537"/>
      <c r="VNQ103" s="537"/>
      <c r="VNR103" s="537"/>
      <c r="VNS103" s="537"/>
      <c r="VNT103" s="537"/>
      <c r="VNU103" s="537"/>
      <c r="VNV103" s="537"/>
      <c r="VNW103" s="537"/>
      <c r="VNX103" s="537"/>
      <c r="VNY103" s="537"/>
      <c r="VNZ103" s="537"/>
      <c r="VOA103" s="537"/>
      <c r="VOB103" s="537"/>
      <c r="VOC103" s="537"/>
      <c r="VOD103" s="537"/>
      <c r="VOE103" s="537"/>
      <c r="VOF103" s="537"/>
      <c r="VOG103" s="537"/>
      <c r="VOH103" s="537"/>
      <c r="VOI103" s="537"/>
      <c r="VOJ103" s="537"/>
      <c r="VOK103" s="537"/>
      <c r="VOL103" s="537"/>
      <c r="VOM103" s="537"/>
      <c r="VON103" s="537"/>
      <c r="VOO103" s="537"/>
      <c r="VOP103" s="537"/>
      <c r="VOQ103" s="537"/>
      <c r="VOR103" s="537"/>
      <c r="VOS103" s="537"/>
      <c r="VOT103" s="537"/>
      <c r="VOU103" s="537"/>
      <c r="VOV103" s="537"/>
      <c r="VOW103" s="537"/>
      <c r="VOX103" s="537"/>
      <c r="VOY103" s="537"/>
      <c r="VOZ103" s="537"/>
      <c r="VPA103" s="537"/>
      <c r="VPB103" s="537"/>
      <c r="VPC103" s="537"/>
      <c r="VPD103" s="537"/>
      <c r="VPE103" s="537"/>
      <c r="VPF103" s="537"/>
      <c r="VPG103" s="537"/>
      <c r="VPH103" s="537"/>
      <c r="VPI103" s="537"/>
      <c r="VPJ103" s="537"/>
      <c r="VPK103" s="537"/>
      <c r="VPL103" s="537"/>
      <c r="VPM103" s="537"/>
      <c r="VPN103" s="537"/>
      <c r="VPO103" s="537"/>
      <c r="VPP103" s="537"/>
      <c r="VPQ103" s="537"/>
      <c r="VPR103" s="537"/>
      <c r="VPS103" s="537"/>
      <c r="VPT103" s="537"/>
      <c r="VPU103" s="537"/>
      <c r="VPV103" s="537"/>
      <c r="VPW103" s="537"/>
      <c r="VPX103" s="537"/>
      <c r="VPY103" s="537"/>
      <c r="VPZ103" s="537"/>
      <c r="VQA103" s="537"/>
      <c r="VQB103" s="537"/>
      <c r="VQC103" s="537"/>
      <c r="VQD103" s="537"/>
      <c r="VQE103" s="537"/>
      <c r="VQF103" s="537"/>
      <c r="VQG103" s="537"/>
      <c r="VQH103" s="537"/>
      <c r="VQI103" s="537"/>
      <c r="VQJ103" s="537"/>
      <c r="VQK103" s="537"/>
      <c r="VQL103" s="537"/>
      <c r="VQM103" s="537"/>
      <c r="VQN103" s="537"/>
      <c r="VQO103" s="537"/>
      <c r="VQP103" s="537"/>
      <c r="VQQ103" s="537"/>
      <c r="VQR103" s="537"/>
      <c r="VQS103" s="537"/>
      <c r="VQT103" s="537"/>
      <c r="VQU103" s="537"/>
      <c r="VQV103" s="537"/>
      <c r="VQW103" s="537"/>
      <c r="VQX103" s="537"/>
      <c r="VQY103" s="537"/>
      <c r="VQZ103" s="537"/>
      <c r="VRA103" s="537"/>
      <c r="VRB103" s="537"/>
      <c r="VRC103" s="537"/>
      <c r="VRD103" s="537"/>
      <c r="VRE103" s="537"/>
      <c r="VRF103" s="537"/>
      <c r="VRG103" s="537"/>
      <c r="VRH103" s="537"/>
      <c r="VRI103" s="537"/>
      <c r="VRJ103" s="537"/>
      <c r="VRK103" s="537"/>
      <c r="VRL103" s="537"/>
      <c r="VRM103" s="537"/>
      <c r="VRN103" s="537"/>
      <c r="VRO103" s="537"/>
      <c r="VRP103" s="537"/>
      <c r="VRQ103" s="537"/>
      <c r="VRR103" s="537"/>
      <c r="VRS103" s="537"/>
      <c r="VRT103" s="537"/>
      <c r="VRU103" s="537"/>
      <c r="VRV103" s="537"/>
      <c r="VRW103" s="537"/>
      <c r="VRX103" s="537"/>
      <c r="VRY103" s="537"/>
      <c r="VRZ103" s="537"/>
      <c r="VSA103" s="537"/>
      <c r="VSB103" s="537"/>
      <c r="VSC103" s="537"/>
      <c r="VSD103" s="537"/>
      <c r="VSE103" s="537"/>
      <c r="VSF103" s="537"/>
      <c r="VSG103" s="537"/>
      <c r="VSH103" s="537"/>
      <c r="VSI103" s="537"/>
      <c r="VSJ103" s="537"/>
      <c r="VSK103" s="537"/>
      <c r="VSL103" s="537"/>
      <c r="VSM103" s="537"/>
      <c r="VSN103" s="537"/>
      <c r="VSO103" s="537"/>
      <c r="VSP103" s="537"/>
      <c r="VSQ103" s="537"/>
      <c r="VSR103" s="537"/>
      <c r="VSS103" s="537"/>
      <c r="VST103" s="537"/>
      <c r="VSU103" s="537"/>
      <c r="VSV103" s="537"/>
      <c r="VSW103" s="537"/>
      <c r="VSX103" s="537"/>
      <c r="VSY103" s="537"/>
      <c r="VSZ103" s="537"/>
      <c r="VTA103" s="537"/>
      <c r="VTB103" s="537"/>
      <c r="VTC103" s="537"/>
      <c r="VTD103" s="537"/>
      <c r="VTE103" s="537"/>
      <c r="VTF103" s="537"/>
      <c r="VTG103" s="537"/>
      <c r="VTH103" s="537"/>
      <c r="VTI103" s="537"/>
      <c r="VTJ103" s="537"/>
      <c r="VTK103" s="537"/>
      <c r="VTL103" s="537"/>
      <c r="VTM103" s="537"/>
      <c r="VTN103" s="537"/>
      <c r="VTO103" s="537"/>
      <c r="VTP103" s="537"/>
      <c r="VTQ103" s="537"/>
      <c r="VTR103" s="537"/>
      <c r="VTS103" s="537"/>
      <c r="VTT103" s="537"/>
      <c r="VTU103" s="537"/>
      <c r="VTV103" s="537"/>
      <c r="VTW103" s="537"/>
      <c r="VTX103" s="537"/>
      <c r="VTY103" s="537"/>
      <c r="VTZ103" s="537"/>
      <c r="VUA103" s="537"/>
      <c r="VUB103" s="537"/>
      <c r="VUC103" s="537"/>
      <c r="VUD103" s="537"/>
      <c r="VUE103" s="537"/>
      <c r="VUF103" s="537"/>
      <c r="VUG103" s="537"/>
      <c r="VUH103" s="537"/>
      <c r="VUI103" s="537"/>
      <c r="VUJ103" s="537"/>
      <c r="VUK103" s="537"/>
      <c r="VUL103" s="537"/>
      <c r="VUM103" s="537"/>
      <c r="VUN103" s="537"/>
      <c r="VUO103" s="537"/>
      <c r="VUP103" s="537"/>
      <c r="VUQ103" s="537"/>
      <c r="VUR103" s="537"/>
      <c r="VUS103" s="537"/>
      <c r="VUT103" s="537"/>
      <c r="VUU103" s="537"/>
      <c r="VUV103" s="537"/>
      <c r="VUW103" s="537"/>
      <c r="VUX103" s="537"/>
      <c r="VUY103" s="537"/>
      <c r="VUZ103" s="537"/>
      <c r="VVA103" s="537"/>
      <c r="VVB103" s="537"/>
      <c r="VVC103" s="537"/>
      <c r="VVD103" s="537"/>
      <c r="VVE103" s="537"/>
      <c r="VVF103" s="537"/>
      <c r="VVG103" s="537"/>
      <c r="VVH103" s="537"/>
      <c r="VVI103" s="537"/>
      <c r="VVJ103" s="537"/>
      <c r="VVK103" s="537"/>
      <c r="VVL103" s="537"/>
      <c r="VVM103" s="537"/>
      <c r="VVN103" s="537"/>
      <c r="VVO103" s="537"/>
      <c r="VVP103" s="537"/>
      <c r="VVQ103" s="537"/>
      <c r="VVR103" s="537"/>
      <c r="VVS103" s="537"/>
      <c r="VVT103" s="537"/>
      <c r="VVU103" s="537"/>
      <c r="VVV103" s="537"/>
      <c r="VVW103" s="537"/>
      <c r="VVX103" s="537"/>
      <c r="VVY103" s="537"/>
      <c r="VVZ103" s="537"/>
      <c r="VWA103" s="537"/>
      <c r="VWB103" s="537"/>
      <c r="VWC103" s="537"/>
      <c r="VWD103" s="537"/>
      <c r="VWE103" s="537"/>
      <c r="VWF103" s="537"/>
      <c r="VWG103" s="537"/>
      <c r="VWH103" s="537"/>
      <c r="VWI103" s="537"/>
      <c r="VWJ103" s="537"/>
      <c r="VWK103" s="537"/>
      <c r="VWL103" s="537"/>
      <c r="VWM103" s="537"/>
      <c r="VWN103" s="537"/>
      <c r="VWO103" s="537"/>
      <c r="VWP103" s="537"/>
      <c r="VWQ103" s="537"/>
      <c r="VWR103" s="537"/>
      <c r="VWS103" s="537"/>
      <c r="VWT103" s="537"/>
      <c r="VWU103" s="537"/>
      <c r="VWV103" s="537"/>
      <c r="VWW103" s="537"/>
      <c r="VWX103" s="537"/>
      <c r="VWY103" s="537"/>
      <c r="VWZ103" s="537"/>
      <c r="VXA103" s="537"/>
      <c r="VXB103" s="537"/>
      <c r="VXC103" s="537"/>
      <c r="VXD103" s="537"/>
      <c r="VXE103" s="537"/>
      <c r="VXF103" s="537"/>
      <c r="VXG103" s="537"/>
      <c r="VXH103" s="537"/>
      <c r="VXI103" s="537"/>
      <c r="VXJ103" s="537"/>
      <c r="VXK103" s="537"/>
      <c r="VXL103" s="537"/>
      <c r="VXM103" s="537"/>
      <c r="VXN103" s="537"/>
      <c r="VXO103" s="537"/>
      <c r="VXP103" s="537"/>
      <c r="VXQ103" s="537"/>
      <c r="VXR103" s="537"/>
      <c r="VXS103" s="537"/>
      <c r="VXT103" s="537"/>
      <c r="VXU103" s="537"/>
      <c r="VXV103" s="537"/>
      <c r="VXW103" s="537"/>
      <c r="VXX103" s="537"/>
      <c r="VXY103" s="537"/>
      <c r="VXZ103" s="537"/>
      <c r="VYA103" s="537"/>
      <c r="VYB103" s="537"/>
      <c r="VYC103" s="537"/>
      <c r="VYD103" s="537"/>
      <c r="VYE103" s="537"/>
      <c r="VYF103" s="537"/>
      <c r="VYG103" s="537"/>
      <c r="VYH103" s="537"/>
      <c r="VYI103" s="537"/>
      <c r="VYJ103" s="537"/>
      <c r="VYK103" s="537"/>
      <c r="VYL103" s="537"/>
      <c r="VYM103" s="537"/>
      <c r="VYN103" s="537"/>
      <c r="VYO103" s="537"/>
      <c r="VYP103" s="537"/>
      <c r="VYQ103" s="537"/>
      <c r="VYR103" s="537"/>
      <c r="VYS103" s="537"/>
      <c r="VYT103" s="537"/>
      <c r="VYU103" s="537"/>
      <c r="VYV103" s="537"/>
      <c r="VYW103" s="537"/>
      <c r="VYX103" s="537"/>
      <c r="VYY103" s="537"/>
      <c r="VYZ103" s="537"/>
      <c r="VZA103" s="537"/>
      <c r="VZB103" s="537"/>
      <c r="VZC103" s="537"/>
      <c r="VZD103" s="537"/>
      <c r="VZE103" s="537"/>
      <c r="VZF103" s="537"/>
      <c r="VZG103" s="537"/>
      <c r="VZH103" s="537"/>
      <c r="VZI103" s="537"/>
      <c r="VZJ103" s="537"/>
      <c r="VZK103" s="537"/>
      <c r="VZL103" s="537"/>
      <c r="VZM103" s="537"/>
      <c r="VZN103" s="537"/>
      <c r="VZO103" s="537"/>
      <c r="VZP103" s="537"/>
      <c r="VZQ103" s="537"/>
      <c r="VZR103" s="537"/>
      <c r="VZS103" s="537"/>
      <c r="VZT103" s="537"/>
      <c r="VZU103" s="537"/>
      <c r="VZV103" s="537"/>
      <c r="VZW103" s="537"/>
      <c r="VZX103" s="537"/>
      <c r="VZY103" s="537"/>
      <c r="VZZ103" s="537"/>
      <c r="WAA103" s="537"/>
      <c r="WAB103" s="537"/>
      <c r="WAC103" s="537"/>
      <c r="WAD103" s="537"/>
      <c r="WAE103" s="537"/>
      <c r="WAF103" s="537"/>
      <c r="WAG103" s="537"/>
      <c r="WAH103" s="537"/>
      <c r="WAI103" s="537"/>
      <c r="WAJ103" s="537"/>
      <c r="WAK103" s="537"/>
      <c r="WAL103" s="537"/>
      <c r="WAM103" s="537"/>
      <c r="WAN103" s="537"/>
      <c r="WAO103" s="537"/>
      <c r="WAP103" s="537"/>
      <c r="WAQ103" s="537"/>
      <c r="WAR103" s="537"/>
      <c r="WAS103" s="537"/>
      <c r="WAT103" s="537"/>
      <c r="WAU103" s="537"/>
      <c r="WAV103" s="537"/>
      <c r="WAW103" s="537"/>
      <c r="WAX103" s="537"/>
      <c r="WAY103" s="537"/>
      <c r="WAZ103" s="537"/>
      <c r="WBA103" s="537"/>
      <c r="WBB103" s="537"/>
      <c r="WBC103" s="537"/>
      <c r="WBD103" s="537"/>
      <c r="WBE103" s="537"/>
      <c r="WBF103" s="537"/>
      <c r="WBG103" s="537"/>
      <c r="WBH103" s="537"/>
      <c r="WBI103" s="537"/>
      <c r="WBJ103" s="537"/>
      <c r="WBK103" s="537"/>
      <c r="WBL103" s="537"/>
      <c r="WBM103" s="537"/>
      <c r="WBN103" s="537"/>
      <c r="WBO103" s="537"/>
      <c r="WBP103" s="537"/>
      <c r="WBQ103" s="537"/>
      <c r="WBR103" s="537"/>
      <c r="WBS103" s="537"/>
      <c r="WBT103" s="537"/>
      <c r="WBU103" s="537"/>
      <c r="WBV103" s="537"/>
      <c r="WBW103" s="537"/>
      <c r="WBX103" s="537"/>
      <c r="WBY103" s="537"/>
      <c r="WBZ103" s="537"/>
      <c r="WCA103" s="537"/>
      <c r="WCB103" s="537"/>
      <c r="WCC103" s="537"/>
      <c r="WCD103" s="537"/>
      <c r="WCE103" s="537"/>
      <c r="WCF103" s="537"/>
      <c r="WCG103" s="537"/>
      <c r="WCH103" s="537"/>
      <c r="WCI103" s="537"/>
      <c r="WCJ103" s="537"/>
      <c r="WCK103" s="537"/>
      <c r="WCL103" s="537"/>
      <c r="WCM103" s="537"/>
      <c r="WCN103" s="537"/>
      <c r="WCO103" s="537"/>
      <c r="WCP103" s="537"/>
      <c r="WCQ103" s="537"/>
      <c r="WCR103" s="537"/>
      <c r="WCS103" s="537"/>
      <c r="WCT103" s="537"/>
      <c r="WCU103" s="537"/>
      <c r="WCV103" s="537"/>
      <c r="WCW103" s="537"/>
      <c r="WCX103" s="537"/>
      <c r="WCY103" s="537"/>
      <c r="WCZ103" s="537"/>
      <c r="WDA103" s="537"/>
      <c r="WDB103" s="537"/>
      <c r="WDC103" s="537"/>
      <c r="WDD103" s="537"/>
      <c r="WDE103" s="537"/>
      <c r="WDF103" s="537"/>
      <c r="WDG103" s="537"/>
      <c r="WDH103" s="537"/>
      <c r="WDI103" s="537"/>
      <c r="WDJ103" s="537"/>
      <c r="WDK103" s="537"/>
      <c r="WDL103" s="537"/>
      <c r="WDM103" s="537"/>
      <c r="WDN103" s="537"/>
      <c r="WDO103" s="537"/>
      <c r="WDP103" s="537"/>
      <c r="WDQ103" s="537"/>
      <c r="WDR103" s="537"/>
      <c r="WDS103" s="537"/>
      <c r="WDT103" s="537"/>
      <c r="WDU103" s="537"/>
      <c r="WDV103" s="537"/>
      <c r="WDW103" s="537"/>
      <c r="WDX103" s="537"/>
      <c r="WDY103" s="537"/>
      <c r="WDZ103" s="537"/>
      <c r="WEA103" s="537"/>
      <c r="WEB103" s="537"/>
      <c r="WEC103" s="537"/>
      <c r="WED103" s="537"/>
      <c r="WEE103" s="537"/>
      <c r="WEF103" s="537"/>
      <c r="WEG103" s="537"/>
      <c r="WEH103" s="537"/>
      <c r="WEI103" s="537"/>
      <c r="WEJ103" s="537"/>
      <c r="WEK103" s="537"/>
      <c r="WEL103" s="537"/>
      <c r="WEM103" s="537"/>
      <c r="WEN103" s="537"/>
      <c r="WEO103" s="537"/>
      <c r="WEP103" s="537"/>
      <c r="WEQ103" s="537"/>
      <c r="WER103" s="537"/>
      <c r="WES103" s="537"/>
      <c r="WET103" s="537"/>
      <c r="WEU103" s="537"/>
      <c r="WEV103" s="537"/>
      <c r="WEW103" s="537"/>
      <c r="WEX103" s="537"/>
      <c r="WEY103" s="537"/>
      <c r="WEZ103" s="537"/>
      <c r="WFA103" s="537"/>
      <c r="WFB103" s="537"/>
      <c r="WFC103" s="537"/>
      <c r="WFD103" s="537"/>
      <c r="WFE103" s="537"/>
      <c r="WFF103" s="537"/>
      <c r="WFG103" s="537"/>
      <c r="WFH103" s="537"/>
      <c r="WFI103" s="537"/>
      <c r="WFJ103" s="537"/>
      <c r="WFK103" s="537"/>
      <c r="WFL103" s="537"/>
      <c r="WFM103" s="537"/>
      <c r="WFN103" s="537"/>
      <c r="WFO103" s="537"/>
      <c r="WFP103" s="537"/>
      <c r="WFQ103" s="537"/>
      <c r="WFR103" s="537"/>
      <c r="WFS103" s="537"/>
      <c r="WFT103" s="537"/>
      <c r="WFU103" s="537"/>
      <c r="WFV103" s="537"/>
      <c r="WFW103" s="537"/>
      <c r="WFX103" s="537"/>
      <c r="WFY103" s="537"/>
      <c r="WFZ103" s="537"/>
      <c r="WGA103" s="537"/>
      <c r="WGB103" s="537"/>
      <c r="WGC103" s="537"/>
      <c r="WGD103" s="537"/>
      <c r="WGE103" s="537"/>
      <c r="WGF103" s="537"/>
      <c r="WGG103" s="537"/>
      <c r="WGH103" s="537"/>
      <c r="WGI103" s="537"/>
      <c r="WGJ103" s="537"/>
      <c r="WGK103" s="537"/>
      <c r="WGL103" s="537"/>
      <c r="WGM103" s="537"/>
      <c r="WGN103" s="537"/>
      <c r="WGO103" s="537"/>
      <c r="WGP103" s="537"/>
      <c r="WGQ103" s="537"/>
      <c r="WGR103" s="537"/>
      <c r="WGS103" s="537"/>
      <c r="WGT103" s="537"/>
      <c r="WGU103" s="537"/>
      <c r="WGV103" s="537"/>
      <c r="WGW103" s="537"/>
      <c r="WGX103" s="537"/>
      <c r="WGY103" s="537"/>
      <c r="WGZ103" s="537"/>
      <c r="WHA103" s="537"/>
      <c r="WHB103" s="537"/>
      <c r="WHC103" s="537"/>
      <c r="WHD103" s="537"/>
      <c r="WHE103" s="537"/>
      <c r="WHF103" s="537"/>
      <c r="WHG103" s="537"/>
      <c r="WHH103" s="537"/>
      <c r="WHI103" s="537"/>
      <c r="WHJ103" s="537"/>
      <c r="WHK103" s="537"/>
      <c r="WHL103" s="537"/>
      <c r="WHM103" s="537"/>
      <c r="WHN103" s="537"/>
      <c r="WHO103" s="537"/>
      <c r="WHP103" s="537"/>
      <c r="WHQ103" s="537"/>
      <c r="WHR103" s="537"/>
      <c r="WHS103" s="537"/>
      <c r="WHT103" s="537"/>
      <c r="WHU103" s="537"/>
      <c r="WHV103" s="537"/>
      <c r="WHW103" s="537"/>
      <c r="WHX103" s="537"/>
      <c r="WHY103" s="537"/>
      <c r="WHZ103" s="537"/>
      <c r="WIA103" s="537"/>
      <c r="WIB103" s="537"/>
      <c r="WIC103" s="537"/>
      <c r="WID103" s="537"/>
      <c r="WIE103" s="537"/>
      <c r="WIF103" s="537"/>
      <c r="WIG103" s="537"/>
      <c r="WIH103" s="537"/>
      <c r="WII103" s="537"/>
      <c r="WIJ103" s="537"/>
      <c r="WIK103" s="537"/>
      <c r="WIL103" s="537"/>
      <c r="WIM103" s="537"/>
      <c r="WIN103" s="537"/>
      <c r="WIO103" s="537"/>
      <c r="WIP103" s="537"/>
      <c r="WIQ103" s="537"/>
      <c r="WIR103" s="537"/>
      <c r="WIS103" s="537"/>
      <c r="WIT103" s="537"/>
      <c r="WIU103" s="537"/>
      <c r="WIV103" s="537"/>
      <c r="WIW103" s="537"/>
      <c r="WIX103" s="537"/>
      <c r="WIY103" s="537"/>
      <c r="WIZ103" s="537"/>
      <c r="WJA103" s="537"/>
      <c r="WJB103" s="537"/>
      <c r="WJC103" s="537"/>
      <c r="WJD103" s="537"/>
      <c r="WJE103" s="537"/>
      <c r="WJF103" s="537"/>
      <c r="WJG103" s="537"/>
      <c r="WJH103" s="537"/>
      <c r="WJI103" s="537"/>
      <c r="WJJ103" s="537"/>
      <c r="WJK103" s="537"/>
      <c r="WJL103" s="537"/>
      <c r="WJM103" s="537"/>
      <c r="WJN103" s="537"/>
      <c r="WJO103" s="537"/>
      <c r="WJP103" s="537"/>
      <c r="WJQ103" s="537"/>
      <c r="WJR103" s="537"/>
      <c r="WJS103" s="537"/>
      <c r="WJT103" s="537"/>
      <c r="WJU103" s="537"/>
      <c r="WJV103" s="537"/>
      <c r="WJW103" s="537"/>
      <c r="WJX103" s="537"/>
      <c r="WJY103" s="537"/>
      <c r="WJZ103" s="537"/>
      <c r="WKA103" s="537"/>
      <c r="WKB103" s="537"/>
      <c r="WKC103" s="537"/>
      <c r="WKD103" s="537"/>
      <c r="WKE103" s="537"/>
      <c r="WKF103" s="537"/>
      <c r="WKG103" s="537"/>
      <c r="WKH103" s="537"/>
      <c r="WKI103" s="537"/>
      <c r="WKJ103" s="537"/>
      <c r="WKK103" s="537"/>
      <c r="WKL103" s="537"/>
      <c r="WKM103" s="537"/>
      <c r="WKN103" s="537"/>
      <c r="WKO103" s="537"/>
      <c r="WKP103" s="537"/>
      <c r="WKQ103" s="537"/>
      <c r="WKR103" s="537"/>
      <c r="WKS103" s="537"/>
      <c r="WKT103" s="537"/>
      <c r="WKU103" s="537"/>
      <c r="WKV103" s="537"/>
      <c r="WKW103" s="537"/>
      <c r="WKX103" s="537"/>
      <c r="WKY103" s="537"/>
      <c r="WKZ103" s="537"/>
      <c r="WLA103" s="537"/>
      <c r="WLB103" s="537"/>
      <c r="WLC103" s="537"/>
      <c r="WLD103" s="537"/>
      <c r="WLE103" s="537"/>
      <c r="WLF103" s="537"/>
      <c r="WLG103" s="537"/>
      <c r="WLH103" s="537"/>
      <c r="WLI103" s="537"/>
      <c r="WLJ103" s="537"/>
      <c r="WLK103" s="537"/>
      <c r="WLL103" s="537"/>
      <c r="WLM103" s="537"/>
      <c r="WLN103" s="537"/>
      <c r="WLO103" s="537"/>
      <c r="WLP103" s="537"/>
      <c r="WLQ103" s="537"/>
      <c r="WLR103" s="537"/>
      <c r="WLS103" s="537"/>
      <c r="WLT103" s="537"/>
      <c r="WLU103" s="537"/>
      <c r="WLV103" s="537"/>
      <c r="WLW103" s="537"/>
      <c r="WLX103" s="537"/>
      <c r="WLY103" s="537"/>
      <c r="WLZ103" s="537"/>
      <c r="WMA103" s="537"/>
      <c r="WMB103" s="537"/>
      <c r="WMC103" s="537"/>
      <c r="WMD103" s="537"/>
      <c r="WME103" s="537"/>
      <c r="WMF103" s="537"/>
      <c r="WMG103" s="537"/>
      <c r="WMH103" s="537"/>
      <c r="WMI103" s="537"/>
      <c r="WMJ103" s="537"/>
      <c r="WMK103" s="537"/>
      <c r="WML103" s="537"/>
      <c r="WMM103" s="537"/>
      <c r="WMN103" s="537"/>
      <c r="WMO103" s="537"/>
      <c r="WMP103" s="537"/>
      <c r="WMQ103" s="537"/>
      <c r="WMR103" s="537"/>
      <c r="WMS103" s="537"/>
      <c r="WMT103" s="537"/>
      <c r="WMU103" s="537"/>
      <c r="WMV103" s="537"/>
      <c r="WMW103" s="537"/>
      <c r="WMX103" s="537"/>
      <c r="WMY103" s="537"/>
      <c r="WMZ103" s="537"/>
      <c r="WNA103" s="537"/>
      <c r="WNB103" s="537"/>
      <c r="WNC103" s="537"/>
      <c r="WND103" s="537"/>
      <c r="WNE103" s="537"/>
      <c r="WNF103" s="537"/>
      <c r="WNG103" s="537"/>
      <c r="WNH103" s="537"/>
      <c r="WNI103" s="537"/>
      <c r="WNJ103" s="537"/>
      <c r="WNK103" s="537"/>
      <c r="WNL103" s="537"/>
      <c r="WNM103" s="537"/>
      <c r="WNN103" s="537"/>
      <c r="WNO103" s="537"/>
      <c r="WNP103" s="537"/>
      <c r="WNQ103" s="537"/>
      <c r="WNR103" s="537"/>
      <c r="WNS103" s="537"/>
      <c r="WNT103" s="537"/>
      <c r="WNU103" s="537"/>
      <c r="WNV103" s="537"/>
      <c r="WNW103" s="537"/>
      <c r="WNX103" s="537"/>
      <c r="WNY103" s="537"/>
      <c r="WNZ103" s="537"/>
      <c r="WOA103" s="537"/>
      <c r="WOB103" s="537"/>
      <c r="WOC103" s="537"/>
      <c r="WOD103" s="537"/>
      <c r="WOE103" s="537"/>
      <c r="WOF103" s="537"/>
      <c r="WOG103" s="537"/>
      <c r="WOH103" s="537"/>
      <c r="WOI103" s="537"/>
      <c r="WOJ103" s="537"/>
      <c r="WOK103" s="537"/>
      <c r="WOL103" s="537"/>
      <c r="WOM103" s="537"/>
      <c r="WON103" s="537"/>
      <c r="WOO103" s="537"/>
      <c r="WOP103" s="537"/>
      <c r="WOQ103" s="537"/>
      <c r="WOR103" s="537"/>
      <c r="WOS103" s="537"/>
      <c r="WOT103" s="537"/>
      <c r="WOU103" s="537"/>
      <c r="WOV103" s="537"/>
      <c r="WOW103" s="537"/>
      <c r="WOX103" s="537"/>
      <c r="WOY103" s="537"/>
      <c r="WOZ103" s="537"/>
      <c r="WPA103" s="537"/>
      <c r="WPB103" s="537"/>
      <c r="WPC103" s="537"/>
      <c r="WPD103" s="537"/>
      <c r="WPE103" s="537"/>
      <c r="WPF103" s="537"/>
      <c r="WPG103" s="537"/>
      <c r="WPH103" s="537"/>
      <c r="WPI103" s="537"/>
      <c r="WPJ103" s="537"/>
      <c r="WPK103" s="537"/>
      <c r="WPL103" s="537"/>
      <c r="WPM103" s="537"/>
      <c r="WPN103" s="537"/>
      <c r="WPO103" s="537"/>
      <c r="WPP103" s="537"/>
      <c r="WPQ103" s="537"/>
      <c r="WPR103" s="537"/>
      <c r="WPS103" s="537"/>
      <c r="WPT103" s="537"/>
      <c r="WPU103" s="537"/>
      <c r="WPV103" s="537"/>
      <c r="WPW103" s="537"/>
      <c r="WPX103" s="537"/>
      <c r="WPY103" s="537"/>
      <c r="WPZ103" s="537"/>
      <c r="WQA103" s="537"/>
      <c r="WQB103" s="537"/>
      <c r="WQC103" s="537"/>
      <c r="WQD103" s="537"/>
      <c r="WQE103" s="537"/>
      <c r="WQF103" s="537"/>
      <c r="WQG103" s="537"/>
      <c r="WQH103" s="537"/>
      <c r="WQI103" s="537"/>
      <c r="WQJ103" s="537"/>
      <c r="WQK103" s="537"/>
      <c r="WQL103" s="537"/>
      <c r="WQM103" s="537"/>
      <c r="WQN103" s="537"/>
      <c r="WQO103" s="537"/>
      <c r="WQP103" s="537"/>
      <c r="WQQ103" s="537"/>
      <c r="WQR103" s="537"/>
      <c r="WQS103" s="537"/>
      <c r="WQT103" s="537"/>
      <c r="WQU103" s="537"/>
      <c r="WQV103" s="537"/>
      <c r="WQW103" s="537"/>
      <c r="WQX103" s="537"/>
      <c r="WQY103" s="537"/>
      <c r="WQZ103" s="537"/>
      <c r="WRA103" s="537"/>
      <c r="WRB103" s="537"/>
      <c r="WRC103" s="537"/>
      <c r="WRD103" s="537"/>
      <c r="WRE103" s="537"/>
      <c r="WRF103" s="537"/>
      <c r="WRG103" s="537"/>
      <c r="WRH103" s="537"/>
      <c r="WRI103" s="537"/>
      <c r="WRJ103" s="537"/>
      <c r="WRK103" s="537"/>
      <c r="WRL103" s="537"/>
      <c r="WRM103" s="537"/>
      <c r="WRN103" s="537"/>
      <c r="WRO103" s="537"/>
      <c r="WRP103" s="537"/>
      <c r="WRQ103" s="537"/>
      <c r="WRR103" s="537"/>
      <c r="WRS103" s="537"/>
      <c r="WRT103" s="537"/>
      <c r="WRU103" s="537"/>
      <c r="WRV103" s="537"/>
      <c r="WRW103" s="537"/>
      <c r="WRX103" s="537"/>
      <c r="WRY103" s="537"/>
      <c r="WRZ103" s="537"/>
      <c r="WSA103" s="537"/>
      <c r="WSB103" s="537"/>
      <c r="WSC103" s="537"/>
      <c r="WSD103" s="537"/>
      <c r="WSE103" s="537"/>
      <c r="WSF103" s="537"/>
      <c r="WSG103" s="537"/>
      <c r="WSH103" s="537"/>
      <c r="WSI103" s="537"/>
      <c r="WSJ103" s="537"/>
      <c r="WSK103" s="537"/>
      <c r="WSL103" s="537"/>
      <c r="WSM103" s="537"/>
      <c r="WSN103" s="537"/>
      <c r="WSO103" s="537"/>
      <c r="WSP103" s="537"/>
      <c r="WSQ103" s="537"/>
      <c r="WSR103" s="537"/>
      <c r="WSS103" s="537"/>
      <c r="WST103" s="537"/>
      <c r="WSU103" s="537"/>
      <c r="WSV103" s="537"/>
      <c r="WSW103" s="537"/>
      <c r="WSX103" s="537"/>
      <c r="WSY103" s="537"/>
      <c r="WSZ103" s="537"/>
      <c r="WTA103" s="537"/>
      <c r="WTB103" s="537"/>
      <c r="WTC103" s="537"/>
      <c r="WTD103" s="537"/>
      <c r="WTE103" s="537"/>
      <c r="WTF103" s="537"/>
      <c r="WTG103" s="537"/>
      <c r="WTH103" s="537"/>
      <c r="WTI103" s="537"/>
      <c r="WTJ103" s="537"/>
      <c r="WTK103" s="537"/>
      <c r="WTL103" s="537"/>
      <c r="WTM103" s="537"/>
      <c r="WTN103" s="537"/>
      <c r="WTO103" s="537"/>
      <c r="WTP103" s="537"/>
      <c r="WTQ103" s="537"/>
      <c r="WTR103" s="537"/>
      <c r="WTS103" s="537"/>
      <c r="WTT103" s="537"/>
      <c r="WTU103" s="537"/>
      <c r="WTV103" s="537"/>
      <c r="WTW103" s="537"/>
      <c r="WTX103" s="537"/>
      <c r="WTY103" s="537"/>
      <c r="WTZ103" s="537"/>
      <c r="WUA103" s="537"/>
      <c r="WUB103" s="537"/>
      <c r="WUC103" s="537"/>
      <c r="WUD103" s="537"/>
      <c r="WUE103" s="537"/>
      <c r="WUF103" s="537"/>
      <c r="WUG103" s="537"/>
      <c r="WUH103" s="537"/>
      <c r="WUI103" s="537"/>
      <c r="WUJ103" s="537"/>
      <c r="WUK103" s="537"/>
      <c r="WUL103" s="537"/>
      <c r="WUM103" s="537"/>
      <c r="WUN103" s="537"/>
      <c r="WUO103" s="537"/>
      <c r="WUP103" s="537"/>
      <c r="WUQ103" s="537"/>
      <c r="WUR103" s="537"/>
      <c r="WUS103" s="537"/>
      <c r="WUT103" s="537"/>
      <c r="WUU103" s="537"/>
      <c r="WUV103" s="537"/>
      <c r="WUW103" s="537"/>
      <c r="WUX103" s="537"/>
      <c r="WUY103" s="537"/>
      <c r="WUZ103" s="537"/>
      <c r="WVA103" s="537"/>
      <c r="WVB103" s="537"/>
      <c r="WVC103" s="537"/>
      <c r="WVD103" s="537"/>
      <c r="WVE103" s="537"/>
      <c r="WVF103" s="537"/>
      <c r="WVG103" s="537"/>
      <c r="WVH103" s="537"/>
      <c r="WVI103" s="537"/>
      <c r="WVJ103" s="537"/>
      <c r="WVK103" s="537"/>
      <c r="WVL103" s="537"/>
      <c r="WVM103" s="537"/>
      <c r="WVN103" s="537"/>
      <c r="WVO103" s="537"/>
      <c r="WVP103" s="537"/>
      <c r="WVQ103" s="537"/>
      <c r="WVR103" s="537"/>
      <c r="WVS103" s="537"/>
      <c r="WVT103" s="537"/>
      <c r="WVU103" s="537"/>
      <c r="WVV103" s="537"/>
      <c r="WVW103" s="537"/>
      <c r="WVX103" s="537"/>
      <c r="WVY103" s="537"/>
      <c r="WVZ103" s="537"/>
      <c r="WWA103" s="537"/>
      <c r="WWB103" s="537"/>
      <c r="WWC103" s="537"/>
      <c r="WWD103" s="537"/>
      <c r="WWE103" s="537"/>
      <c r="WWF103" s="537"/>
      <c r="WWG103" s="537"/>
      <c r="WWH103" s="537"/>
      <c r="WWI103" s="537"/>
      <c r="WWJ103" s="537"/>
      <c r="WWK103" s="537"/>
      <c r="WWL103" s="537"/>
      <c r="WWM103" s="537"/>
      <c r="WWN103" s="537"/>
      <c r="WWO103" s="537"/>
      <c r="WWP103" s="537"/>
      <c r="WWQ103" s="537"/>
      <c r="WWR103" s="537"/>
      <c r="WWS103" s="537"/>
      <c r="WWT103" s="537"/>
      <c r="WWU103" s="537"/>
      <c r="WWV103" s="537"/>
      <c r="WWW103" s="537"/>
      <c r="WWX103" s="537"/>
      <c r="WWY103" s="537"/>
      <c r="WWZ103" s="537"/>
      <c r="WXA103" s="537"/>
      <c r="WXB103" s="537"/>
      <c r="WXC103" s="537"/>
      <c r="WXD103" s="537"/>
      <c r="WXE103" s="537"/>
      <c r="WXF103" s="537"/>
      <c r="WXG103" s="537"/>
      <c r="WXH103" s="537"/>
      <c r="WXI103" s="537"/>
      <c r="WXJ103" s="537"/>
      <c r="WXK103" s="537"/>
      <c r="WXL103" s="537"/>
      <c r="WXM103" s="537"/>
      <c r="WXN103" s="537"/>
      <c r="WXO103" s="537"/>
      <c r="WXP103" s="537"/>
      <c r="WXQ103" s="537"/>
      <c r="WXR103" s="537"/>
      <c r="WXS103" s="537"/>
      <c r="WXT103" s="537"/>
      <c r="WXU103" s="537"/>
      <c r="WXV103" s="537"/>
      <c r="WXW103" s="537"/>
      <c r="WXX103" s="537"/>
      <c r="WXY103" s="537"/>
      <c r="WXZ103" s="537"/>
      <c r="WYA103" s="537"/>
      <c r="WYB103" s="537"/>
      <c r="WYC103" s="537"/>
      <c r="WYD103" s="537"/>
      <c r="WYE103" s="537"/>
      <c r="WYF103" s="537"/>
      <c r="WYG103" s="537"/>
      <c r="WYH103" s="537"/>
      <c r="WYI103" s="537"/>
      <c r="WYJ103" s="537"/>
      <c r="WYK103" s="537"/>
      <c r="WYL103" s="537"/>
      <c r="WYM103" s="537"/>
      <c r="WYN103" s="537"/>
      <c r="WYO103" s="537"/>
      <c r="WYP103" s="537"/>
      <c r="WYQ103" s="537"/>
      <c r="WYR103" s="537"/>
      <c r="WYS103" s="537"/>
      <c r="WYT103" s="537"/>
      <c r="WYU103" s="537"/>
      <c r="WYV103" s="537"/>
      <c r="WYW103" s="537"/>
      <c r="WYX103" s="537"/>
      <c r="WYY103" s="537"/>
      <c r="WYZ103" s="537"/>
      <c r="WZA103" s="537"/>
      <c r="WZB103" s="537"/>
      <c r="WZC103" s="537"/>
      <c r="WZD103" s="537"/>
      <c r="WZE103" s="537"/>
      <c r="WZF103" s="537"/>
      <c r="WZG103" s="537"/>
      <c r="WZH103" s="537"/>
      <c r="WZI103" s="537"/>
      <c r="WZJ103" s="537"/>
      <c r="WZK103" s="537"/>
      <c r="WZL103" s="537"/>
      <c r="WZM103" s="537"/>
      <c r="WZN103" s="537"/>
      <c r="WZO103" s="537"/>
      <c r="WZP103" s="537"/>
      <c r="WZQ103" s="537"/>
      <c r="WZR103" s="537"/>
      <c r="WZS103" s="537"/>
      <c r="WZT103" s="537"/>
      <c r="WZU103" s="537"/>
      <c r="WZV103" s="537"/>
      <c r="WZW103" s="537"/>
      <c r="WZX103" s="537"/>
      <c r="WZY103" s="537"/>
      <c r="WZZ103" s="537"/>
      <c r="XAA103" s="537"/>
      <c r="XAB103" s="537"/>
      <c r="XAC103" s="537"/>
      <c r="XAD103" s="537"/>
      <c r="XAE103" s="537"/>
      <c r="XAF103" s="537"/>
      <c r="XAG103" s="537"/>
      <c r="XAH103" s="537"/>
      <c r="XAI103" s="537"/>
      <c r="XAJ103" s="537"/>
      <c r="XAK103" s="537"/>
      <c r="XAL103" s="537"/>
      <c r="XAM103" s="537"/>
      <c r="XAN103" s="537"/>
      <c r="XAO103" s="537"/>
      <c r="XAP103" s="537"/>
      <c r="XAQ103" s="537"/>
      <c r="XAR103" s="537"/>
      <c r="XAS103" s="537"/>
      <c r="XAT103" s="537"/>
      <c r="XAU103" s="537"/>
      <c r="XAV103" s="537"/>
      <c r="XAW103" s="537"/>
      <c r="XAX103" s="537"/>
      <c r="XAY103" s="537"/>
      <c r="XAZ103" s="537"/>
      <c r="XBA103" s="537"/>
      <c r="XBB103" s="537"/>
      <c r="XBC103" s="537"/>
      <c r="XBD103" s="537"/>
      <c r="XBE103" s="537"/>
      <c r="XBF103" s="537"/>
      <c r="XBG103" s="537"/>
      <c r="XBH103" s="537"/>
      <c r="XBI103" s="537"/>
      <c r="XBJ103" s="537"/>
      <c r="XBK103" s="537"/>
      <c r="XBL103" s="537"/>
      <c r="XBM103" s="537"/>
      <c r="XBN103" s="537"/>
      <c r="XBO103" s="537"/>
      <c r="XBP103" s="537"/>
      <c r="XBQ103" s="537"/>
      <c r="XBR103" s="537"/>
      <c r="XBS103" s="537"/>
      <c r="XBT103" s="537"/>
      <c r="XBU103" s="537"/>
      <c r="XBV103" s="537"/>
      <c r="XBW103" s="537"/>
      <c r="XBX103" s="537"/>
      <c r="XBY103" s="537"/>
      <c r="XBZ103" s="537"/>
      <c r="XCA103" s="537"/>
      <c r="XCB103" s="537"/>
      <c r="XCC103" s="537"/>
      <c r="XCD103" s="537"/>
      <c r="XCE103" s="537"/>
      <c r="XCF103" s="537"/>
      <c r="XCG103" s="537"/>
      <c r="XCH103" s="537"/>
      <c r="XCI103" s="537"/>
      <c r="XCJ103" s="537"/>
      <c r="XCK103" s="537"/>
      <c r="XCL103" s="537"/>
      <c r="XCM103" s="537"/>
      <c r="XCN103" s="537"/>
      <c r="XCO103" s="537"/>
      <c r="XCP103" s="537"/>
      <c r="XCQ103" s="537"/>
      <c r="XCR103" s="537"/>
      <c r="XCS103" s="537"/>
      <c r="XCT103" s="537"/>
      <c r="XCU103" s="537"/>
      <c r="XCV103" s="537"/>
      <c r="XCW103" s="537"/>
      <c r="XCX103" s="537"/>
      <c r="XCY103" s="537"/>
      <c r="XCZ103" s="537"/>
      <c r="XDA103" s="537"/>
      <c r="XDB103" s="537"/>
      <c r="XDC103" s="537"/>
      <c r="XDD103" s="537"/>
      <c r="XDE103" s="537"/>
      <c r="XDF103" s="537"/>
      <c r="XDG103" s="537"/>
    </row>
    <row r="104" spans="1:16335" s="209" customFormat="1" ht="15" customHeight="1" outlineLevel="1">
      <c r="A104" s="386" t="s">
        <v>299</v>
      </c>
      <c r="B104" s="229"/>
      <c r="C104" s="229"/>
      <c r="D104" s="430" t="s">
        <v>1754</v>
      </c>
      <c r="E104" s="229"/>
      <c r="F104" s="386"/>
      <c r="G104" s="229"/>
      <c r="H104" s="387"/>
      <c r="I104" s="388"/>
      <c r="J104" s="635">
        <f>SUBTOTAL(9,J105:J110)</f>
        <v>609311.18954526796</v>
      </c>
      <c r="K104" s="635">
        <f t="shared" ref="K104:L104" si="32">SUBTOTAL(9,K105:K110)</f>
        <v>744090.82467268128</v>
      </c>
      <c r="L104" s="640">
        <f t="shared" si="32"/>
        <v>4.9084373891720365E-2</v>
      </c>
      <c r="M104" s="214"/>
      <c r="N104" s="229"/>
      <c r="O104" s="229"/>
    </row>
    <row r="105" spans="1:16335" s="209" customFormat="1" ht="47.25" customHeight="1" outlineLevel="1">
      <c r="A105" s="308" t="s">
        <v>2053</v>
      </c>
      <c r="B105" s="296" t="s">
        <v>1543</v>
      </c>
      <c r="C105" s="633" t="s">
        <v>2442</v>
      </c>
      <c r="D105" s="409" t="s">
        <v>1755</v>
      </c>
      <c r="E105" s="238"/>
      <c r="F105" s="235"/>
      <c r="G105" s="713" t="s">
        <v>1554</v>
      </c>
      <c r="H105" s="634">
        <v>1392.4</v>
      </c>
      <c r="I105" s="759">
        <v>121.49843591999999</v>
      </c>
      <c r="J105" s="749">
        <f t="shared" ref="J105:J110" si="33">I105*H105</f>
        <v>169174.42217500799</v>
      </c>
      <c r="K105" s="749">
        <f t="shared" ref="K105:K110" si="34">J105*(1+$K$12)</f>
        <v>206595.80436011977</v>
      </c>
      <c r="L105" s="750">
        <f t="shared" ref="L105:L110" si="35">K105/$K$119</f>
        <v>1.362820958064306E-2</v>
      </c>
      <c r="M105" s="457"/>
      <c r="N105" s="404"/>
      <c r="O105" s="404"/>
    </row>
    <row r="106" spans="1:16335" s="209" customFormat="1" ht="47.25" customHeight="1" outlineLevel="1">
      <c r="A106" s="308" t="s">
        <v>2054</v>
      </c>
      <c r="B106" s="296" t="s">
        <v>1543</v>
      </c>
      <c r="C106" s="633" t="s">
        <v>2433</v>
      </c>
      <c r="D106" s="409" t="s">
        <v>2590</v>
      </c>
      <c r="E106" s="237"/>
      <c r="F106" s="235"/>
      <c r="G106" s="713" t="s">
        <v>1554</v>
      </c>
      <c r="H106" s="634">
        <v>1950</v>
      </c>
      <c r="I106" s="759">
        <v>115.74222241</v>
      </c>
      <c r="J106" s="749">
        <f t="shared" si="33"/>
        <v>225697.33369949998</v>
      </c>
      <c r="K106" s="749">
        <f t="shared" si="34"/>
        <v>275621.58391382941</v>
      </c>
      <c r="L106" s="750">
        <f t="shared" si="35"/>
        <v>1.8181534335416295E-2</v>
      </c>
      <c r="M106" s="406"/>
      <c r="N106" s="404"/>
      <c r="O106" s="404"/>
    </row>
    <row r="107" spans="1:16335" s="389" customFormat="1" ht="47.25" customHeight="1" outlineLevel="1">
      <c r="A107" s="308" t="s">
        <v>2055</v>
      </c>
      <c r="B107" s="296" t="s">
        <v>1543</v>
      </c>
      <c r="C107" s="633" t="s">
        <v>2434</v>
      </c>
      <c r="D107" s="409" t="s">
        <v>306</v>
      </c>
      <c r="E107" s="238"/>
      <c r="F107" s="235"/>
      <c r="G107" s="713" t="s">
        <v>1554</v>
      </c>
      <c r="H107" s="634">
        <v>579.79999999999995</v>
      </c>
      <c r="I107" s="759">
        <v>204.02</v>
      </c>
      <c r="J107" s="749">
        <f t="shared" si="33"/>
        <v>118290.796</v>
      </c>
      <c r="K107" s="749">
        <f t="shared" si="34"/>
        <v>144456.72007520002</v>
      </c>
      <c r="L107" s="750">
        <f t="shared" si="35"/>
        <v>9.5291695909054917E-3</v>
      </c>
      <c r="M107" s="406"/>
      <c r="N107" s="409"/>
      <c r="O107" s="409"/>
    </row>
    <row r="108" spans="1:16335" s="617" customFormat="1" ht="47.25" customHeight="1" outlineLevel="1">
      <c r="A108" s="308" t="s">
        <v>2056</v>
      </c>
      <c r="B108" s="611" t="s">
        <v>1543</v>
      </c>
      <c r="C108" s="633" t="s">
        <v>2435</v>
      </c>
      <c r="D108" s="409" t="s">
        <v>2643</v>
      </c>
      <c r="E108" s="237"/>
      <c r="F108" s="235"/>
      <c r="G108" s="443" t="s">
        <v>1554</v>
      </c>
      <c r="H108" s="634">
        <v>38.299999999999997</v>
      </c>
      <c r="I108" s="726">
        <v>906.42493439999998</v>
      </c>
      <c r="J108" s="669">
        <f t="shared" si="33"/>
        <v>34716.074987519998</v>
      </c>
      <c r="K108" s="669">
        <f t="shared" si="34"/>
        <v>42395.270774759425</v>
      </c>
      <c r="L108" s="563">
        <f t="shared" si="35"/>
        <v>2.7966281170909552E-3</v>
      </c>
      <c r="M108" s="406"/>
      <c r="N108" s="404"/>
      <c r="O108" s="404"/>
    </row>
    <row r="109" spans="1:16335" s="617" customFormat="1" ht="47.25" customHeight="1" outlineLevel="1">
      <c r="A109" s="308" t="s">
        <v>2057</v>
      </c>
      <c r="B109" s="603" t="s">
        <v>1543</v>
      </c>
      <c r="C109" s="484" t="s">
        <v>2651</v>
      </c>
      <c r="D109" s="371" t="s">
        <v>2645</v>
      </c>
      <c r="E109" s="237"/>
      <c r="F109" s="235"/>
      <c r="G109" s="443" t="s">
        <v>1554</v>
      </c>
      <c r="H109" s="634">
        <v>71.8</v>
      </c>
      <c r="I109" s="726">
        <v>601.58000000000004</v>
      </c>
      <c r="J109" s="669">
        <f t="shared" si="33"/>
        <v>43193.444000000003</v>
      </c>
      <c r="K109" s="669">
        <f t="shared" si="34"/>
        <v>52747.833812800003</v>
      </c>
      <c r="L109" s="563">
        <f t="shared" si="35"/>
        <v>3.4795408181316091E-3</v>
      </c>
      <c r="M109" s="406"/>
      <c r="N109" s="404"/>
      <c r="O109" s="404"/>
    </row>
    <row r="110" spans="1:16335" s="389" customFormat="1" ht="47.25" customHeight="1" outlineLevel="1">
      <c r="A110" s="308" t="s">
        <v>2644</v>
      </c>
      <c r="B110" s="296" t="s">
        <v>1543</v>
      </c>
      <c r="C110" s="633" t="s">
        <v>2436</v>
      </c>
      <c r="D110" s="409" t="s">
        <v>307</v>
      </c>
      <c r="E110" s="238"/>
      <c r="F110" s="235"/>
      <c r="G110" s="713" t="s">
        <v>1554</v>
      </c>
      <c r="H110" s="634">
        <v>579.79999999999995</v>
      </c>
      <c r="I110" s="759">
        <v>31.457603800000001</v>
      </c>
      <c r="J110" s="749">
        <f t="shared" si="33"/>
        <v>18239.118683239998</v>
      </c>
      <c r="K110" s="749">
        <f t="shared" si="34"/>
        <v>22273.611735972685</v>
      </c>
      <c r="L110" s="750">
        <f t="shared" si="35"/>
        <v>1.4692914495329525E-3</v>
      </c>
      <c r="M110" s="406"/>
      <c r="N110" s="409"/>
      <c r="O110" s="409"/>
    </row>
    <row r="111" spans="1:16335" s="209" customFormat="1" ht="15" customHeight="1" outlineLevel="1">
      <c r="A111" s="386" t="s">
        <v>2058</v>
      </c>
      <c r="B111" s="229"/>
      <c r="C111" s="229"/>
      <c r="D111" s="430" t="s">
        <v>1756</v>
      </c>
      <c r="E111" s="229"/>
      <c r="F111" s="387"/>
      <c r="G111" s="388"/>
      <c r="H111" s="388"/>
      <c r="I111" s="388"/>
      <c r="J111" s="635">
        <f>SUBTOTAL(9,J112:J116)</f>
        <v>326425.39450555324</v>
      </c>
      <c r="K111" s="635">
        <f t="shared" ref="K111:L111" si="36">SUBTOTAL(9,K112:K116)</f>
        <v>398630.69177018164</v>
      </c>
      <c r="L111" s="640">
        <f t="shared" si="36"/>
        <v>2.6295900004102153E-2</v>
      </c>
      <c r="M111" s="229"/>
      <c r="N111" s="229"/>
      <c r="O111" s="229"/>
    </row>
    <row r="112" spans="1:16335" s="210" customFormat="1" ht="31.5" customHeight="1" outlineLevel="1">
      <c r="A112" s="308" t="s">
        <v>2059</v>
      </c>
      <c r="B112" s="296" t="s">
        <v>1543</v>
      </c>
      <c r="C112" s="633" t="s">
        <v>2437</v>
      </c>
      <c r="D112" s="409" t="s">
        <v>2591</v>
      </c>
      <c r="E112" s="237"/>
      <c r="F112" s="390"/>
      <c r="G112" s="713" t="s">
        <v>1568</v>
      </c>
      <c r="H112" s="634">
        <v>33.42</v>
      </c>
      <c r="I112" s="759">
        <v>8.1414025375000012</v>
      </c>
      <c r="J112" s="749">
        <f t="shared" ref="J112:J116" si="37">I112*H112</f>
        <v>272.08567280325008</v>
      </c>
      <c r="K112" s="749">
        <f t="shared" ref="K112:K116" si="38">J112*(1+$K$12)</f>
        <v>332.27102362732899</v>
      </c>
      <c r="L112" s="750">
        <f t="shared" ref="L112:L116" si="39">K112/$K$119</f>
        <v>2.1918446802892355E-5</v>
      </c>
      <c r="M112" s="760"/>
      <c r="N112" s="404"/>
      <c r="O112" s="404"/>
    </row>
    <row r="113" spans="1:15" s="389" customFormat="1" ht="31.5" customHeight="1" outlineLevel="1">
      <c r="A113" s="308" t="s">
        <v>2060</v>
      </c>
      <c r="B113" s="296" t="s">
        <v>1543</v>
      </c>
      <c r="C113" s="633" t="s">
        <v>2438</v>
      </c>
      <c r="D113" s="409" t="s">
        <v>2589</v>
      </c>
      <c r="E113" s="237"/>
      <c r="F113" s="391"/>
      <c r="G113" s="713" t="s">
        <v>1554</v>
      </c>
      <c r="H113" s="634">
        <v>499</v>
      </c>
      <c r="I113" s="759">
        <v>20.3597681</v>
      </c>
      <c r="J113" s="749">
        <f t="shared" si="37"/>
        <v>10159.5242819</v>
      </c>
      <c r="K113" s="749">
        <f t="shared" si="38"/>
        <v>12406.811053056281</v>
      </c>
      <c r="L113" s="750">
        <f t="shared" si="39"/>
        <v>8.1842233816016791E-4</v>
      </c>
      <c r="M113" s="406"/>
      <c r="N113" s="404"/>
      <c r="O113" s="404"/>
    </row>
    <row r="114" spans="1:15" s="209" customFormat="1" ht="31.5" customHeight="1" outlineLevel="1">
      <c r="A114" s="308" t="s">
        <v>2061</v>
      </c>
      <c r="B114" s="296" t="s">
        <v>1543</v>
      </c>
      <c r="C114" s="633" t="s">
        <v>2439</v>
      </c>
      <c r="D114" s="409" t="s">
        <v>303</v>
      </c>
      <c r="E114" s="237"/>
      <c r="F114" s="390"/>
      <c r="G114" s="713" t="s">
        <v>1554</v>
      </c>
      <c r="H114" s="634">
        <v>3468</v>
      </c>
      <c r="I114" s="759">
        <v>2.8776000000000002</v>
      </c>
      <c r="J114" s="749">
        <f t="shared" si="37"/>
        <v>9979.5168000000012</v>
      </c>
      <c r="K114" s="749">
        <f t="shared" si="38"/>
        <v>12186.985916160002</v>
      </c>
      <c r="L114" s="750">
        <f t="shared" si="39"/>
        <v>8.0392144814454109E-4</v>
      </c>
      <c r="M114" s="406"/>
      <c r="N114" s="404"/>
      <c r="O114" s="404"/>
    </row>
    <row r="115" spans="1:15" s="389" customFormat="1" ht="31.5" customHeight="1" outlineLevel="1">
      <c r="A115" s="308" t="s">
        <v>2062</v>
      </c>
      <c r="B115" s="296" t="s">
        <v>1543</v>
      </c>
      <c r="C115" s="633" t="s">
        <v>2440</v>
      </c>
      <c r="D115" s="409" t="s">
        <v>304</v>
      </c>
      <c r="E115" s="237"/>
      <c r="F115" s="391"/>
      <c r="G115" s="713" t="s">
        <v>1554</v>
      </c>
      <c r="H115" s="634">
        <v>5783.2</v>
      </c>
      <c r="I115" s="759">
        <v>35.657623000000001</v>
      </c>
      <c r="J115" s="749">
        <f t="shared" si="37"/>
        <v>206215.16533359999</v>
      </c>
      <c r="K115" s="749">
        <f t="shared" si="38"/>
        <v>251829.95990539232</v>
      </c>
      <c r="L115" s="750">
        <f t="shared" si="39"/>
        <v>1.6612106344102116E-2</v>
      </c>
      <c r="M115" s="406"/>
      <c r="N115" s="404"/>
      <c r="O115" s="404"/>
    </row>
    <row r="116" spans="1:15" s="389" customFormat="1" ht="31.5" customHeight="1" outlineLevel="1">
      <c r="A116" s="308" t="s">
        <v>2063</v>
      </c>
      <c r="B116" s="296" t="s">
        <v>1543</v>
      </c>
      <c r="C116" s="633" t="s">
        <v>2441</v>
      </c>
      <c r="D116" s="409" t="s">
        <v>305</v>
      </c>
      <c r="E116" s="238"/>
      <c r="F116" s="391"/>
      <c r="G116" s="713" t="s">
        <v>1554</v>
      </c>
      <c r="H116" s="634">
        <v>2033</v>
      </c>
      <c r="I116" s="759">
        <v>49.089573250000001</v>
      </c>
      <c r="J116" s="749">
        <f t="shared" si="37"/>
        <v>99799.102417250004</v>
      </c>
      <c r="K116" s="749">
        <f t="shared" si="38"/>
        <v>121874.66387194571</v>
      </c>
      <c r="L116" s="750">
        <f t="shared" si="39"/>
        <v>8.0395314268924319E-3</v>
      </c>
      <c r="M116" s="406"/>
      <c r="N116" s="409"/>
      <c r="O116" s="409"/>
    </row>
    <row r="117" spans="1:15" s="389" customFormat="1" ht="21" outlineLevel="1">
      <c r="A117" s="533" t="s">
        <v>2615</v>
      </c>
      <c r="B117" s="534"/>
      <c r="C117" s="534"/>
      <c r="D117" s="630" t="s">
        <v>2616</v>
      </c>
      <c r="E117" s="238"/>
      <c r="F117" s="391"/>
      <c r="G117" s="535" t="s">
        <v>292</v>
      </c>
      <c r="H117" s="535"/>
      <c r="I117" s="616"/>
      <c r="J117" s="538">
        <f>SUBTOTAL(9,J118)</f>
        <v>15555.279783999997</v>
      </c>
      <c r="K117" s="538">
        <f t="shared" ref="K117:L117" si="40">SUBTOTAL(9,K118)</f>
        <v>18996.107672220798</v>
      </c>
      <c r="L117" s="765">
        <f t="shared" si="40"/>
        <v>1.2530890323514243E-3</v>
      </c>
      <c r="M117" s="537"/>
      <c r="N117" s="537"/>
      <c r="O117" s="537"/>
    </row>
    <row r="118" spans="1:15" s="617" customFormat="1" ht="31.5" customHeight="1" outlineLevel="1">
      <c r="A118" s="308" t="s">
        <v>2619</v>
      </c>
      <c r="B118" s="611" t="s">
        <v>1543</v>
      </c>
      <c r="C118" s="633" t="s">
        <v>2617</v>
      </c>
      <c r="D118" s="371" t="s">
        <v>2618</v>
      </c>
      <c r="E118" s="238"/>
      <c r="F118" s="391"/>
      <c r="G118" s="443" t="s">
        <v>1554</v>
      </c>
      <c r="H118" s="634">
        <v>190</v>
      </c>
      <c r="I118" s="726">
        <v>81.869893599999983</v>
      </c>
      <c r="J118" s="669">
        <f>I118*H118</f>
        <v>15555.279783999997</v>
      </c>
      <c r="K118" s="669">
        <f>J118*(1+$K$12)</f>
        <v>18996.107672220798</v>
      </c>
      <c r="L118" s="563">
        <f>K118/$K$119</f>
        <v>1.2530890323514243E-3</v>
      </c>
      <c r="M118" s="406"/>
      <c r="N118" s="409"/>
      <c r="O118" s="409"/>
    </row>
    <row r="119" spans="1:15" s="545" customFormat="1" ht="30.75" customHeight="1">
      <c r="A119" s="540"/>
      <c r="B119" s="541"/>
      <c r="C119" s="542"/>
      <c r="D119" s="631" t="s">
        <v>88</v>
      </c>
      <c r="E119" s="532"/>
      <c r="F119" s="532"/>
      <c r="G119" s="543"/>
      <c r="H119" s="543"/>
      <c r="I119" s="543"/>
      <c r="J119" s="623">
        <f>SUBTOTAL(9,J14:J118)</f>
        <v>12413547.148210598</v>
      </c>
      <c r="K119" s="544">
        <f t="shared" ref="K119:L119" si="41">SUBTOTAL(9,K14:K118)</f>
        <v>15159423.777394781</v>
      </c>
      <c r="L119" s="766">
        <f t="shared" si="41"/>
        <v>1</v>
      </c>
      <c r="M119" s="544"/>
      <c r="N119" s="1147"/>
      <c r="O119" s="1147"/>
    </row>
    <row r="120" spans="1:15" ht="15.75">
      <c r="L120" s="181"/>
    </row>
    <row r="121" spans="1:15" s="735" customFormat="1" ht="15.75">
      <c r="A121" s="754"/>
      <c r="B121" s="755"/>
      <c r="F121" s="754"/>
      <c r="H121" s="756"/>
      <c r="I121" s="754"/>
      <c r="J121" s="757">
        <v>12413547.148210596</v>
      </c>
      <c r="K121" s="757">
        <v>15073606.136963394</v>
      </c>
    </row>
    <row r="122" spans="1:15" s="735" customFormat="1" ht="15.75">
      <c r="A122" s="754"/>
      <c r="B122" s="755"/>
      <c r="F122" s="754"/>
      <c r="H122" s="756"/>
      <c r="I122" s="754"/>
      <c r="J122" s="733">
        <f>J14+J47+J103+J117</f>
        <v>12413547.148210596</v>
      </c>
      <c r="K122" s="733">
        <f t="shared" ref="K122:L122" si="42">K14+K47+K103+K117</f>
        <v>15159423.777394783</v>
      </c>
      <c r="L122" s="761">
        <f t="shared" si="42"/>
        <v>1</v>
      </c>
    </row>
    <row r="123" spans="1:15" s="735" customFormat="1" ht="15.75">
      <c r="A123" s="754"/>
      <c r="B123" s="755"/>
      <c r="F123" s="754"/>
      <c r="H123" s="756"/>
      <c r="I123" s="754"/>
      <c r="J123" s="733">
        <f>SUM(J14:J116)/3+SUM(J117:J118)/2</f>
        <v>12413547.148210593</v>
      </c>
      <c r="K123" s="762">
        <f t="shared" ref="K123:L123" si="43">SUM(K14:K116)/3+SUM(K117:K118)/2</f>
        <v>15159423.777394777</v>
      </c>
      <c r="L123" s="761">
        <f t="shared" si="43"/>
        <v>0.99999999999999989</v>
      </c>
    </row>
    <row r="124" spans="1:15" s="735" customFormat="1" ht="15.75">
      <c r="A124" s="754"/>
      <c r="B124" s="755"/>
      <c r="F124" s="754"/>
      <c r="H124" s="756"/>
      <c r="I124" s="754"/>
      <c r="J124" s="733"/>
    </row>
    <row r="125" spans="1:15" s="735" customFormat="1" ht="15.75">
      <c r="A125" s="754"/>
      <c r="B125" s="755"/>
      <c r="F125" s="754"/>
      <c r="H125" s="756"/>
      <c r="I125" s="754"/>
      <c r="J125" s="733"/>
    </row>
    <row r="126" spans="1:15" s="735" customFormat="1" ht="15.75">
      <c r="A126" s="754"/>
      <c r="B126" s="755"/>
      <c r="F126" s="754"/>
      <c r="H126" s="756"/>
      <c r="I126" s="754"/>
      <c r="J126" s="733"/>
    </row>
    <row r="127" spans="1:15" ht="15.75"/>
  </sheetData>
  <sheetProtection selectLockedCells="1"/>
  <autoFilter ref="A13:O118" xr:uid="{00000000-0001-0000-0200-000000000000}"/>
  <mergeCells count="27">
    <mergeCell ref="N119:O119"/>
    <mergeCell ref="A11:A12"/>
    <mergeCell ref="B11:B12"/>
    <mergeCell ref="C11:C12"/>
    <mergeCell ref="D11:D12"/>
    <mergeCell ref="F11:F12"/>
    <mergeCell ref="G11:G12"/>
    <mergeCell ref="H11:H12"/>
    <mergeCell ref="I11:I12"/>
    <mergeCell ref="J11:J12"/>
    <mergeCell ref="L11:L12"/>
    <mergeCell ref="D4:H4"/>
    <mergeCell ref="J4:K4"/>
    <mergeCell ref="M11:O12"/>
    <mergeCell ref="D1:K2"/>
    <mergeCell ref="L2:O2"/>
    <mergeCell ref="D3:I3"/>
    <mergeCell ref="J3:K3"/>
    <mergeCell ref="N3:O3"/>
    <mergeCell ref="F5:G5"/>
    <mergeCell ref="H5:I5"/>
    <mergeCell ref="J5:K5"/>
    <mergeCell ref="F6:G6"/>
    <mergeCell ref="H6:I6"/>
    <mergeCell ref="J6:K6"/>
    <mergeCell ref="D8:I8"/>
    <mergeCell ref="D10:K10"/>
  </mergeCells>
  <conditionalFormatting sqref="B22">
    <cfRule type="containsText" dxfId="5500" priority="588" operator="containsText" text="CDHU">
      <formula>NOT(ISERROR(SEARCH("CDHU",B22)))</formula>
    </cfRule>
  </conditionalFormatting>
  <conditionalFormatting sqref="H32:H36 H38:H46 H17:H19 H22:H30">
    <cfRule type="containsBlanks" dxfId="5499" priority="586">
      <formula>LEN(TRIM(H17))=0</formula>
    </cfRule>
  </conditionalFormatting>
  <conditionalFormatting sqref="B26 B16:B17 B19">
    <cfRule type="containsText" dxfId="5498" priority="653" operator="containsText" text="PESQUISA DE MERCADO">
      <formula>NOT(ISERROR(SEARCH("PESQUISA DE MERCADO",B16)))</formula>
    </cfRule>
    <cfRule type="containsText" dxfId="5497" priority="654" operator="containsText" text="CPU">
      <formula>NOT(ISERROR(SEARCH("CPU",B16)))</formula>
    </cfRule>
    <cfRule type="containsText" dxfId="5496" priority="655" operator="containsText" text="LICITADO">
      <formula>NOT(ISERROR(SEARCH("LICITADO",B16)))</formula>
    </cfRule>
    <cfRule type="containsText" dxfId="5495" priority="656" operator="containsText" text="OUTROS">
      <formula>NOT(ISERROR(SEARCH("OUTROS",B16)))</formula>
    </cfRule>
    <cfRule type="containsText" dxfId="5494" priority="657" operator="containsText" text="SINAPI">
      <formula>NOT(ISERROR(SEARCH("SINAPI",B16)))</formula>
    </cfRule>
    <cfRule type="containsText" dxfId="5493" priority="658" operator="containsText" text="SIURB-INFRA">
      <formula>NOT(ISERROR(SEARCH("SIURB-INFRA",B16)))</formula>
    </cfRule>
    <cfRule type="containsText" dxfId="5492" priority="659" operator="containsText" text="SIURB-EDIF">
      <formula>NOT(ISERROR(SEARCH("SIURB-EDIF",B16)))</formula>
    </cfRule>
  </conditionalFormatting>
  <conditionalFormatting sqref="B26 B16:B17 B19">
    <cfRule type="containsText" dxfId="5491" priority="652" operator="containsText" text="CDHU">
      <formula>NOT(ISERROR(SEARCH("CDHU",B16)))</formula>
    </cfRule>
  </conditionalFormatting>
  <conditionalFormatting sqref="B23">
    <cfRule type="containsText" dxfId="5490" priority="645" operator="containsText" text="PESQUISA DE MERCADO">
      <formula>NOT(ISERROR(SEARCH("PESQUISA DE MERCADO",B23)))</formula>
    </cfRule>
    <cfRule type="containsText" dxfId="5489" priority="646" operator="containsText" text="CPU">
      <formula>NOT(ISERROR(SEARCH("CPU",B23)))</formula>
    </cfRule>
    <cfRule type="containsText" dxfId="5488" priority="647" operator="containsText" text="LICITADO">
      <formula>NOT(ISERROR(SEARCH("LICITADO",B23)))</formula>
    </cfRule>
    <cfRule type="containsText" dxfId="5487" priority="648" operator="containsText" text="OUTROS">
      <formula>NOT(ISERROR(SEARCH("OUTROS",B23)))</formula>
    </cfRule>
    <cfRule type="containsText" dxfId="5486" priority="649" operator="containsText" text="SINAPI">
      <formula>NOT(ISERROR(SEARCH("SINAPI",B23)))</formula>
    </cfRule>
    <cfRule type="containsText" dxfId="5485" priority="650" operator="containsText" text="SIURB-INFRA">
      <formula>NOT(ISERROR(SEARCH("SIURB-INFRA",B23)))</formula>
    </cfRule>
    <cfRule type="containsText" dxfId="5484" priority="651" operator="containsText" text="SIURB-EDIF">
      <formula>NOT(ISERROR(SEARCH("SIURB-EDIF",B23)))</formula>
    </cfRule>
  </conditionalFormatting>
  <conditionalFormatting sqref="B23">
    <cfRule type="containsText" dxfId="5483" priority="644" operator="containsText" text="CDHU">
      <formula>NOT(ISERROR(SEARCH("CDHU",B23)))</formula>
    </cfRule>
  </conditionalFormatting>
  <conditionalFormatting sqref="B24">
    <cfRule type="containsText" dxfId="5482" priority="637" operator="containsText" text="PESQUISA DE MERCADO">
      <formula>NOT(ISERROR(SEARCH("PESQUISA DE MERCADO",B24)))</formula>
    </cfRule>
    <cfRule type="containsText" dxfId="5481" priority="638" operator="containsText" text="CPU">
      <formula>NOT(ISERROR(SEARCH("CPU",B24)))</formula>
    </cfRule>
    <cfRule type="containsText" dxfId="5480" priority="639" operator="containsText" text="LICITADO">
      <formula>NOT(ISERROR(SEARCH("LICITADO",B24)))</formula>
    </cfRule>
    <cfRule type="containsText" dxfId="5479" priority="640" operator="containsText" text="OUTROS">
      <formula>NOT(ISERROR(SEARCH("OUTROS",B24)))</formula>
    </cfRule>
    <cfRule type="containsText" dxfId="5478" priority="641" operator="containsText" text="SINAPI">
      <formula>NOT(ISERROR(SEARCH("SINAPI",B24)))</formula>
    </cfRule>
    <cfRule type="containsText" dxfId="5477" priority="642" operator="containsText" text="SIURB-INFRA">
      <formula>NOT(ISERROR(SEARCH("SIURB-INFRA",B24)))</formula>
    </cfRule>
    <cfRule type="containsText" dxfId="5476" priority="643" operator="containsText" text="SIURB-EDIF">
      <formula>NOT(ISERROR(SEARCH("SIURB-EDIF",B24)))</formula>
    </cfRule>
  </conditionalFormatting>
  <conditionalFormatting sqref="B24">
    <cfRule type="containsText" dxfId="5475" priority="636" operator="containsText" text="CDHU">
      <formula>NOT(ISERROR(SEARCH("CDHU",B24)))</formula>
    </cfRule>
  </conditionalFormatting>
  <conditionalFormatting sqref="B25">
    <cfRule type="containsText" dxfId="5474" priority="629" operator="containsText" text="PESQUISA DE MERCADO">
      <formula>NOT(ISERROR(SEARCH("PESQUISA DE MERCADO",B25)))</formula>
    </cfRule>
    <cfRule type="containsText" dxfId="5473" priority="630" operator="containsText" text="CPU">
      <formula>NOT(ISERROR(SEARCH("CPU",B25)))</formula>
    </cfRule>
    <cfRule type="containsText" dxfId="5472" priority="631" operator="containsText" text="LICITADO">
      <formula>NOT(ISERROR(SEARCH("LICITADO",B25)))</formula>
    </cfRule>
    <cfRule type="containsText" dxfId="5471" priority="632" operator="containsText" text="OUTROS">
      <formula>NOT(ISERROR(SEARCH("OUTROS",B25)))</formula>
    </cfRule>
    <cfRule type="containsText" dxfId="5470" priority="633" operator="containsText" text="SINAPI">
      <formula>NOT(ISERROR(SEARCH("SINAPI",B25)))</formula>
    </cfRule>
    <cfRule type="containsText" dxfId="5469" priority="634" operator="containsText" text="SIURB-INFRA">
      <formula>NOT(ISERROR(SEARCH("SIURB-INFRA",B25)))</formula>
    </cfRule>
    <cfRule type="containsText" dxfId="5468" priority="635" operator="containsText" text="SIURB-EDIF">
      <formula>NOT(ISERROR(SEARCH("SIURB-EDIF",B25)))</formula>
    </cfRule>
  </conditionalFormatting>
  <conditionalFormatting sqref="B25">
    <cfRule type="containsText" dxfId="5467" priority="628" operator="containsText" text="CDHU">
      <formula>NOT(ISERROR(SEARCH("CDHU",B25)))</formula>
    </cfRule>
  </conditionalFormatting>
  <conditionalFormatting sqref="B27">
    <cfRule type="containsText" dxfId="5466" priority="621" operator="containsText" text="PESQUISA DE MERCADO">
      <formula>NOT(ISERROR(SEARCH("PESQUISA DE MERCADO",B27)))</formula>
    </cfRule>
    <cfRule type="containsText" dxfId="5465" priority="622" operator="containsText" text="CPU">
      <formula>NOT(ISERROR(SEARCH("CPU",B27)))</formula>
    </cfRule>
    <cfRule type="containsText" dxfId="5464" priority="623" operator="containsText" text="LICITADO">
      <formula>NOT(ISERROR(SEARCH("LICITADO",B27)))</formula>
    </cfRule>
    <cfRule type="containsText" dxfId="5463" priority="624" operator="containsText" text="OUTROS">
      <formula>NOT(ISERROR(SEARCH("OUTROS",B27)))</formula>
    </cfRule>
    <cfRule type="containsText" dxfId="5462" priority="625" operator="containsText" text="SINAPI">
      <formula>NOT(ISERROR(SEARCH("SINAPI",B27)))</formula>
    </cfRule>
    <cfRule type="containsText" dxfId="5461" priority="626" operator="containsText" text="SIURB-INFRA">
      <formula>NOT(ISERROR(SEARCH("SIURB-INFRA",B27)))</formula>
    </cfRule>
    <cfRule type="containsText" dxfId="5460" priority="627" operator="containsText" text="SIURB-EDIF">
      <formula>NOT(ISERROR(SEARCH("SIURB-EDIF",B27)))</formula>
    </cfRule>
  </conditionalFormatting>
  <conditionalFormatting sqref="B27">
    <cfRule type="containsText" dxfId="5459" priority="620" operator="containsText" text="CDHU">
      <formula>NOT(ISERROR(SEARCH("CDHU",B27)))</formula>
    </cfRule>
  </conditionalFormatting>
  <conditionalFormatting sqref="B28">
    <cfRule type="containsText" dxfId="5458" priority="613" operator="containsText" text="PESQUISA DE MERCADO">
      <formula>NOT(ISERROR(SEARCH("PESQUISA DE MERCADO",B28)))</formula>
    </cfRule>
    <cfRule type="containsText" dxfId="5457" priority="614" operator="containsText" text="CPU">
      <formula>NOT(ISERROR(SEARCH("CPU",B28)))</formula>
    </cfRule>
    <cfRule type="containsText" dxfId="5456" priority="615" operator="containsText" text="LICITADO">
      <formula>NOT(ISERROR(SEARCH("LICITADO",B28)))</formula>
    </cfRule>
    <cfRule type="containsText" dxfId="5455" priority="616" operator="containsText" text="OUTROS">
      <formula>NOT(ISERROR(SEARCH("OUTROS",B28)))</formula>
    </cfRule>
    <cfRule type="containsText" dxfId="5454" priority="617" operator="containsText" text="SINAPI">
      <formula>NOT(ISERROR(SEARCH("SINAPI",B28)))</formula>
    </cfRule>
    <cfRule type="containsText" dxfId="5453" priority="618" operator="containsText" text="SIURB-INFRA">
      <formula>NOT(ISERROR(SEARCH("SIURB-INFRA",B28)))</formula>
    </cfRule>
    <cfRule type="containsText" dxfId="5452" priority="619" operator="containsText" text="SIURB-EDIF">
      <formula>NOT(ISERROR(SEARCH("SIURB-EDIF",B28)))</formula>
    </cfRule>
  </conditionalFormatting>
  <conditionalFormatting sqref="B28">
    <cfRule type="containsText" dxfId="5451" priority="612" operator="containsText" text="CDHU">
      <formula>NOT(ISERROR(SEARCH("CDHU",B28)))</formula>
    </cfRule>
  </conditionalFormatting>
  <conditionalFormatting sqref="B30">
    <cfRule type="containsText" dxfId="5450" priority="605" operator="containsText" text="PESQUISA DE MERCADO">
      <formula>NOT(ISERROR(SEARCH("PESQUISA DE MERCADO",B30)))</formula>
    </cfRule>
    <cfRule type="containsText" dxfId="5449" priority="606" operator="containsText" text="CPU">
      <formula>NOT(ISERROR(SEARCH("CPU",B30)))</formula>
    </cfRule>
    <cfRule type="containsText" dxfId="5448" priority="607" operator="containsText" text="LICITADO">
      <formula>NOT(ISERROR(SEARCH("LICITADO",B30)))</formula>
    </cfRule>
    <cfRule type="containsText" dxfId="5447" priority="608" operator="containsText" text="OUTROS">
      <formula>NOT(ISERROR(SEARCH("OUTROS",B30)))</formula>
    </cfRule>
    <cfRule type="containsText" dxfId="5446" priority="609" operator="containsText" text="SINAPI">
      <formula>NOT(ISERROR(SEARCH("SINAPI",B30)))</formula>
    </cfRule>
    <cfRule type="containsText" dxfId="5445" priority="610" operator="containsText" text="SIURB-INFRA">
      <formula>NOT(ISERROR(SEARCH("SIURB-INFRA",B30)))</formula>
    </cfRule>
    <cfRule type="containsText" dxfId="5444" priority="611" operator="containsText" text="SIURB-EDIF">
      <formula>NOT(ISERROR(SEARCH("SIURB-EDIF",B30)))</formula>
    </cfRule>
  </conditionalFormatting>
  <conditionalFormatting sqref="B30">
    <cfRule type="containsText" dxfId="5443" priority="604" operator="containsText" text="CDHU">
      <formula>NOT(ISERROR(SEARCH("CDHU",B30)))</formula>
    </cfRule>
  </conditionalFormatting>
  <conditionalFormatting sqref="B29">
    <cfRule type="containsText" dxfId="5442" priority="597" operator="containsText" text="PESQUISA DE MERCADO">
      <formula>NOT(ISERROR(SEARCH("PESQUISA DE MERCADO",B29)))</formula>
    </cfRule>
    <cfRule type="containsText" dxfId="5441" priority="598" operator="containsText" text="CPU">
      <formula>NOT(ISERROR(SEARCH("CPU",B29)))</formula>
    </cfRule>
    <cfRule type="containsText" dxfId="5440" priority="599" operator="containsText" text="LICITADO">
      <formula>NOT(ISERROR(SEARCH("LICITADO",B29)))</formula>
    </cfRule>
    <cfRule type="containsText" dxfId="5439" priority="600" operator="containsText" text="OUTROS">
      <formula>NOT(ISERROR(SEARCH("OUTROS",B29)))</formula>
    </cfRule>
    <cfRule type="containsText" dxfId="5438" priority="601" operator="containsText" text="SINAPI">
      <formula>NOT(ISERROR(SEARCH("SINAPI",B29)))</formula>
    </cfRule>
    <cfRule type="containsText" dxfId="5437" priority="602" operator="containsText" text="SIURB-INFRA">
      <formula>NOT(ISERROR(SEARCH("SIURB-INFRA",B29)))</formula>
    </cfRule>
    <cfRule type="containsText" dxfId="5436" priority="603" operator="containsText" text="SIURB-EDIF">
      <formula>NOT(ISERROR(SEARCH("SIURB-EDIF",B29)))</formula>
    </cfRule>
  </conditionalFormatting>
  <conditionalFormatting sqref="B29">
    <cfRule type="containsText" dxfId="5435" priority="596" operator="containsText" text="CDHU">
      <formula>NOT(ISERROR(SEARCH("CDHU",B29)))</formula>
    </cfRule>
  </conditionalFormatting>
  <conditionalFormatting sqref="B22">
    <cfRule type="containsText" dxfId="5434" priority="589" operator="containsText" text="PESQUISA DE MERCADO">
      <formula>NOT(ISERROR(SEARCH("PESQUISA DE MERCADO",B22)))</formula>
    </cfRule>
    <cfRule type="containsText" dxfId="5433" priority="590" operator="containsText" text="CPU">
      <formula>NOT(ISERROR(SEARCH("CPU",B22)))</formula>
    </cfRule>
    <cfRule type="containsText" dxfId="5432" priority="591" operator="containsText" text="LICITADO">
      <formula>NOT(ISERROR(SEARCH("LICITADO",B22)))</formula>
    </cfRule>
    <cfRule type="containsText" dxfId="5431" priority="592" operator="containsText" text="OUTROS">
      <formula>NOT(ISERROR(SEARCH("OUTROS",B22)))</formula>
    </cfRule>
    <cfRule type="containsText" dxfId="5430" priority="593" operator="containsText" text="SINAPI">
      <formula>NOT(ISERROR(SEARCH("SINAPI",B22)))</formula>
    </cfRule>
    <cfRule type="containsText" dxfId="5429" priority="594" operator="containsText" text="SIURB-INFRA">
      <formula>NOT(ISERROR(SEARCH("SIURB-INFRA",B22)))</formula>
    </cfRule>
    <cfRule type="containsText" dxfId="5428" priority="595" operator="containsText" text="SIURB-EDIF">
      <formula>NOT(ISERROR(SEARCH("SIURB-EDIF",B22)))</formula>
    </cfRule>
  </conditionalFormatting>
  <conditionalFormatting sqref="H16">
    <cfRule type="containsBlanks" dxfId="5427" priority="587">
      <formula>LEN(TRIM(H16))=0</formula>
    </cfRule>
  </conditionalFormatting>
  <conditionalFormatting sqref="B43 B33:B36 B38:B39">
    <cfRule type="containsText" dxfId="5426" priority="579" operator="containsText" text="PESQUISA DE MERCADO">
      <formula>NOT(ISERROR(SEARCH("PESQUISA DE MERCADO",B33)))</formula>
    </cfRule>
    <cfRule type="containsText" dxfId="5425" priority="580" operator="containsText" text="CPU">
      <formula>NOT(ISERROR(SEARCH("CPU",B33)))</formula>
    </cfRule>
    <cfRule type="containsText" dxfId="5424" priority="581" operator="containsText" text="LICITADO">
      <formula>NOT(ISERROR(SEARCH("LICITADO",B33)))</formula>
    </cfRule>
    <cfRule type="containsText" dxfId="5423" priority="582" operator="containsText" text="OUTROS">
      <formula>NOT(ISERROR(SEARCH("OUTROS",B33)))</formula>
    </cfRule>
    <cfRule type="containsText" dxfId="5422" priority="583" operator="containsText" text="SINAPI">
      <formula>NOT(ISERROR(SEARCH("SINAPI",B33)))</formula>
    </cfRule>
    <cfRule type="containsText" dxfId="5421" priority="584" operator="containsText" text="SIURB-INFRA">
      <formula>NOT(ISERROR(SEARCH("SIURB-INFRA",B33)))</formula>
    </cfRule>
    <cfRule type="containsText" dxfId="5420" priority="585" operator="containsText" text="SIURB-EDIF">
      <formula>NOT(ISERROR(SEARCH("SIURB-EDIF",B33)))</formula>
    </cfRule>
  </conditionalFormatting>
  <conditionalFormatting sqref="B43 B33:B36 B38:B39">
    <cfRule type="containsText" dxfId="5419" priority="578" operator="containsText" text="CDHU">
      <formula>NOT(ISERROR(SEARCH("CDHU",B33)))</formula>
    </cfRule>
  </conditionalFormatting>
  <conditionalFormatting sqref="B46">
    <cfRule type="containsText" dxfId="5418" priority="571" operator="containsText" text="PESQUISA DE MERCADO">
      <formula>NOT(ISERROR(SEARCH("PESQUISA DE MERCADO",B46)))</formula>
    </cfRule>
    <cfRule type="containsText" dxfId="5417" priority="572" operator="containsText" text="CPU">
      <formula>NOT(ISERROR(SEARCH("CPU",B46)))</formula>
    </cfRule>
    <cfRule type="containsText" dxfId="5416" priority="573" operator="containsText" text="LICITADO">
      <formula>NOT(ISERROR(SEARCH("LICITADO",B46)))</formula>
    </cfRule>
    <cfRule type="containsText" dxfId="5415" priority="574" operator="containsText" text="OUTROS">
      <formula>NOT(ISERROR(SEARCH("OUTROS",B46)))</formula>
    </cfRule>
    <cfRule type="containsText" dxfId="5414" priority="575" operator="containsText" text="SINAPI">
      <formula>NOT(ISERROR(SEARCH("SINAPI",B46)))</formula>
    </cfRule>
    <cfRule type="containsText" dxfId="5413" priority="576" operator="containsText" text="SIURB-INFRA">
      <formula>NOT(ISERROR(SEARCH("SIURB-INFRA",B46)))</formula>
    </cfRule>
    <cfRule type="containsText" dxfId="5412" priority="577" operator="containsText" text="SIURB-EDIF">
      <formula>NOT(ISERROR(SEARCH("SIURB-EDIF",B46)))</formula>
    </cfRule>
  </conditionalFormatting>
  <conditionalFormatting sqref="B46">
    <cfRule type="containsText" dxfId="5411" priority="570" operator="containsText" text="CDHU">
      <formula>NOT(ISERROR(SEARCH("CDHU",B46)))</formula>
    </cfRule>
  </conditionalFormatting>
  <conditionalFormatting sqref="B45">
    <cfRule type="containsText" dxfId="5410" priority="563" operator="containsText" text="PESQUISA DE MERCADO">
      <formula>NOT(ISERROR(SEARCH("PESQUISA DE MERCADO",B45)))</formula>
    </cfRule>
    <cfRule type="containsText" dxfId="5409" priority="564" operator="containsText" text="CPU">
      <formula>NOT(ISERROR(SEARCH("CPU",B45)))</formula>
    </cfRule>
    <cfRule type="containsText" dxfId="5408" priority="565" operator="containsText" text="LICITADO">
      <formula>NOT(ISERROR(SEARCH("LICITADO",B45)))</formula>
    </cfRule>
    <cfRule type="containsText" dxfId="5407" priority="566" operator="containsText" text="OUTROS">
      <formula>NOT(ISERROR(SEARCH("OUTROS",B45)))</formula>
    </cfRule>
    <cfRule type="containsText" dxfId="5406" priority="567" operator="containsText" text="SINAPI">
      <formula>NOT(ISERROR(SEARCH("SINAPI",B45)))</formula>
    </cfRule>
    <cfRule type="containsText" dxfId="5405" priority="568" operator="containsText" text="SIURB-INFRA">
      <formula>NOT(ISERROR(SEARCH("SIURB-INFRA",B45)))</formula>
    </cfRule>
    <cfRule type="containsText" dxfId="5404" priority="569" operator="containsText" text="SIURB-EDIF">
      <formula>NOT(ISERROR(SEARCH("SIURB-EDIF",B45)))</formula>
    </cfRule>
  </conditionalFormatting>
  <conditionalFormatting sqref="B45">
    <cfRule type="containsText" dxfId="5403" priority="562" operator="containsText" text="CDHU">
      <formula>NOT(ISERROR(SEARCH("CDHU",B45)))</formula>
    </cfRule>
  </conditionalFormatting>
  <conditionalFormatting sqref="B40">
    <cfRule type="containsText" dxfId="5402" priority="555" operator="containsText" text="PESQUISA DE MERCADO">
      <formula>NOT(ISERROR(SEARCH("PESQUISA DE MERCADO",B40)))</formula>
    </cfRule>
    <cfRule type="containsText" dxfId="5401" priority="556" operator="containsText" text="CPU">
      <formula>NOT(ISERROR(SEARCH("CPU",B40)))</formula>
    </cfRule>
    <cfRule type="containsText" dxfId="5400" priority="557" operator="containsText" text="LICITADO">
      <formula>NOT(ISERROR(SEARCH("LICITADO",B40)))</formula>
    </cfRule>
    <cfRule type="containsText" dxfId="5399" priority="558" operator="containsText" text="OUTROS">
      <formula>NOT(ISERROR(SEARCH("OUTROS",B40)))</formula>
    </cfRule>
    <cfRule type="containsText" dxfId="5398" priority="559" operator="containsText" text="SINAPI">
      <formula>NOT(ISERROR(SEARCH("SINAPI",B40)))</formula>
    </cfRule>
    <cfRule type="containsText" dxfId="5397" priority="560" operator="containsText" text="SIURB-INFRA">
      <formula>NOT(ISERROR(SEARCH("SIURB-INFRA",B40)))</formula>
    </cfRule>
    <cfRule type="containsText" dxfId="5396" priority="561" operator="containsText" text="SIURB-EDIF">
      <formula>NOT(ISERROR(SEARCH("SIURB-EDIF",B40)))</formula>
    </cfRule>
  </conditionalFormatting>
  <conditionalFormatting sqref="B40">
    <cfRule type="containsText" dxfId="5395" priority="554" operator="containsText" text="CDHU">
      <formula>NOT(ISERROR(SEARCH("CDHU",B40)))</formula>
    </cfRule>
  </conditionalFormatting>
  <conditionalFormatting sqref="B41">
    <cfRule type="containsText" dxfId="5394" priority="547" operator="containsText" text="PESQUISA DE MERCADO">
      <formula>NOT(ISERROR(SEARCH("PESQUISA DE MERCADO",B41)))</formula>
    </cfRule>
    <cfRule type="containsText" dxfId="5393" priority="548" operator="containsText" text="CPU">
      <formula>NOT(ISERROR(SEARCH("CPU",B41)))</formula>
    </cfRule>
    <cfRule type="containsText" dxfId="5392" priority="549" operator="containsText" text="LICITADO">
      <formula>NOT(ISERROR(SEARCH("LICITADO",B41)))</formula>
    </cfRule>
    <cfRule type="containsText" dxfId="5391" priority="550" operator="containsText" text="OUTROS">
      <formula>NOT(ISERROR(SEARCH("OUTROS",B41)))</formula>
    </cfRule>
    <cfRule type="containsText" dxfId="5390" priority="551" operator="containsText" text="SINAPI">
      <formula>NOT(ISERROR(SEARCH("SINAPI",B41)))</formula>
    </cfRule>
    <cfRule type="containsText" dxfId="5389" priority="552" operator="containsText" text="SIURB-INFRA">
      <formula>NOT(ISERROR(SEARCH("SIURB-INFRA",B41)))</formula>
    </cfRule>
    <cfRule type="containsText" dxfId="5388" priority="553" operator="containsText" text="SIURB-EDIF">
      <formula>NOT(ISERROR(SEARCH("SIURB-EDIF",B41)))</formula>
    </cfRule>
  </conditionalFormatting>
  <conditionalFormatting sqref="B41">
    <cfRule type="containsText" dxfId="5387" priority="546" operator="containsText" text="CDHU">
      <formula>NOT(ISERROR(SEARCH("CDHU",B41)))</formula>
    </cfRule>
  </conditionalFormatting>
  <conditionalFormatting sqref="B42">
    <cfRule type="containsText" dxfId="5386" priority="539" operator="containsText" text="PESQUISA DE MERCADO">
      <formula>NOT(ISERROR(SEARCH("PESQUISA DE MERCADO",B42)))</formula>
    </cfRule>
    <cfRule type="containsText" dxfId="5385" priority="540" operator="containsText" text="CPU">
      <formula>NOT(ISERROR(SEARCH("CPU",B42)))</formula>
    </cfRule>
    <cfRule type="containsText" dxfId="5384" priority="541" operator="containsText" text="LICITADO">
      <formula>NOT(ISERROR(SEARCH("LICITADO",B42)))</formula>
    </cfRule>
    <cfRule type="containsText" dxfId="5383" priority="542" operator="containsText" text="OUTROS">
      <formula>NOT(ISERROR(SEARCH("OUTROS",B42)))</formula>
    </cfRule>
    <cfRule type="containsText" dxfId="5382" priority="543" operator="containsText" text="SINAPI">
      <formula>NOT(ISERROR(SEARCH("SINAPI",B42)))</formula>
    </cfRule>
    <cfRule type="containsText" dxfId="5381" priority="544" operator="containsText" text="SIURB-INFRA">
      <formula>NOT(ISERROR(SEARCH("SIURB-INFRA",B42)))</formula>
    </cfRule>
    <cfRule type="containsText" dxfId="5380" priority="545" operator="containsText" text="SIURB-EDIF">
      <formula>NOT(ISERROR(SEARCH("SIURB-EDIF",B42)))</formula>
    </cfRule>
  </conditionalFormatting>
  <conditionalFormatting sqref="B42">
    <cfRule type="containsText" dxfId="5379" priority="538" operator="containsText" text="CDHU">
      <formula>NOT(ISERROR(SEARCH("CDHU",B42)))</formula>
    </cfRule>
  </conditionalFormatting>
  <conditionalFormatting sqref="B44">
    <cfRule type="containsText" dxfId="5378" priority="531" operator="containsText" text="PESQUISA DE MERCADO">
      <formula>NOT(ISERROR(SEARCH("PESQUISA DE MERCADO",B44)))</formula>
    </cfRule>
    <cfRule type="containsText" dxfId="5377" priority="532" operator="containsText" text="CPU">
      <formula>NOT(ISERROR(SEARCH("CPU",B44)))</formula>
    </cfRule>
    <cfRule type="containsText" dxfId="5376" priority="533" operator="containsText" text="LICITADO">
      <formula>NOT(ISERROR(SEARCH("LICITADO",B44)))</formula>
    </cfRule>
    <cfRule type="containsText" dxfId="5375" priority="534" operator="containsText" text="OUTROS">
      <formula>NOT(ISERROR(SEARCH("OUTROS",B44)))</formula>
    </cfRule>
    <cfRule type="containsText" dxfId="5374" priority="535" operator="containsText" text="SINAPI">
      <formula>NOT(ISERROR(SEARCH("SINAPI",B44)))</formula>
    </cfRule>
    <cfRule type="containsText" dxfId="5373" priority="536" operator="containsText" text="SIURB-INFRA">
      <formula>NOT(ISERROR(SEARCH("SIURB-INFRA",B44)))</formula>
    </cfRule>
    <cfRule type="containsText" dxfId="5372" priority="537" operator="containsText" text="SIURB-EDIF">
      <formula>NOT(ISERROR(SEARCH("SIURB-EDIF",B44)))</formula>
    </cfRule>
  </conditionalFormatting>
  <conditionalFormatting sqref="B44">
    <cfRule type="containsText" dxfId="5371" priority="530" operator="containsText" text="CDHU">
      <formula>NOT(ISERROR(SEARCH("CDHU",B44)))</formula>
    </cfRule>
  </conditionalFormatting>
  <conditionalFormatting sqref="H37">
    <cfRule type="containsBlanks" dxfId="5370" priority="529">
      <formula>LEN(TRIM(H37))=0</formula>
    </cfRule>
  </conditionalFormatting>
  <conditionalFormatting sqref="B37">
    <cfRule type="containsText" dxfId="5369" priority="522" operator="containsText" text="PESQUISA DE MERCADO">
      <formula>NOT(ISERROR(SEARCH("PESQUISA DE MERCADO",B37)))</formula>
    </cfRule>
    <cfRule type="containsText" dxfId="5368" priority="523" operator="containsText" text="CPU">
      <formula>NOT(ISERROR(SEARCH("CPU",B37)))</formula>
    </cfRule>
    <cfRule type="containsText" dxfId="5367" priority="524" operator="containsText" text="LICITADO">
      <formula>NOT(ISERROR(SEARCH("LICITADO",B37)))</formula>
    </cfRule>
    <cfRule type="containsText" dxfId="5366" priority="525" operator="containsText" text="OUTROS">
      <formula>NOT(ISERROR(SEARCH("OUTROS",B37)))</formula>
    </cfRule>
    <cfRule type="containsText" dxfId="5365" priority="526" operator="containsText" text="SINAPI">
      <formula>NOT(ISERROR(SEARCH("SINAPI",B37)))</formula>
    </cfRule>
    <cfRule type="containsText" dxfId="5364" priority="527" operator="containsText" text="SIURB-INFRA">
      <formula>NOT(ISERROR(SEARCH("SIURB-INFRA",B37)))</formula>
    </cfRule>
    <cfRule type="containsText" dxfId="5363" priority="528" operator="containsText" text="SIURB-EDIF">
      <formula>NOT(ISERROR(SEARCH("SIURB-EDIF",B37)))</formula>
    </cfRule>
  </conditionalFormatting>
  <conditionalFormatting sqref="B37">
    <cfRule type="containsText" dxfId="5362" priority="521" operator="containsText" text="CDHU">
      <formula>NOT(ISERROR(SEARCH("CDHU",B37)))</formula>
    </cfRule>
  </conditionalFormatting>
  <conditionalFormatting sqref="B89 B87">
    <cfRule type="containsText" dxfId="5361" priority="514" operator="containsText" text="PESQUISA DE MERCADO">
      <formula>NOT(ISERROR(SEARCH("PESQUISA DE MERCADO",B87)))</formula>
    </cfRule>
    <cfRule type="containsText" dxfId="5360" priority="515" operator="containsText" text="CPU">
      <formula>NOT(ISERROR(SEARCH("CPU",B87)))</formula>
    </cfRule>
    <cfRule type="containsText" dxfId="5359" priority="516" operator="containsText" text="LICITADO">
      <formula>NOT(ISERROR(SEARCH("LICITADO",B87)))</formula>
    </cfRule>
    <cfRule type="containsText" dxfId="5358" priority="517" operator="containsText" text="OUTROS">
      <formula>NOT(ISERROR(SEARCH("OUTROS",B87)))</formula>
    </cfRule>
    <cfRule type="containsText" dxfId="5357" priority="518" operator="containsText" text="SINAPI">
      <formula>NOT(ISERROR(SEARCH("SINAPI",B87)))</formula>
    </cfRule>
    <cfRule type="containsText" dxfId="5356" priority="519" operator="containsText" text="SIURB-INFRA">
      <formula>NOT(ISERROR(SEARCH("SIURB-INFRA",B87)))</formula>
    </cfRule>
    <cfRule type="containsText" dxfId="5355" priority="520" operator="containsText" text="SIURB-EDIF">
      <formula>NOT(ISERROR(SEARCH("SIURB-EDIF",B87)))</formula>
    </cfRule>
  </conditionalFormatting>
  <conditionalFormatting sqref="B74:B75">
    <cfRule type="containsText" dxfId="5354" priority="506" operator="containsText" text="PESQUISA DE MERCADO">
      <formula>NOT(ISERROR(SEARCH("PESQUISA DE MERCADO",B74)))</formula>
    </cfRule>
    <cfRule type="containsText" dxfId="5353" priority="507" operator="containsText" text="CPU">
      <formula>NOT(ISERROR(SEARCH("CPU",B74)))</formula>
    </cfRule>
    <cfRule type="containsText" dxfId="5352" priority="508" operator="containsText" text="LICITADO">
      <formula>NOT(ISERROR(SEARCH("LICITADO",B74)))</formula>
    </cfRule>
    <cfRule type="containsText" dxfId="5351" priority="509" operator="containsText" text="OUTROS">
      <formula>NOT(ISERROR(SEARCH("OUTROS",B74)))</formula>
    </cfRule>
    <cfRule type="containsText" dxfId="5350" priority="510" operator="containsText" text="SINAPI">
      <formula>NOT(ISERROR(SEARCH("SINAPI",B74)))</formula>
    </cfRule>
    <cfRule type="containsText" dxfId="5349" priority="511" operator="containsText" text="SIURB-INFRA">
      <formula>NOT(ISERROR(SEARCH("SIURB-INFRA",B74)))</formula>
    </cfRule>
    <cfRule type="containsText" dxfId="5348" priority="512" operator="containsText" text="SIURB-EDIF">
      <formula>NOT(ISERROR(SEARCH("SIURB-EDIF",B74)))</formula>
    </cfRule>
    <cfRule type="containsText" dxfId="5347" priority="513" operator="containsText" text="CDHU">
      <formula>NOT(ISERROR(SEARCH("CDHU",B74)))</formula>
    </cfRule>
  </conditionalFormatting>
  <conditionalFormatting sqref="B74:B78 B82 B89 B87 B80">
    <cfRule type="containsText" dxfId="5346" priority="505" operator="containsText" text="CDHU">
      <formula>NOT(ISERROR(SEARCH("CDHU",B74)))</formula>
    </cfRule>
  </conditionalFormatting>
  <conditionalFormatting sqref="B90">
    <cfRule type="containsText" dxfId="5345" priority="498" operator="containsText" text="PESQUISA DE MERCADO">
      <formula>NOT(ISERROR(SEARCH("PESQUISA DE MERCADO",B90)))</formula>
    </cfRule>
    <cfRule type="containsText" dxfId="5344" priority="499" operator="containsText" text="CPU">
      <formula>NOT(ISERROR(SEARCH("CPU",B90)))</formula>
    </cfRule>
    <cfRule type="containsText" dxfId="5343" priority="500" operator="containsText" text="LICITADO">
      <formula>NOT(ISERROR(SEARCH("LICITADO",B90)))</formula>
    </cfRule>
    <cfRule type="containsText" dxfId="5342" priority="501" operator="containsText" text="OUTROS">
      <formula>NOT(ISERROR(SEARCH("OUTROS",B90)))</formula>
    </cfRule>
    <cfRule type="containsText" dxfId="5341" priority="502" operator="containsText" text="SINAPI">
      <formula>NOT(ISERROR(SEARCH("SINAPI",B90)))</formula>
    </cfRule>
    <cfRule type="containsText" dxfId="5340" priority="503" operator="containsText" text="SIURB-INFRA">
      <formula>NOT(ISERROR(SEARCH("SIURB-INFRA",B90)))</formula>
    </cfRule>
    <cfRule type="containsText" dxfId="5339" priority="504" operator="containsText" text="SIURB-EDIF">
      <formula>NOT(ISERROR(SEARCH("SIURB-EDIF",B90)))</formula>
    </cfRule>
  </conditionalFormatting>
  <conditionalFormatting sqref="B90">
    <cfRule type="containsText" dxfId="5338" priority="497" operator="containsText" text="CDHU">
      <formula>NOT(ISERROR(SEARCH("CDHU",B90)))</formula>
    </cfRule>
  </conditionalFormatting>
  <conditionalFormatting sqref="H87 H89:H90">
    <cfRule type="containsBlanks" dxfId="5337" priority="496">
      <formula>LEN(TRIM(H87))=0</formula>
    </cfRule>
  </conditionalFormatting>
  <conditionalFormatting sqref="H92:H94">
    <cfRule type="containsBlanks" dxfId="5336" priority="470">
      <formula>LEN(TRIM(H92))=0</formula>
    </cfRule>
  </conditionalFormatting>
  <conditionalFormatting sqref="B92">
    <cfRule type="containsText" dxfId="5335" priority="488" operator="containsText" text="PESQUISA DE MERCADO">
      <formula>NOT(ISERROR(SEARCH("PESQUISA DE MERCADO",B92)))</formula>
    </cfRule>
    <cfRule type="containsText" dxfId="5334" priority="489" operator="containsText" text="CPU">
      <formula>NOT(ISERROR(SEARCH("CPU",B92)))</formula>
    </cfRule>
    <cfRule type="containsText" dxfId="5333" priority="490" operator="containsText" text="LICITADO">
      <formula>NOT(ISERROR(SEARCH("LICITADO",B92)))</formula>
    </cfRule>
    <cfRule type="containsText" dxfId="5332" priority="491" operator="containsText" text="OUTROS">
      <formula>NOT(ISERROR(SEARCH("OUTROS",B92)))</formula>
    </cfRule>
    <cfRule type="containsText" dxfId="5331" priority="492" operator="containsText" text="SINAPI">
      <formula>NOT(ISERROR(SEARCH("SINAPI",B92)))</formula>
    </cfRule>
    <cfRule type="containsText" dxfId="5330" priority="493" operator="containsText" text="SIURB-INFRA">
      <formula>NOT(ISERROR(SEARCH("SIURB-INFRA",B92)))</formula>
    </cfRule>
    <cfRule type="containsText" dxfId="5329" priority="494" operator="containsText" text="SIURB-EDIF">
      <formula>NOT(ISERROR(SEARCH("SIURB-EDIF",B92)))</formula>
    </cfRule>
  </conditionalFormatting>
  <conditionalFormatting sqref="B92">
    <cfRule type="containsText" dxfId="5328" priority="487" operator="containsText" text="CDHU">
      <formula>NOT(ISERROR(SEARCH("CDHU",B92)))</formula>
    </cfRule>
  </conditionalFormatting>
  <conditionalFormatting sqref="B93">
    <cfRule type="containsText" dxfId="5327" priority="480" operator="containsText" text="PESQUISA DE MERCADO">
      <formula>NOT(ISERROR(SEARCH("PESQUISA DE MERCADO",B93)))</formula>
    </cfRule>
    <cfRule type="containsText" dxfId="5326" priority="481" operator="containsText" text="CPU">
      <formula>NOT(ISERROR(SEARCH("CPU",B93)))</formula>
    </cfRule>
    <cfRule type="containsText" dxfId="5325" priority="482" operator="containsText" text="LICITADO">
      <formula>NOT(ISERROR(SEARCH("LICITADO",B93)))</formula>
    </cfRule>
    <cfRule type="containsText" dxfId="5324" priority="483" operator="containsText" text="OUTROS">
      <formula>NOT(ISERROR(SEARCH("OUTROS",B93)))</formula>
    </cfRule>
    <cfRule type="containsText" dxfId="5323" priority="484" operator="containsText" text="SINAPI">
      <formula>NOT(ISERROR(SEARCH("SINAPI",B93)))</formula>
    </cfRule>
    <cfRule type="containsText" dxfId="5322" priority="485" operator="containsText" text="SIURB-INFRA">
      <formula>NOT(ISERROR(SEARCH("SIURB-INFRA",B93)))</formula>
    </cfRule>
    <cfRule type="containsText" dxfId="5321" priority="486" operator="containsText" text="SIURB-EDIF">
      <formula>NOT(ISERROR(SEARCH("SIURB-EDIF",B93)))</formula>
    </cfRule>
  </conditionalFormatting>
  <conditionalFormatting sqref="B93">
    <cfRule type="containsText" dxfId="5320" priority="479" operator="containsText" text="CDHU">
      <formula>NOT(ISERROR(SEARCH("CDHU",B93)))</formula>
    </cfRule>
  </conditionalFormatting>
  <conditionalFormatting sqref="B94">
    <cfRule type="containsText" dxfId="5319" priority="472" operator="containsText" text="PESQUISA DE MERCADO">
      <formula>NOT(ISERROR(SEARCH("PESQUISA DE MERCADO",B94)))</formula>
    </cfRule>
    <cfRule type="containsText" dxfId="5318" priority="473" operator="containsText" text="CPU">
      <formula>NOT(ISERROR(SEARCH("CPU",B94)))</formula>
    </cfRule>
    <cfRule type="containsText" dxfId="5317" priority="474" operator="containsText" text="LICITADO">
      <formula>NOT(ISERROR(SEARCH("LICITADO",B94)))</formula>
    </cfRule>
    <cfRule type="containsText" dxfId="5316" priority="475" operator="containsText" text="OUTROS">
      <formula>NOT(ISERROR(SEARCH("OUTROS",B94)))</formula>
    </cfRule>
    <cfRule type="containsText" dxfId="5315" priority="476" operator="containsText" text="SINAPI">
      <formula>NOT(ISERROR(SEARCH("SINAPI",B94)))</formula>
    </cfRule>
    <cfRule type="containsText" dxfId="5314" priority="477" operator="containsText" text="SIURB-INFRA">
      <formula>NOT(ISERROR(SEARCH("SIURB-INFRA",B94)))</formula>
    </cfRule>
    <cfRule type="containsText" dxfId="5313" priority="478" operator="containsText" text="SIURB-EDIF">
      <formula>NOT(ISERROR(SEARCH("SIURB-EDIF",B94)))</formula>
    </cfRule>
  </conditionalFormatting>
  <conditionalFormatting sqref="B94">
    <cfRule type="containsText" dxfId="5312" priority="471" operator="containsText" text="CDHU">
      <formula>NOT(ISERROR(SEARCH("CDHU",B94)))</formula>
    </cfRule>
  </conditionalFormatting>
  <conditionalFormatting sqref="B77:B78 B82 B80">
    <cfRule type="containsText" dxfId="5311" priority="463" operator="containsText" text="PESQUISA DE MERCADO">
      <formula>NOT(ISERROR(SEARCH("PESQUISA DE MERCADO",B77)))</formula>
    </cfRule>
    <cfRule type="containsText" dxfId="5310" priority="464" operator="containsText" text="CPU">
      <formula>NOT(ISERROR(SEARCH("CPU",B77)))</formula>
    </cfRule>
    <cfRule type="containsText" dxfId="5309" priority="465" operator="containsText" text="LICITADO">
      <formula>NOT(ISERROR(SEARCH("LICITADO",B77)))</formula>
    </cfRule>
    <cfRule type="containsText" dxfId="5308" priority="466" operator="containsText" text="OUTROS">
      <formula>NOT(ISERROR(SEARCH("OUTROS",B77)))</formula>
    </cfRule>
    <cfRule type="containsText" dxfId="5307" priority="467" operator="containsText" text="SINAPI">
      <formula>NOT(ISERROR(SEARCH("SINAPI",B77)))</formula>
    </cfRule>
    <cfRule type="containsText" dxfId="5306" priority="468" operator="containsText" text="SIURB-INFRA">
      <formula>NOT(ISERROR(SEARCH("SIURB-INFRA",B77)))</formula>
    </cfRule>
    <cfRule type="containsText" dxfId="5305" priority="469" operator="containsText" text="SIURB-EDIF">
      <formula>NOT(ISERROR(SEARCH("SIURB-EDIF",B77)))</formula>
    </cfRule>
  </conditionalFormatting>
  <conditionalFormatting sqref="B76">
    <cfRule type="containsText" dxfId="5304" priority="456" operator="containsText" text="PESQUISA DE MERCADO">
      <formula>NOT(ISERROR(SEARCH("PESQUISA DE MERCADO",B76)))</formula>
    </cfRule>
    <cfRule type="containsText" dxfId="5303" priority="457" operator="containsText" text="CPU">
      <formula>NOT(ISERROR(SEARCH("CPU",B76)))</formula>
    </cfRule>
    <cfRule type="containsText" dxfId="5302" priority="458" operator="containsText" text="LICITADO">
      <formula>NOT(ISERROR(SEARCH("LICITADO",B76)))</formula>
    </cfRule>
    <cfRule type="containsText" dxfId="5301" priority="459" operator="containsText" text="OUTROS">
      <formula>NOT(ISERROR(SEARCH("OUTROS",B76)))</formula>
    </cfRule>
    <cfRule type="containsText" dxfId="5300" priority="460" operator="containsText" text="SINAPI">
      <formula>NOT(ISERROR(SEARCH("SINAPI",B76)))</formula>
    </cfRule>
    <cfRule type="containsText" dxfId="5299" priority="461" operator="containsText" text="SIURB-INFRA">
      <formula>NOT(ISERROR(SEARCH("SIURB-INFRA",B76)))</formula>
    </cfRule>
    <cfRule type="containsText" dxfId="5298" priority="462" operator="containsText" text="SIURB-EDIF">
      <formula>NOT(ISERROR(SEARCH("SIURB-EDIF",B76)))</formula>
    </cfRule>
  </conditionalFormatting>
  <conditionalFormatting sqref="B70">
    <cfRule type="containsText" dxfId="5297" priority="448" operator="containsText" text="PESQUISA DE MERCADO">
      <formula>NOT(ISERROR(SEARCH("PESQUISA DE MERCADO",B70)))</formula>
    </cfRule>
    <cfRule type="containsText" dxfId="5296" priority="449" operator="containsText" text="CPU">
      <formula>NOT(ISERROR(SEARCH("CPU",B70)))</formula>
    </cfRule>
    <cfRule type="containsText" dxfId="5295" priority="450" operator="containsText" text="LICITADO">
      <formula>NOT(ISERROR(SEARCH("LICITADO",B70)))</formula>
    </cfRule>
    <cfRule type="containsText" dxfId="5294" priority="451" operator="containsText" text="OUTROS">
      <formula>NOT(ISERROR(SEARCH("OUTROS",B70)))</formula>
    </cfRule>
    <cfRule type="containsText" dxfId="5293" priority="452" operator="containsText" text="SINAPI">
      <formula>NOT(ISERROR(SEARCH("SINAPI",B70)))</formula>
    </cfRule>
    <cfRule type="containsText" dxfId="5292" priority="453" operator="containsText" text="SIURB-INFRA">
      <formula>NOT(ISERROR(SEARCH("SIURB-INFRA",B70)))</formula>
    </cfRule>
    <cfRule type="containsText" dxfId="5291" priority="454" operator="containsText" text="SIURB-EDIF">
      <formula>NOT(ISERROR(SEARCH("SIURB-EDIF",B70)))</formula>
    </cfRule>
    <cfRule type="containsText" dxfId="5290" priority="455" operator="containsText" text="CDHU">
      <formula>NOT(ISERROR(SEARCH("CDHU",B70)))</formula>
    </cfRule>
  </conditionalFormatting>
  <conditionalFormatting sqref="B70">
    <cfRule type="containsText" dxfId="5289" priority="447" operator="containsText" text="CDHU">
      <formula>NOT(ISERROR(SEARCH("CDHU",B70)))</formula>
    </cfRule>
  </conditionalFormatting>
  <conditionalFormatting sqref="H70">
    <cfRule type="containsBlanks" dxfId="5288" priority="446">
      <formula>LEN(TRIM(H70))=0</formula>
    </cfRule>
  </conditionalFormatting>
  <conditionalFormatting sqref="B73">
    <cfRule type="containsText" dxfId="5287" priority="438" operator="containsText" text="PESQUISA DE MERCADO">
      <formula>NOT(ISERROR(SEARCH("PESQUISA DE MERCADO",B73)))</formula>
    </cfRule>
    <cfRule type="containsText" dxfId="5286" priority="439" operator="containsText" text="CPU">
      <formula>NOT(ISERROR(SEARCH("CPU",B73)))</formula>
    </cfRule>
    <cfRule type="containsText" dxfId="5285" priority="440" operator="containsText" text="LICITADO">
      <formula>NOT(ISERROR(SEARCH("LICITADO",B73)))</formula>
    </cfRule>
    <cfRule type="containsText" dxfId="5284" priority="441" operator="containsText" text="OUTROS">
      <formula>NOT(ISERROR(SEARCH("OUTROS",B73)))</formula>
    </cfRule>
    <cfRule type="containsText" dxfId="5283" priority="442" operator="containsText" text="SINAPI">
      <formula>NOT(ISERROR(SEARCH("SINAPI",B73)))</formula>
    </cfRule>
    <cfRule type="containsText" dxfId="5282" priority="443" operator="containsText" text="SIURB-INFRA">
      <formula>NOT(ISERROR(SEARCH("SIURB-INFRA",B73)))</formula>
    </cfRule>
    <cfRule type="containsText" dxfId="5281" priority="444" operator="containsText" text="SIURB-EDIF">
      <formula>NOT(ISERROR(SEARCH("SIURB-EDIF",B73)))</formula>
    </cfRule>
    <cfRule type="containsText" dxfId="5280" priority="445" operator="containsText" text="CDHU">
      <formula>NOT(ISERROR(SEARCH("CDHU",B73)))</formula>
    </cfRule>
  </conditionalFormatting>
  <conditionalFormatting sqref="B73">
    <cfRule type="containsText" dxfId="5279" priority="437" operator="containsText" text="CDHU">
      <formula>NOT(ISERROR(SEARCH("CDHU",B73)))</formula>
    </cfRule>
  </conditionalFormatting>
  <conditionalFormatting sqref="B83">
    <cfRule type="containsText" dxfId="5278" priority="429" operator="containsText" text="PESQUISA DE MERCADO">
      <formula>NOT(ISERROR(SEARCH("PESQUISA DE MERCADO",B83)))</formula>
    </cfRule>
    <cfRule type="containsText" dxfId="5277" priority="430" operator="containsText" text="CPU">
      <formula>NOT(ISERROR(SEARCH("CPU",B83)))</formula>
    </cfRule>
    <cfRule type="containsText" dxfId="5276" priority="431" operator="containsText" text="LICITADO">
      <formula>NOT(ISERROR(SEARCH("LICITADO",B83)))</formula>
    </cfRule>
    <cfRule type="containsText" dxfId="5275" priority="432" operator="containsText" text="OUTROS">
      <formula>NOT(ISERROR(SEARCH("OUTROS",B83)))</formula>
    </cfRule>
    <cfRule type="containsText" dxfId="5274" priority="433" operator="containsText" text="SINAPI">
      <formula>NOT(ISERROR(SEARCH("SINAPI",B83)))</formula>
    </cfRule>
    <cfRule type="containsText" dxfId="5273" priority="434" operator="containsText" text="SIURB-INFRA">
      <formula>NOT(ISERROR(SEARCH("SIURB-INFRA",B83)))</formula>
    </cfRule>
    <cfRule type="containsText" dxfId="5272" priority="435" operator="containsText" text="SIURB-EDIF">
      <formula>NOT(ISERROR(SEARCH("SIURB-EDIF",B83)))</formula>
    </cfRule>
  </conditionalFormatting>
  <conditionalFormatting sqref="B83">
    <cfRule type="containsText" dxfId="5271" priority="428" operator="containsText" text="CDHU">
      <formula>NOT(ISERROR(SEARCH("CDHU",B83)))</formula>
    </cfRule>
  </conditionalFormatting>
  <conditionalFormatting sqref="B84">
    <cfRule type="containsText" dxfId="5270" priority="421" operator="containsText" text="PESQUISA DE MERCADO">
      <formula>NOT(ISERROR(SEARCH("PESQUISA DE MERCADO",B84)))</formula>
    </cfRule>
    <cfRule type="containsText" dxfId="5269" priority="422" operator="containsText" text="CPU">
      <formula>NOT(ISERROR(SEARCH("CPU",B84)))</formula>
    </cfRule>
    <cfRule type="containsText" dxfId="5268" priority="423" operator="containsText" text="LICITADO">
      <formula>NOT(ISERROR(SEARCH("LICITADO",B84)))</formula>
    </cfRule>
    <cfRule type="containsText" dxfId="5267" priority="424" operator="containsText" text="OUTROS">
      <formula>NOT(ISERROR(SEARCH("OUTROS",B84)))</formula>
    </cfRule>
    <cfRule type="containsText" dxfId="5266" priority="425" operator="containsText" text="SINAPI">
      <formula>NOT(ISERROR(SEARCH("SINAPI",B84)))</formula>
    </cfRule>
    <cfRule type="containsText" dxfId="5265" priority="426" operator="containsText" text="SIURB-INFRA">
      <formula>NOT(ISERROR(SEARCH("SIURB-INFRA",B84)))</formula>
    </cfRule>
    <cfRule type="containsText" dxfId="5264" priority="427" operator="containsText" text="SIURB-EDIF">
      <formula>NOT(ISERROR(SEARCH("SIURB-EDIF",B84)))</formula>
    </cfRule>
  </conditionalFormatting>
  <conditionalFormatting sqref="B84">
    <cfRule type="containsText" dxfId="5263" priority="420" operator="containsText" text="CDHU">
      <formula>NOT(ISERROR(SEARCH("CDHU",B84)))</formula>
    </cfRule>
  </conditionalFormatting>
  <conditionalFormatting sqref="B85">
    <cfRule type="containsText" dxfId="5262" priority="413" operator="containsText" text="PESQUISA DE MERCADO">
      <formula>NOT(ISERROR(SEARCH("PESQUISA DE MERCADO",B85)))</formula>
    </cfRule>
    <cfRule type="containsText" dxfId="5261" priority="414" operator="containsText" text="CPU">
      <formula>NOT(ISERROR(SEARCH("CPU",B85)))</formula>
    </cfRule>
    <cfRule type="containsText" dxfId="5260" priority="415" operator="containsText" text="LICITADO">
      <formula>NOT(ISERROR(SEARCH("LICITADO",B85)))</formula>
    </cfRule>
    <cfRule type="containsText" dxfId="5259" priority="416" operator="containsText" text="OUTROS">
      <formula>NOT(ISERROR(SEARCH("OUTROS",B85)))</formula>
    </cfRule>
    <cfRule type="containsText" dxfId="5258" priority="417" operator="containsText" text="SINAPI">
      <formula>NOT(ISERROR(SEARCH("SINAPI",B85)))</formula>
    </cfRule>
    <cfRule type="containsText" dxfId="5257" priority="418" operator="containsText" text="SIURB-INFRA">
      <formula>NOT(ISERROR(SEARCH("SIURB-INFRA",B85)))</formula>
    </cfRule>
    <cfRule type="containsText" dxfId="5256" priority="419" operator="containsText" text="SIURB-EDIF">
      <formula>NOT(ISERROR(SEARCH("SIURB-EDIF",B85)))</formula>
    </cfRule>
  </conditionalFormatting>
  <conditionalFormatting sqref="B85">
    <cfRule type="containsText" dxfId="5255" priority="412" operator="containsText" text="CDHU">
      <formula>NOT(ISERROR(SEARCH("CDHU",B85)))</formula>
    </cfRule>
  </conditionalFormatting>
  <conditionalFormatting sqref="B81">
    <cfRule type="containsText" dxfId="5254" priority="410" operator="containsText" text="CDHU">
      <formula>NOT(ISERROR(SEARCH("CDHU",B81)))</formula>
    </cfRule>
  </conditionalFormatting>
  <conditionalFormatting sqref="B81">
    <cfRule type="containsText" dxfId="5253" priority="402" operator="containsText" text="PESQUISA DE MERCADO">
      <formula>NOT(ISERROR(SEARCH("PESQUISA DE MERCADO",B81)))</formula>
    </cfRule>
    <cfRule type="containsText" dxfId="5252" priority="403" operator="containsText" text="CPU">
      <formula>NOT(ISERROR(SEARCH("CPU",B81)))</formula>
    </cfRule>
    <cfRule type="containsText" dxfId="5251" priority="404" operator="containsText" text="LICITADO">
      <formula>NOT(ISERROR(SEARCH("LICITADO",B81)))</formula>
    </cfRule>
    <cfRule type="containsText" dxfId="5250" priority="405" operator="containsText" text="OUTROS">
      <formula>NOT(ISERROR(SEARCH("OUTROS",B81)))</formula>
    </cfRule>
    <cfRule type="containsText" dxfId="5249" priority="406" operator="containsText" text="SINAPI">
      <formula>NOT(ISERROR(SEARCH("SINAPI",B81)))</formula>
    </cfRule>
    <cfRule type="containsText" dxfId="5248" priority="407" operator="containsText" text="SIURB-INFRA">
      <formula>NOT(ISERROR(SEARCH("SIURB-INFRA",B81)))</formula>
    </cfRule>
    <cfRule type="containsText" dxfId="5247" priority="408" operator="containsText" text="SIURB-EDIF">
      <formula>NOT(ISERROR(SEARCH("SIURB-EDIF",B81)))</formula>
    </cfRule>
  </conditionalFormatting>
  <conditionalFormatting sqref="B88">
    <cfRule type="containsText" dxfId="5246" priority="401" operator="containsText" text="CDHU">
      <formula>NOT(ISERROR(SEARCH("CDHU",B88)))</formula>
    </cfRule>
  </conditionalFormatting>
  <conditionalFormatting sqref="H88">
    <cfRule type="containsBlanks" dxfId="5245" priority="400">
      <formula>LEN(TRIM(H88))=0</formula>
    </cfRule>
  </conditionalFormatting>
  <conditionalFormatting sqref="B88">
    <cfRule type="containsText" dxfId="5244" priority="393" operator="containsText" text="PESQUISA DE MERCADO">
      <formula>NOT(ISERROR(SEARCH("PESQUISA DE MERCADO",B88)))</formula>
    </cfRule>
    <cfRule type="containsText" dxfId="5243" priority="394" operator="containsText" text="CPU">
      <formula>NOT(ISERROR(SEARCH("CPU",B88)))</formula>
    </cfRule>
    <cfRule type="containsText" dxfId="5242" priority="395" operator="containsText" text="LICITADO">
      <formula>NOT(ISERROR(SEARCH("LICITADO",B88)))</formula>
    </cfRule>
    <cfRule type="containsText" dxfId="5241" priority="396" operator="containsText" text="OUTROS">
      <formula>NOT(ISERROR(SEARCH("OUTROS",B88)))</formula>
    </cfRule>
    <cfRule type="containsText" dxfId="5240" priority="397" operator="containsText" text="SINAPI">
      <formula>NOT(ISERROR(SEARCH("SINAPI",B88)))</formula>
    </cfRule>
    <cfRule type="containsText" dxfId="5239" priority="398" operator="containsText" text="SIURB-INFRA">
      <formula>NOT(ISERROR(SEARCH("SIURB-INFRA",B88)))</formula>
    </cfRule>
    <cfRule type="containsText" dxfId="5238" priority="399" operator="containsText" text="SIURB-EDIF">
      <formula>NOT(ISERROR(SEARCH("SIURB-EDIF",B88)))</formula>
    </cfRule>
  </conditionalFormatting>
  <conditionalFormatting sqref="H51:H56">
    <cfRule type="containsBlanks" dxfId="5237" priority="384">
      <formula>LEN(TRIM(H51))=0</formula>
    </cfRule>
  </conditionalFormatting>
  <conditionalFormatting sqref="B51:B53">
    <cfRule type="containsText" dxfId="5236" priority="377" operator="containsText" text="PESQUISA DE MERCADO">
      <formula>NOT(ISERROR(SEARCH("PESQUISA DE MERCADO",B51)))</formula>
    </cfRule>
    <cfRule type="containsText" dxfId="5235" priority="378" operator="containsText" text="CPU">
      <formula>NOT(ISERROR(SEARCH("CPU",B51)))</formula>
    </cfRule>
    <cfRule type="containsText" dxfId="5234" priority="379" operator="containsText" text="LICITADO">
      <formula>NOT(ISERROR(SEARCH("LICITADO",B51)))</formula>
    </cfRule>
    <cfRule type="containsText" dxfId="5233" priority="380" operator="containsText" text="OUTROS">
      <formula>NOT(ISERROR(SEARCH("OUTROS",B51)))</formula>
    </cfRule>
    <cfRule type="containsText" dxfId="5232" priority="381" operator="containsText" text="SINAPI">
      <formula>NOT(ISERROR(SEARCH("SINAPI",B51)))</formula>
    </cfRule>
    <cfRule type="containsText" dxfId="5231" priority="382" operator="containsText" text="SIURB-INFRA">
      <formula>NOT(ISERROR(SEARCH("SIURB-INFRA",B51)))</formula>
    </cfRule>
    <cfRule type="containsText" dxfId="5230" priority="383" operator="containsText" text="SIURB-EDIF">
      <formula>NOT(ISERROR(SEARCH("SIURB-EDIF",B51)))</formula>
    </cfRule>
  </conditionalFormatting>
  <conditionalFormatting sqref="B51:B53">
    <cfRule type="containsText" dxfId="5229" priority="376" operator="containsText" text="CDHU">
      <formula>NOT(ISERROR(SEARCH("CDHU",B51)))</formula>
    </cfRule>
  </conditionalFormatting>
  <conditionalFormatting sqref="B54">
    <cfRule type="containsText" dxfId="5228" priority="369" operator="containsText" text="PESQUISA DE MERCADO">
      <formula>NOT(ISERROR(SEARCH("PESQUISA DE MERCADO",B54)))</formula>
    </cfRule>
    <cfRule type="containsText" dxfId="5227" priority="370" operator="containsText" text="CPU">
      <formula>NOT(ISERROR(SEARCH("CPU",B54)))</formula>
    </cfRule>
    <cfRule type="containsText" dxfId="5226" priority="371" operator="containsText" text="LICITADO">
      <formula>NOT(ISERROR(SEARCH("LICITADO",B54)))</formula>
    </cfRule>
    <cfRule type="containsText" dxfId="5225" priority="372" operator="containsText" text="OUTROS">
      <formula>NOT(ISERROR(SEARCH("OUTROS",B54)))</formula>
    </cfRule>
    <cfRule type="containsText" dxfId="5224" priority="373" operator="containsText" text="SINAPI">
      <formula>NOT(ISERROR(SEARCH("SINAPI",B54)))</formula>
    </cfRule>
    <cfRule type="containsText" dxfId="5223" priority="374" operator="containsText" text="SIURB-INFRA">
      <formula>NOT(ISERROR(SEARCH("SIURB-INFRA",B54)))</formula>
    </cfRule>
    <cfRule type="containsText" dxfId="5222" priority="375" operator="containsText" text="SIURB-EDIF">
      <formula>NOT(ISERROR(SEARCH("SIURB-EDIF",B54)))</formula>
    </cfRule>
  </conditionalFormatting>
  <conditionalFormatting sqref="B54">
    <cfRule type="containsText" dxfId="5221" priority="368" operator="containsText" text="CDHU">
      <formula>NOT(ISERROR(SEARCH("CDHU",B54)))</formula>
    </cfRule>
  </conditionalFormatting>
  <conditionalFormatting sqref="B55">
    <cfRule type="containsText" dxfId="5220" priority="361" operator="containsText" text="PESQUISA DE MERCADO">
      <formula>NOT(ISERROR(SEARCH("PESQUISA DE MERCADO",B55)))</formula>
    </cfRule>
    <cfRule type="containsText" dxfId="5219" priority="362" operator="containsText" text="CPU">
      <formula>NOT(ISERROR(SEARCH("CPU",B55)))</formula>
    </cfRule>
    <cfRule type="containsText" dxfId="5218" priority="363" operator="containsText" text="LICITADO">
      <formula>NOT(ISERROR(SEARCH("LICITADO",B55)))</formula>
    </cfRule>
    <cfRule type="containsText" dxfId="5217" priority="364" operator="containsText" text="OUTROS">
      <formula>NOT(ISERROR(SEARCH("OUTROS",B55)))</formula>
    </cfRule>
    <cfRule type="containsText" dxfId="5216" priority="365" operator="containsText" text="SINAPI">
      <formula>NOT(ISERROR(SEARCH("SINAPI",B55)))</formula>
    </cfRule>
    <cfRule type="containsText" dxfId="5215" priority="366" operator="containsText" text="SIURB-INFRA">
      <formula>NOT(ISERROR(SEARCH("SIURB-INFRA",B55)))</formula>
    </cfRule>
    <cfRule type="containsText" dxfId="5214" priority="367" operator="containsText" text="SIURB-EDIF">
      <formula>NOT(ISERROR(SEARCH("SIURB-EDIF",B55)))</formula>
    </cfRule>
  </conditionalFormatting>
  <conditionalFormatting sqref="B55">
    <cfRule type="containsText" dxfId="5213" priority="360" operator="containsText" text="CDHU">
      <formula>NOT(ISERROR(SEARCH("CDHU",B55)))</formula>
    </cfRule>
  </conditionalFormatting>
  <conditionalFormatting sqref="B56">
    <cfRule type="containsText" dxfId="5212" priority="353" operator="containsText" text="PESQUISA DE MERCADO">
      <formula>NOT(ISERROR(SEARCH("PESQUISA DE MERCADO",B56)))</formula>
    </cfRule>
    <cfRule type="containsText" dxfId="5211" priority="354" operator="containsText" text="CPU">
      <formula>NOT(ISERROR(SEARCH("CPU",B56)))</formula>
    </cfRule>
    <cfRule type="containsText" dxfId="5210" priority="355" operator="containsText" text="LICITADO">
      <formula>NOT(ISERROR(SEARCH("LICITADO",B56)))</formula>
    </cfRule>
    <cfRule type="containsText" dxfId="5209" priority="356" operator="containsText" text="OUTROS">
      <formula>NOT(ISERROR(SEARCH("OUTROS",B56)))</formula>
    </cfRule>
    <cfRule type="containsText" dxfId="5208" priority="357" operator="containsText" text="SINAPI">
      <formula>NOT(ISERROR(SEARCH("SINAPI",B56)))</formula>
    </cfRule>
    <cfRule type="containsText" dxfId="5207" priority="358" operator="containsText" text="SIURB-INFRA">
      <formula>NOT(ISERROR(SEARCH("SIURB-INFRA",B56)))</formula>
    </cfRule>
    <cfRule type="containsText" dxfId="5206" priority="359" operator="containsText" text="SIURB-EDIF">
      <formula>NOT(ISERROR(SEARCH("SIURB-EDIF",B56)))</formula>
    </cfRule>
  </conditionalFormatting>
  <conditionalFormatting sqref="B56">
    <cfRule type="containsText" dxfId="5205" priority="352" operator="containsText" text="CDHU">
      <formula>NOT(ISERROR(SEARCH("CDHU",B56)))</formula>
    </cfRule>
  </conditionalFormatting>
  <conditionalFormatting sqref="H65">
    <cfRule type="containsBlanks" dxfId="5204" priority="318">
      <formula>LEN(TRIM(H65))=0</formula>
    </cfRule>
  </conditionalFormatting>
  <conditionalFormatting sqref="B65">
    <cfRule type="containsText" dxfId="5203" priority="311" operator="containsText" text="PESQUISA DE MERCADO">
      <formula>NOT(ISERROR(SEARCH("PESQUISA DE MERCADO",B65)))</formula>
    </cfRule>
    <cfRule type="containsText" dxfId="5202" priority="312" operator="containsText" text="CPU">
      <formula>NOT(ISERROR(SEARCH("CPU",B65)))</formula>
    </cfRule>
    <cfRule type="containsText" dxfId="5201" priority="313" operator="containsText" text="LICITADO">
      <formula>NOT(ISERROR(SEARCH("LICITADO",B65)))</formula>
    </cfRule>
    <cfRule type="containsText" dxfId="5200" priority="314" operator="containsText" text="OUTROS">
      <formula>NOT(ISERROR(SEARCH("OUTROS",B65)))</formula>
    </cfRule>
    <cfRule type="containsText" dxfId="5199" priority="315" operator="containsText" text="SINAPI">
      <formula>NOT(ISERROR(SEARCH("SINAPI",B65)))</formula>
    </cfRule>
    <cfRule type="containsText" dxfId="5198" priority="316" operator="containsText" text="SIURB-INFRA">
      <formula>NOT(ISERROR(SEARCH("SIURB-INFRA",B65)))</formula>
    </cfRule>
    <cfRule type="containsText" dxfId="5197" priority="317" operator="containsText" text="SIURB-EDIF">
      <formula>NOT(ISERROR(SEARCH("SIURB-EDIF",B65)))</formula>
    </cfRule>
  </conditionalFormatting>
  <conditionalFormatting sqref="B65">
    <cfRule type="containsText" dxfId="5196" priority="310" operator="containsText" text="CDHU">
      <formula>NOT(ISERROR(SEARCH("CDHU",B65)))</formula>
    </cfRule>
  </conditionalFormatting>
  <conditionalFormatting sqref="H58:H61 H66:H68">
    <cfRule type="containsBlanks" dxfId="5195" priority="351">
      <formula>LEN(TRIM(H58))=0</formula>
    </cfRule>
  </conditionalFormatting>
  <conditionalFormatting sqref="B58:B61">
    <cfRule type="containsText" dxfId="5194" priority="344" operator="containsText" text="PESQUISA DE MERCADO">
      <formula>NOT(ISERROR(SEARCH("PESQUISA DE MERCADO",B58)))</formula>
    </cfRule>
    <cfRule type="containsText" dxfId="5193" priority="345" operator="containsText" text="CPU">
      <formula>NOT(ISERROR(SEARCH("CPU",B58)))</formula>
    </cfRule>
    <cfRule type="containsText" dxfId="5192" priority="346" operator="containsText" text="LICITADO">
      <formula>NOT(ISERROR(SEARCH("LICITADO",B58)))</formula>
    </cfRule>
    <cfRule type="containsText" dxfId="5191" priority="347" operator="containsText" text="OUTROS">
      <formula>NOT(ISERROR(SEARCH("OUTROS",B58)))</formula>
    </cfRule>
    <cfRule type="containsText" dxfId="5190" priority="348" operator="containsText" text="SINAPI">
      <formula>NOT(ISERROR(SEARCH("SINAPI",B58)))</formula>
    </cfRule>
    <cfRule type="containsText" dxfId="5189" priority="349" operator="containsText" text="SIURB-INFRA">
      <formula>NOT(ISERROR(SEARCH("SIURB-INFRA",B58)))</formula>
    </cfRule>
    <cfRule type="containsText" dxfId="5188" priority="350" operator="containsText" text="SIURB-EDIF">
      <formula>NOT(ISERROR(SEARCH("SIURB-EDIF",B58)))</formula>
    </cfRule>
  </conditionalFormatting>
  <conditionalFormatting sqref="B58:B61">
    <cfRule type="containsText" dxfId="5187" priority="343" operator="containsText" text="CDHU">
      <formula>NOT(ISERROR(SEARCH("CDHU",B58)))</formula>
    </cfRule>
  </conditionalFormatting>
  <conditionalFormatting sqref="B66">
    <cfRule type="containsText" dxfId="5186" priority="336" operator="containsText" text="PESQUISA DE MERCADO">
      <formula>NOT(ISERROR(SEARCH("PESQUISA DE MERCADO",B66)))</formula>
    </cfRule>
    <cfRule type="containsText" dxfId="5185" priority="337" operator="containsText" text="CPU">
      <formula>NOT(ISERROR(SEARCH("CPU",B66)))</formula>
    </cfRule>
    <cfRule type="containsText" dxfId="5184" priority="338" operator="containsText" text="LICITADO">
      <formula>NOT(ISERROR(SEARCH("LICITADO",B66)))</formula>
    </cfRule>
    <cfRule type="containsText" dxfId="5183" priority="339" operator="containsText" text="OUTROS">
      <formula>NOT(ISERROR(SEARCH("OUTROS",B66)))</formula>
    </cfRule>
    <cfRule type="containsText" dxfId="5182" priority="340" operator="containsText" text="SINAPI">
      <formula>NOT(ISERROR(SEARCH("SINAPI",B66)))</formula>
    </cfRule>
    <cfRule type="containsText" dxfId="5181" priority="341" operator="containsText" text="SIURB-INFRA">
      <formula>NOT(ISERROR(SEARCH("SIURB-INFRA",B66)))</formula>
    </cfRule>
    <cfRule type="containsText" dxfId="5180" priority="342" operator="containsText" text="SIURB-EDIF">
      <formula>NOT(ISERROR(SEARCH("SIURB-EDIF",B66)))</formula>
    </cfRule>
  </conditionalFormatting>
  <conditionalFormatting sqref="B66">
    <cfRule type="containsText" dxfId="5179" priority="335" operator="containsText" text="CDHU">
      <formula>NOT(ISERROR(SEARCH("CDHU",B66)))</formula>
    </cfRule>
  </conditionalFormatting>
  <conditionalFormatting sqref="B67">
    <cfRule type="containsText" dxfId="5178" priority="328" operator="containsText" text="PESQUISA DE MERCADO">
      <formula>NOT(ISERROR(SEARCH("PESQUISA DE MERCADO",B67)))</formula>
    </cfRule>
    <cfRule type="containsText" dxfId="5177" priority="329" operator="containsText" text="CPU">
      <formula>NOT(ISERROR(SEARCH("CPU",B67)))</formula>
    </cfRule>
    <cfRule type="containsText" dxfId="5176" priority="330" operator="containsText" text="LICITADO">
      <formula>NOT(ISERROR(SEARCH("LICITADO",B67)))</formula>
    </cfRule>
    <cfRule type="containsText" dxfId="5175" priority="331" operator="containsText" text="OUTROS">
      <formula>NOT(ISERROR(SEARCH("OUTROS",B67)))</formula>
    </cfRule>
    <cfRule type="containsText" dxfId="5174" priority="332" operator="containsText" text="SINAPI">
      <formula>NOT(ISERROR(SEARCH("SINAPI",B67)))</formula>
    </cfRule>
    <cfRule type="containsText" dxfId="5173" priority="333" operator="containsText" text="SIURB-INFRA">
      <formula>NOT(ISERROR(SEARCH("SIURB-INFRA",B67)))</formula>
    </cfRule>
    <cfRule type="containsText" dxfId="5172" priority="334" operator="containsText" text="SIURB-EDIF">
      <formula>NOT(ISERROR(SEARCH("SIURB-EDIF",B67)))</formula>
    </cfRule>
  </conditionalFormatting>
  <conditionalFormatting sqref="B67">
    <cfRule type="containsText" dxfId="5171" priority="327" operator="containsText" text="CDHU">
      <formula>NOT(ISERROR(SEARCH("CDHU",B67)))</formula>
    </cfRule>
  </conditionalFormatting>
  <conditionalFormatting sqref="B68">
    <cfRule type="containsText" dxfId="5170" priority="320" operator="containsText" text="PESQUISA DE MERCADO">
      <formula>NOT(ISERROR(SEARCH("PESQUISA DE MERCADO",B68)))</formula>
    </cfRule>
    <cfRule type="containsText" dxfId="5169" priority="321" operator="containsText" text="CPU">
      <formula>NOT(ISERROR(SEARCH("CPU",B68)))</formula>
    </cfRule>
    <cfRule type="containsText" dxfId="5168" priority="322" operator="containsText" text="LICITADO">
      <formula>NOT(ISERROR(SEARCH("LICITADO",B68)))</formula>
    </cfRule>
    <cfRule type="containsText" dxfId="5167" priority="323" operator="containsText" text="OUTROS">
      <formula>NOT(ISERROR(SEARCH("OUTROS",B68)))</formula>
    </cfRule>
    <cfRule type="containsText" dxfId="5166" priority="324" operator="containsText" text="SINAPI">
      <formula>NOT(ISERROR(SEARCH("SINAPI",B68)))</formula>
    </cfRule>
    <cfRule type="containsText" dxfId="5165" priority="325" operator="containsText" text="SIURB-INFRA">
      <formula>NOT(ISERROR(SEARCH("SIURB-INFRA",B68)))</formula>
    </cfRule>
    <cfRule type="containsText" dxfId="5164" priority="326" operator="containsText" text="SIURB-EDIF">
      <formula>NOT(ISERROR(SEARCH("SIURB-EDIF",B68)))</formula>
    </cfRule>
  </conditionalFormatting>
  <conditionalFormatting sqref="B68">
    <cfRule type="containsText" dxfId="5163" priority="319" operator="containsText" text="CDHU">
      <formula>NOT(ISERROR(SEARCH("CDHU",B68)))</formula>
    </cfRule>
  </conditionalFormatting>
  <conditionalFormatting sqref="B32">
    <cfRule type="containsText" dxfId="5162" priority="302" operator="containsText" text="CDHU">
      <formula>NOT(ISERROR(SEARCH("CDHU",B34)))</formula>
    </cfRule>
  </conditionalFormatting>
  <conditionalFormatting sqref="B32">
    <cfRule type="containsText" dxfId="5161" priority="303" operator="containsText" text="PESQUISA DE MERCADO">
      <formula>NOT(ISERROR(SEARCH("PESQUISA DE MERCADO",B34)))</formula>
    </cfRule>
    <cfRule type="containsText" dxfId="5160" priority="304" operator="containsText" text="CPU">
      <formula>NOT(ISERROR(SEARCH("CPU",B34)))</formula>
    </cfRule>
    <cfRule type="containsText" dxfId="5159" priority="305" operator="containsText" text="LICITADO">
      <formula>NOT(ISERROR(SEARCH("LICITADO",B34)))</formula>
    </cfRule>
    <cfRule type="containsText" dxfId="5158" priority="306" operator="containsText" text="OUTROS">
      <formula>NOT(ISERROR(SEARCH("OUTROS",B34)))</formula>
    </cfRule>
    <cfRule type="containsText" dxfId="5157" priority="307" operator="containsText" text="SINAPI">
      <formula>NOT(ISERROR(SEARCH("SINAPI",B34)))</formula>
    </cfRule>
    <cfRule type="containsText" dxfId="5156" priority="308" operator="containsText" text="SIURB-INFRA">
      <formula>NOT(ISERROR(SEARCH("SIURB-INFRA",B34)))</formula>
    </cfRule>
    <cfRule type="containsText" dxfId="5155" priority="309" operator="containsText" text="SIURB-EDIF">
      <formula>NOT(ISERROR(SEARCH("SIURB-EDIF",B34)))</formula>
    </cfRule>
  </conditionalFormatting>
  <conditionalFormatting sqref="H62">
    <cfRule type="containsBlanks" dxfId="5154" priority="301">
      <formula>LEN(TRIM(H62))=0</formula>
    </cfRule>
  </conditionalFormatting>
  <conditionalFormatting sqref="B62">
    <cfRule type="containsText" dxfId="5153" priority="294" operator="containsText" text="PESQUISA DE MERCADO">
      <formula>NOT(ISERROR(SEARCH("PESQUISA DE MERCADO",B62)))</formula>
    </cfRule>
    <cfRule type="containsText" dxfId="5152" priority="295" operator="containsText" text="CPU">
      <formula>NOT(ISERROR(SEARCH("CPU",B62)))</formula>
    </cfRule>
    <cfRule type="containsText" dxfId="5151" priority="296" operator="containsText" text="LICITADO">
      <formula>NOT(ISERROR(SEARCH("LICITADO",B62)))</formula>
    </cfRule>
    <cfRule type="containsText" dxfId="5150" priority="297" operator="containsText" text="OUTROS">
      <formula>NOT(ISERROR(SEARCH("OUTROS",B62)))</formula>
    </cfRule>
    <cfRule type="containsText" dxfId="5149" priority="298" operator="containsText" text="SINAPI">
      <formula>NOT(ISERROR(SEARCH("SINAPI",B62)))</formula>
    </cfRule>
    <cfRule type="containsText" dxfId="5148" priority="299" operator="containsText" text="SIURB-INFRA">
      <formula>NOT(ISERROR(SEARCH("SIURB-INFRA",B62)))</formula>
    </cfRule>
    <cfRule type="containsText" dxfId="5147" priority="300" operator="containsText" text="SIURB-EDIF">
      <formula>NOT(ISERROR(SEARCH("SIURB-EDIF",B62)))</formula>
    </cfRule>
  </conditionalFormatting>
  <conditionalFormatting sqref="B62">
    <cfRule type="containsText" dxfId="5146" priority="293" operator="containsText" text="CDHU">
      <formula>NOT(ISERROR(SEARCH("CDHU",B62)))</formula>
    </cfRule>
  </conditionalFormatting>
  <conditionalFormatting sqref="H63">
    <cfRule type="containsBlanks" dxfId="5145" priority="292">
      <formula>LEN(TRIM(H63))=0</formula>
    </cfRule>
  </conditionalFormatting>
  <conditionalFormatting sqref="B63">
    <cfRule type="containsText" dxfId="5144" priority="285" operator="containsText" text="PESQUISA DE MERCADO">
      <formula>NOT(ISERROR(SEARCH("PESQUISA DE MERCADO",B63)))</formula>
    </cfRule>
    <cfRule type="containsText" dxfId="5143" priority="286" operator="containsText" text="CPU">
      <formula>NOT(ISERROR(SEARCH("CPU",B63)))</formula>
    </cfRule>
    <cfRule type="containsText" dxfId="5142" priority="287" operator="containsText" text="LICITADO">
      <formula>NOT(ISERROR(SEARCH("LICITADO",B63)))</formula>
    </cfRule>
    <cfRule type="containsText" dxfId="5141" priority="288" operator="containsText" text="OUTROS">
      <formula>NOT(ISERROR(SEARCH("OUTROS",B63)))</formula>
    </cfRule>
    <cfRule type="containsText" dxfId="5140" priority="289" operator="containsText" text="SINAPI">
      <formula>NOT(ISERROR(SEARCH("SINAPI",B63)))</formula>
    </cfRule>
    <cfRule type="containsText" dxfId="5139" priority="290" operator="containsText" text="SIURB-INFRA">
      <formula>NOT(ISERROR(SEARCH("SIURB-INFRA",B63)))</formula>
    </cfRule>
    <cfRule type="containsText" dxfId="5138" priority="291" operator="containsText" text="SIURB-EDIF">
      <formula>NOT(ISERROR(SEARCH("SIURB-EDIF",B63)))</formula>
    </cfRule>
  </conditionalFormatting>
  <conditionalFormatting sqref="B63">
    <cfRule type="containsText" dxfId="5137" priority="284" operator="containsText" text="CDHU">
      <formula>NOT(ISERROR(SEARCH("CDHU",B63)))</formula>
    </cfRule>
  </conditionalFormatting>
  <conditionalFormatting sqref="H64">
    <cfRule type="containsBlanks" dxfId="5136" priority="283">
      <formula>LEN(TRIM(H64))=0</formula>
    </cfRule>
  </conditionalFormatting>
  <conditionalFormatting sqref="B64">
    <cfRule type="containsText" dxfId="5135" priority="276" operator="containsText" text="PESQUISA DE MERCADO">
      <formula>NOT(ISERROR(SEARCH("PESQUISA DE MERCADO",B64)))</formula>
    </cfRule>
    <cfRule type="containsText" dxfId="5134" priority="277" operator="containsText" text="CPU">
      <formula>NOT(ISERROR(SEARCH("CPU",B64)))</formula>
    </cfRule>
    <cfRule type="containsText" dxfId="5133" priority="278" operator="containsText" text="LICITADO">
      <formula>NOT(ISERROR(SEARCH("LICITADO",B64)))</formula>
    </cfRule>
    <cfRule type="containsText" dxfId="5132" priority="279" operator="containsText" text="OUTROS">
      <formula>NOT(ISERROR(SEARCH("OUTROS",B64)))</formula>
    </cfRule>
    <cfRule type="containsText" dxfId="5131" priority="280" operator="containsText" text="SINAPI">
      <formula>NOT(ISERROR(SEARCH("SINAPI",B64)))</formula>
    </cfRule>
    <cfRule type="containsText" dxfId="5130" priority="281" operator="containsText" text="SIURB-INFRA">
      <formula>NOT(ISERROR(SEARCH("SIURB-INFRA",B64)))</formula>
    </cfRule>
    <cfRule type="containsText" dxfId="5129" priority="282" operator="containsText" text="SIURB-EDIF">
      <formula>NOT(ISERROR(SEARCH("SIURB-EDIF",B64)))</formula>
    </cfRule>
  </conditionalFormatting>
  <conditionalFormatting sqref="B64">
    <cfRule type="containsText" dxfId="5128" priority="275" operator="containsText" text="CDHU">
      <formula>NOT(ISERROR(SEARCH("CDHU",B64)))</formula>
    </cfRule>
  </conditionalFormatting>
  <conditionalFormatting sqref="B79">
    <cfRule type="containsText" dxfId="5127" priority="267" operator="containsText" text="PESQUISA DE MERCADO">
      <formula>NOT(ISERROR(SEARCH("PESQUISA DE MERCADO",B79)))</formula>
    </cfRule>
    <cfRule type="containsText" dxfId="5126" priority="268" operator="containsText" text="CPU">
      <formula>NOT(ISERROR(SEARCH("CPU",B79)))</formula>
    </cfRule>
    <cfRule type="containsText" dxfId="5125" priority="269" operator="containsText" text="LICITADO">
      <formula>NOT(ISERROR(SEARCH("LICITADO",B79)))</formula>
    </cfRule>
    <cfRule type="containsText" dxfId="5124" priority="270" operator="containsText" text="OUTROS">
      <formula>NOT(ISERROR(SEARCH("OUTROS",B79)))</formula>
    </cfRule>
    <cfRule type="containsText" dxfId="5123" priority="271" operator="containsText" text="SINAPI">
      <formula>NOT(ISERROR(SEARCH("SINAPI",B79)))</formula>
    </cfRule>
    <cfRule type="containsText" dxfId="5122" priority="272" operator="containsText" text="SIURB-INFRA">
      <formula>NOT(ISERROR(SEARCH("SIURB-INFRA",B79)))</formula>
    </cfRule>
    <cfRule type="containsText" dxfId="5121" priority="273" operator="containsText" text="SIURB-EDIF">
      <formula>NOT(ISERROR(SEARCH("SIURB-EDIF",B79)))</formula>
    </cfRule>
    <cfRule type="containsText" dxfId="5120" priority="274" operator="containsText" text="CDHU">
      <formula>NOT(ISERROR(SEARCH("CDHU",B79)))</formula>
    </cfRule>
  </conditionalFormatting>
  <conditionalFormatting sqref="B79">
    <cfRule type="containsText" dxfId="5119" priority="266" operator="containsText" text="CDHU">
      <formula>NOT(ISERROR(SEARCH("CDHU",B79)))</formula>
    </cfRule>
  </conditionalFormatting>
  <conditionalFormatting sqref="B96">
    <cfRule type="containsText" dxfId="5118" priority="250" operator="containsText" text="PESQUISA DE MERCADO">
      <formula>NOT(ISERROR(SEARCH("PESQUISA DE MERCADO",B96)))</formula>
    </cfRule>
    <cfRule type="containsText" dxfId="5117" priority="251" operator="containsText" text="CPU">
      <formula>NOT(ISERROR(SEARCH("CPU",B96)))</formula>
    </cfRule>
    <cfRule type="containsText" dxfId="5116" priority="252" operator="containsText" text="LICITADO">
      <formula>NOT(ISERROR(SEARCH("LICITADO",B96)))</formula>
    </cfRule>
    <cfRule type="containsText" dxfId="5115" priority="253" operator="containsText" text="OUTROS">
      <formula>NOT(ISERROR(SEARCH("OUTROS",B96)))</formula>
    </cfRule>
    <cfRule type="containsText" dxfId="5114" priority="254" operator="containsText" text="SINAPI">
      <formula>NOT(ISERROR(SEARCH("SINAPI",B96)))</formula>
    </cfRule>
    <cfRule type="containsText" dxfId="5113" priority="255" operator="containsText" text="SIURB-INFRA">
      <formula>NOT(ISERROR(SEARCH("SIURB-INFRA",B96)))</formula>
    </cfRule>
    <cfRule type="containsText" dxfId="5112" priority="256" operator="containsText" text="SIURB-EDIF">
      <formula>NOT(ISERROR(SEARCH("SIURB-EDIF",B96)))</formula>
    </cfRule>
  </conditionalFormatting>
  <conditionalFormatting sqref="B96">
    <cfRule type="containsText" dxfId="5111" priority="249" operator="containsText" text="CDHU">
      <formula>NOT(ISERROR(SEARCH("CDHU",B96)))</formula>
    </cfRule>
  </conditionalFormatting>
  <conditionalFormatting sqref="H96:H97">
    <cfRule type="containsBlanks" dxfId="5110" priority="248">
      <formula>LEN(TRIM(H96))=0</formula>
    </cfRule>
  </conditionalFormatting>
  <conditionalFormatting sqref="H98:H99 H102">
    <cfRule type="containsBlanks" dxfId="5109" priority="223">
      <formula>LEN(TRIM(H98))=0</formula>
    </cfRule>
  </conditionalFormatting>
  <conditionalFormatting sqref="B98">
    <cfRule type="containsText" dxfId="5108" priority="241" operator="containsText" text="PESQUISA DE MERCADO">
      <formula>NOT(ISERROR(SEARCH("PESQUISA DE MERCADO",B98)))</formula>
    </cfRule>
    <cfRule type="containsText" dxfId="5107" priority="242" operator="containsText" text="CPU">
      <formula>NOT(ISERROR(SEARCH("CPU",B98)))</formula>
    </cfRule>
    <cfRule type="containsText" dxfId="5106" priority="243" operator="containsText" text="LICITADO">
      <formula>NOT(ISERROR(SEARCH("LICITADO",B98)))</formula>
    </cfRule>
    <cfRule type="containsText" dxfId="5105" priority="244" operator="containsText" text="OUTROS">
      <formula>NOT(ISERROR(SEARCH("OUTROS",B98)))</formula>
    </cfRule>
    <cfRule type="containsText" dxfId="5104" priority="245" operator="containsText" text="SINAPI">
      <formula>NOT(ISERROR(SEARCH("SINAPI",B98)))</formula>
    </cfRule>
    <cfRule type="containsText" dxfId="5103" priority="246" operator="containsText" text="SIURB-INFRA">
      <formula>NOT(ISERROR(SEARCH("SIURB-INFRA",B98)))</formula>
    </cfRule>
    <cfRule type="containsText" dxfId="5102" priority="247" operator="containsText" text="SIURB-EDIF">
      <formula>NOT(ISERROR(SEARCH("SIURB-EDIF",B98)))</formula>
    </cfRule>
  </conditionalFormatting>
  <conditionalFormatting sqref="B98">
    <cfRule type="containsText" dxfId="5101" priority="240" operator="containsText" text="CDHU">
      <formula>NOT(ISERROR(SEARCH("CDHU",B98)))</formula>
    </cfRule>
  </conditionalFormatting>
  <conditionalFormatting sqref="B99:B100">
    <cfRule type="containsText" dxfId="5100" priority="233" operator="containsText" text="PESQUISA DE MERCADO">
      <formula>NOT(ISERROR(SEARCH("PESQUISA DE MERCADO",B99)))</formula>
    </cfRule>
    <cfRule type="containsText" dxfId="5099" priority="234" operator="containsText" text="CPU">
      <formula>NOT(ISERROR(SEARCH("CPU",B99)))</formula>
    </cfRule>
    <cfRule type="containsText" dxfId="5098" priority="235" operator="containsText" text="LICITADO">
      <formula>NOT(ISERROR(SEARCH("LICITADO",B99)))</formula>
    </cfRule>
    <cfRule type="containsText" dxfId="5097" priority="236" operator="containsText" text="OUTROS">
      <formula>NOT(ISERROR(SEARCH("OUTROS",B99)))</formula>
    </cfRule>
    <cfRule type="containsText" dxfId="5096" priority="237" operator="containsText" text="SINAPI">
      <formula>NOT(ISERROR(SEARCH("SINAPI",B99)))</formula>
    </cfRule>
    <cfRule type="containsText" dxfId="5095" priority="238" operator="containsText" text="SIURB-INFRA">
      <formula>NOT(ISERROR(SEARCH("SIURB-INFRA",B99)))</formula>
    </cfRule>
    <cfRule type="containsText" dxfId="5094" priority="239" operator="containsText" text="SIURB-EDIF">
      <formula>NOT(ISERROR(SEARCH("SIURB-EDIF",B99)))</formula>
    </cfRule>
  </conditionalFormatting>
  <conditionalFormatting sqref="B99:B100">
    <cfRule type="containsText" dxfId="5093" priority="232" operator="containsText" text="CDHU">
      <formula>NOT(ISERROR(SEARCH("CDHU",B99)))</formula>
    </cfRule>
  </conditionalFormatting>
  <conditionalFormatting sqref="B102">
    <cfRule type="containsText" dxfId="5092" priority="225" operator="containsText" text="PESQUISA DE MERCADO">
      <formula>NOT(ISERROR(SEARCH("PESQUISA DE MERCADO",B102)))</formula>
    </cfRule>
    <cfRule type="containsText" dxfId="5091" priority="226" operator="containsText" text="CPU">
      <formula>NOT(ISERROR(SEARCH("CPU",B102)))</formula>
    </cfRule>
    <cfRule type="containsText" dxfId="5090" priority="227" operator="containsText" text="LICITADO">
      <formula>NOT(ISERROR(SEARCH("LICITADO",B102)))</formula>
    </cfRule>
    <cfRule type="containsText" dxfId="5089" priority="228" operator="containsText" text="OUTROS">
      <formula>NOT(ISERROR(SEARCH("OUTROS",B102)))</formula>
    </cfRule>
    <cfRule type="containsText" dxfId="5088" priority="229" operator="containsText" text="SINAPI">
      <formula>NOT(ISERROR(SEARCH("SINAPI",B102)))</formula>
    </cfRule>
    <cfRule type="containsText" dxfId="5087" priority="230" operator="containsText" text="SIURB-INFRA">
      <formula>NOT(ISERROR(SEARCH("SIURB-INFRA",B102)))</formula>
    </cfRule>
    <cfRule type="containsText" dxfId="5086" priority="231" operator="containsText" text="SIURB-EDIF">
      <formula>NOT(ISERROR(SEARCH("SIURB-EDIF",B102)))</formula>
    </cfRule>
  </conditionalFormatting>
  <conditionalFormatting sqref="B102">
    <cfRule type="containsText" dxfId="5085" priority="224" operator="containsText" text="CDHU">
      <formula>NOT(ISERROR(SEARCH("CDHU",B102)))</formula>
    </cfRule>
  </conditionalFormatting>
  <conditionalFormatting sqref="B91">
    <cfRule type="containsText" dxfId="5084" priority="215" operator="containsText" text="PESQUISA DE MERCADO">
      <formula>NOT(ISERROR(SEARCH("PESQUISA DE MERCADO",B91)))</formula>
    </cfRule>
    <cfRule type="containsText" dxfId="5083" priority="216" operator="containsText" text="CPU">
      <formula>NOT(ISERROR(SEARCH("CPU",B91)))</formula>
    </cfRule>
    <cfRule type="containsText" dxfId="5082" priority="217" operator="containsText" text="LICITADO">
      <formula>NOT(ISERROR(SEARCH("LICITADO",B91)))</formula>
    </cfRule>
    <cfRule type="containsText" dxfId="5081" priority="218" operator="containsText" text="OUTROS">
      <formula>NOT(ISERROR(SEARCH("OUTROS",B91)))</formula>
    </cfRule>
    <cfRule type="containsText" dxfId="5080" priority="219" operator="containsText" text="SINAPI">
      <formula>NOT(ISERROR(SEARCH("SINAPI",B91)))</formula>
    </cfRule>
    <cfRule type="containsText" dxfId="5079" priority="220" operator="containsText" text="SIURB-INFRA">
      <formula>NOT(ISERROR(SEARCH("SIURB-INFRA",B91)))</formula>
    </cfRule>
    <cfRule type="containsText" dxfId="5078" priority="221" operator="containsText" text="SIURB-EDIF">
      <formula>NOT(ISERROR(SEARCH("SIURB-EDIF",B91)))</formula>
    </cfRule>
    <cfRule type="containsText" dxfId="5077" priority="222" operator="containsText" text="CDHU">
      <formula>NOT(ISERROR(SEARCH("CDHU",B91)))</formula>
    </cfRule>
  </conditionalFormatting>
  <conditionalFormatting sqref="B91">
    <cfRule type="containsText" dxfId="5076" priority="214" operator="containsText" text="CDHU">
      <formula>NOT(ISERROR(SEARCH("CDHU",B91)))</formula>
    </cfRule>
  </conditionalFormatting>
  <conditionalFormatting sqref="H91">
    <cfRule type="containsBlanks" dxfId="5075" priority="213">
      <formula>LEN(TRIM(H91))=0</formula>
    </cfRule>
  </conditionalFormatting>
  <conditionalFormatting sqref="H100">
    <cfRule type="containsBlanks" dxfId="5074" priority="204">
      <formula>LEN(TRIM(H100))=0</formula>
    </cfRule>
  </conditionalFormatting>
  <conditionalFormatting sqref="B106">
    <cfRule type="containsText" dxfId="5073" priority="181" operator="containsText" text="PESQUISA DE MERCADO">
      <formula>NOT(ISERROR(SEARCH("PESQUISA DE MERCADO",B106)))</formula>
    </cfRule>
    <cfRule type="containsText" dxfId="5072" priority="182" operator="containsText" text="CPU">
      <formula>NOT(ISERROR(SEARCH("CPU",B106)))</formula>
    </cfRule>
    <cfRule type="containsText" dxfId="5071" priority="183" operator="containsText" text="LICITADO">
      <formula>NOT(ISERROR(SEARCH("LICITADO",B106)))</formula>
    </cfRule>
    <cfRule type="containsText" dxfId="5070" priority="184" operator="containsText" text="OUTROS">
      <formula>NOT(ISERROR(SEARCH("OUTROS",B106)))</formula>
    </cfRule>
    <cfRule type="containsText" dxfId="5069" priority="185" operator="containsText" text="SINAPI">
      <formula>NOT(ISERROR(SEARCH("SINAPI",B106)))</formula>
    </cfRule>
    <cfRule type="containsText" dxfId="5068" priority="186" operator="containsText" text="SIURB-INFRA">
      <formula>NOT(ISERROR(SEARCH("SIURB-INFRA",B106)))</formula>
    </cfRule>
    <cfRule type="containsText" dxfId="5067" priority="187" operator="containsText" text="SIURB-EDIF">
      <formula>NOT(ISERROR(SEARCH("SIURB-EDIF",B106)))</formula>
    </cfRule>
  </conditionalFormatting>
  <conditionalFormatting sqref="B106">
    <cfRule type="containsText" dxfId="5066" priority="180" operator="containsText" text="CDHU">
      <formula>NOT(ISERROR(SEARCH("CDHU",B106)))</formula>
    </cfRule>
  </conditionalFormatting>
  <conditionalFormatting sqref="B105">
    <cfRule type="containsText" dxfId="5065" priority="173" operator="containsText" text="PESQUISA DE MERCADO">
      <formula>NOT(ISERROR(SEARCH("PESQUISA DE MERCADO",B105)))</formula>
    </cfRule>
    <cfRule type="containsText" dxfId="5064" priority="174" operator="containsText" text="CPU">
      <formula>NOT(ISERROR(SEARCH("CPU",B105)))</formula>
    </cfRule>
    <cfRule type="containsText" dxfId="5063" priority="175" operator="containsText" text="LICITADO">
      <formula>NOT(ISERROR(SEARCH("LICITADO",B105)))</formula>
    </cfRule>
    <cfRule type="containsText" dxfId="5062" priority="176" operator="containsText" text="OUTROS">
      <formula>NOT(ISERROR(SEARCH("OUTROS",B105)))</formula>
    </cfRule>
    <cfRule type="containsText" dxfId="5061" priority="177" operator="containsText" text="SINAPI">
      <formula>NOT(ISERROR(SEARCH("SINAPI",B105)))</formula>
    </cfRule>
    <cfRule type="containsText" dxfId="5060" priority="178" operator="containsText" text="SIURB-INFRA">
      <formula>NOT(ISERROR(SEARCH("SIURB-INFRA",B105)))</formula>
    </cfRule>
    <cfRule type="containsText" dxfId="5059" priority="179" operator="containsText" text="SIURB-EDIF">
      <formula>NOT(ISERROR(SEARCH("SIURB-EDIF",B105)))</formula>
    </cfRule>
  </conditionalFormatting>
  <conditionalFormatting sqref="B105">
    <cfRule type="containsText" dxfId="5058" priority="172" operator="containsText" text="CDHU">
      <formula>NOT(ISERROR(SEARCH("CDHU",B105)))</formula>
    </cfRule>
  </conditionalFormatting>
  <conditionalFormatting sqref="B107:B108">
    <cfRule type="containsText" dxfId="5057" priority="157" operator="containsText" text="PESQUISA DE MERCADO">
      <formula>NOT(ISERROR(SEARCH("PESQUISA DE MERCADO",B107)))</formula>
    </cfRule>
    <cfRule type="containsText" dxfId="5056" priority="158" operator="containsText" text="CPU">
      <formula>NOT(ISERROR(SEARCH("CPU",B107)))</formula>
    </cfRule>
    <cfRule type="containsText" dxfId="5055" priority="159" operator="containsText" text="LICITADO">
      <formula>NOT(ISERROR(SEARCH("LICITADO",B107)))</formula>
    </cfRule>
    <cfRule type="containsText" dxfId="5054" priority="160" operator="containsText" text="OUTROS">
      <formula>NOT(ISERROR(SEARCH("OUTROS",B107)))</formula>
    </cfRule>
    <cfRule type="containsText" dxfId="5053" priority="161" operator="containsText" text="SINAPI">
      <formula>NOT(ISERROR(SEARCH("SINAPI",B107)))</formula>
    </cfRule>
    <cfRule type="containsText" dxfId="5052" priority="162" operator="containsText" text="SIURB-INFRA">
      <formula>NOT(ISERROR(SEARCH("SIURB-INFRA",B107)))</formula>
    </cfRule>
    <cfRule type="containsText" dxfId="5051" priority="163" operator="containsText" text="SIURB-EDIF">
      <formula>NOT(ISERROR(SEARCH("SIURB-EDIF",B107)))</formula>
    </cfRule>
  </conditionalFormatting>
  <conditionalFormatting sqref="B107:B108">
    <cfRule type="containsText" dxfId="5050" priority="156" operator="containsText" text="CDHU">
      <formula>NOT(ISERROR(SEARCH("CDHU",B107)))</formula>
    </cfRule>
  </conditionalFormatting>
  <conditionalFormatting sqref="B110">
    <cfRule type="containsText" dxfId="5049" priority="149" operator="containsText" text="PESQUISA DE MERCADO">
      <formula>NOT(ISERROR(SEARCH("PESQUISA DE MERCADO",B110)))</formula>
    </cfRule>
    <cfRule type="containsText" dxfId="5048" priority="150" operator="containsText" text="CPU">
      <formula>NOT(ISERROR(SEARCH("CPU",B110)))</formula>
    </cfRule>
    <cfRule type="containsText" dxfId="5047" priority="151" operator="containsText" text="LICITADO">
      <formula>NOT(ISERROR(SEARCH("LICITADO",B110)))</formula>
    </cfRule>
    <cfRule type="containsText" dxfId="5046" priority="152" operator="containsText" text="OUTROS">
      <formula>NOT(ISERROR(SEARCH("OUTROS",B110)))</formula>
    </cfRule>
    <cfRule type="containsText" dxfId="5045" priority="153" operator="containsText" text="SINAPI">
      <formula>NOT(ISERROR(SEARCH("SINAPI",B110)))</formula>
    </cfRule>
    <cfRule type="containsText" dxfId="5044" priority="154" operator="containsText" text="SIURB-INFRA">
      <formula>NOT(ISERROR(SEARCH("SIURB-INFRA",B110)))</formula>
    </cfRule>
    <cfRule type="containsText" dxfId="5043" priority="155" operator="containsText" text="SIURB-EDIF">
      <formula>NOT(ISERROR(SEARCH("SIURB-EDIF",B110)))</formula>
    </cfRule>
  </conditionalFormatting>
  <conditionalFormatting sqref="B110">
    <cfRule type="containsText" dxfId="5042" priority="148" operator="containsText" text="CDHU">
      <formula>NOT(ISERROR(SEARCH("CDHU",B110)))</formula>
    </cfRule>
  </conditionalFormatting>
  <conditionalFormatting sqref="B112">
    <cfRule type="containsText" dxfId="5041" priority="141" operator="containsText" text="PESQUISA DE MERCADO">
      <formula>NOT(ISERROR(SEARCH("PESQUISA DE MERCADO",B112)))</formula>
    </cfRule>
    <cfRule type="containsText" dxfId="5040" priority="142" operator="containsText" text="CPU">
      <formula>NOT(ISERROR(SEARCH("CPU",B112)))</formula>
    </cfRule>
    <cfRule type="containsText" dxfId="5039" priority="143" operator="containsText" text="LICITADO">
      <formula>NOT(ISERROR(SEARCH("LICITADO",B112)))</formula>
    </cfRule>
    <cfRule type="containsText" dxfId="5038" priority="144" operator="containsText" text="OUTROS">
      <formula>NOT(ISERROR(SEARCH("OUTROS",B112)))</formula>
    </cfRule>
    <cfRule type="containsText" dxfId="5037" priority="145" operator="containsText" text="SINAPI">
      <formula>NOT(ISERROR(SEARCH("SINAPI",B112)))</formula>
    </cfRule>
    <cfRule type="containsText" dxfId="5036" priority="146" operator="containsText" text="SIURB-INFRA">
      <formula>NOT(ISERROR(SEARCH("SIURB-INFRA",B112)))</formula>
    </cfRule>
    <cfRule type="containsText" dxfId="5035" priority="147" operator="containsText" text="SIURB-EDIF">
      <formula>NOT(ISERROR(SEARCH("SIURB-EDIF",B112)))</formula>
    </cfRule>
  </conditionalFormatting>
  <conditionalFormatting sqref="B112">
    <cfRule type="containsText" dxfId="5034" priority="140" operator="containsText" text="CDHU">
      <formula>NOT(ISERROR(SEARCH("CDHU",B112)))</formula>
    </cfRule>
  </conditionalFormatting>
  <conditionalFormatting sqref="B113">
    <cfRule type="containsText" dxfId="5033" priority="133" operator="containsText" text="PESQUISA DE MERCADO">
      <formula>NOT(ISERROR(SEARCH("PESQUISA DE MERCADO",B113)))</formula>
    </cfRule>
    <cfRule type="containsText" dxfId="5032" priority="134" operator="containsText" text="CPU">
      <formula>NOT(ISERROR(SEARCH("CPU",B113)))</formula>
    </cfRule>
    <cfRule type="containsText" dxfId="5031" priority="135" operator="containsText" text="LICITADO">
      <formula>NOT(ISERROR(SEARCH("LICITADO",B113)))</formula>
    </cfRule>
    <cfRule type="containsText" dxfId="5030" priority="136" operator="containsText" text="OUTROS">
      <formula>NOT(ISERROR(SEARCH("OUTROS",B113)))</formula>
    </cfRule>
    <cfRule type="containsText" dxfId="5029" priority="137" operator="containsText" text="SINAPI">
      <formula>NOT(ISERROR(SEARCH("SINAPI",B113)))</formula>
    </cfRule>
    <cfRule type="containsText" dxfId="5028" priority="138" operator="containsText" text="SIURB-INFRA">
      <formula>NOT(ISERROR(SEARCH("SIURB-INFRA",B113)))</formula>
    </cfRule>
    <cfRule type="containsText" dxfId="5027" priority="139" operator="containsText" text="SIURB-EDIF">
      <formula>NOT(ISERROR(SEARCH("SIURB-EDIF",B113)))</formula>
    </cfRule>
  </conditionalFormatting>
  <conditionalFormatting sqref="B113">
    <cfRule type="containsText" dxfId="5026" priority="132" operator="containsText" text="CDHU">
      <formula>NOT(ISERROR(SEARCH("CDHU",B113)))</formula>
    </cfRule>
  </conditionalFormatting>
  <conditionalFormatting sqref="B114">
    <cfRule type="containsText" dxfId="5025" priority="125" operator="containsText" text="PESQUISA DE MERCADO">
      <formula>NOT(ISERROR(SEARCH("PESQUISA DE MERCADO",B114)))</formula>
    </cfRule>
    <cfRule type="containsText" dxfId="5024" priority="126" operator="containsText" text="CPU">
      <formula>NOT(ISERROR(SEARCH("CPU",B114)))</formula>
    </cfRule>
    <cfRule type="containsText" dxfId="5023" priority="127" operator="containsText" text="LICITADO">
      <formula>NOT(ISERROR(SEARCH("LICITADO",B114)))</formula>
    </cfRule>
    <cfRule type="containsText" dxfId="5022" priority="128" operator="containsText" text="OUTROS">
      <formula>NOT(ISERROR(SEARCH("OUTROS",B114)))</formula>
    </cfRule>
    <cfRule type="containsText" dxfId="5021" priority="129" operator="containsText" text="SINAPI">
      <formula>NOT(ISERROR(SEARCH("SINAPI",B114)))</formula>
    </cfRule>
    <cfRule type="containsText" dxfId="5020" priority="130" operator="containsText" text="SIURB-INFRA">
      <formula>NOT(ISERROR(SEARCH("SIURB-INFRA",B114)))</formula>
    </cfRule>
    <cfRule type="containsText" dxfId="5019" priority="131" operator="containsText" text="SIURB-EDIF">
      <formula>NOT(ISERROR(SEARCH("SIURB-EDIF",B114)))</formula>
    </cfRule>
  </conditionalFormatting>
  <conditionalFormatting sqref="B114">
    <cfRule type="containsText" dxfId="5018" priority="124" operator="containsText" text="CDHU">
      <formula>NOT(ISERROR(SEARCH("CDHU",B114)))</formula>
    </cfRule>
  </conditionalFormatting>
  <conditionalFormatting sqref="B115">
    <cfRule type="containsText" dxfId="5017" priority="117" operator="containsText" text="PESQUISA DE MERCADO">
      <formula>NOT(ISERROR(SEARCH("PESQUISA DE MERCADO",B115)))</formula>
    </cfRule>
    <cfRule type="containsText" dxfId="5016" priority="118" operator="containsText" text="CPU">
      <formula>NOT(ISERROR(SEARCH("CPU",B115)))</formula>
    </cfRule>
    <cfRule type="containsText" dxfId="5015" priority="119" operator="containsText" text="LICITADO">
      <formula>NOT(ISERROR(SEARCH("LICITADO",B115)))</formula>
    </cfRule>
    <cfRule type="containsText" dxfId="5014" priority="120" operator="containsText" text="OUTROS">
      <formula>NOT(ISERROR(SEARCH("OUTROS",B115)))</formula>
    </cfRule>
    <cfRule type="containsText" dxfId="5013" priority="121" operator="containsText" text="SINAPI">
      <formula>NOT(ISERROR(SEARCH("SINAPI",B115)))</formula>
    </cfRule>
    <cfRule type="containsText" dxfId="5012" priority="122" operator="containsText" text="SIURB-INFRA">
      <formula>NOT(ISERROR(SEARCH("SIURB-INFRA",B115)))</formula>
    </cfRule>
    <cfRule type="containsText" dxfId="5011" priority="123" operator="containsText" text="SIURB-EDIF">
      <formula>NOT(ISERROR(SEARCH("SIURB-EDIF",B115)))</formula>
    </cfRule>
  </conditionalFormatting>
  <conditionalFormatting sqref="B115">
    <cfRule type="containsText" dxfId="5010" priority="116" operator="containsText" text="CDHU">
      <formula>NOT(ISERROR(SEARCH("CDHU",B115)))</formula>
    </cfRule>
  </conditionalFormatting>
  <conditionalFormatting sqref="B116">
    <cfRule type="containsText" dxfId="5009" priority="109" operator="containsText" text="PESQUISA DE MERCADO">
      <formula>NOT(ISERROR(SEARCH("PESQUISA DE MERCADO",B116)))</formula>
    </cfRule>
    <cfRule type="containsText" dxfId="5008" priority="110" operator="containsText" text="CPU">
      <formula>NOT(ISERROR(SEARCH("CPU",B116)))</formula>
    </cfRule>
    <cfRule type="containsText" dxfId="5007" priority="111" operator="containsText" text="LICITADO">
      <formula>NOT(ISERROR(SEARCH("LICITADO",B116)))</formula>
    </cfRule>
    <cfRule type="containsText" dxfId="5006" priority="112" operator="containsText" text="OUTROS">
      <formula>NOT(ISERROR(SEARCH("OUTROS",B116)))</formula>
    </cfRule>
    <cfRule type="containsText" dxfId="5005" priority="113" operator="containsText" text="SINAPI">
      <formula>NOT(ISERROR(SEARCH("SINAPI",B116)))</formula>
    </cfRule>
    <cfRule type="containsText" dxfId="5004" priority="114" operator="containsText" text="SIURB-INFRA">
      <formula>NOT(ISERROR(SEARCH("SIURB-INFRA",B116)))</formula>
    </cfRule>
    <cfRule type="containsText" dxfId="5003" priority="115" operator="containsText" text="SIURB-EDIF">
      <formula>NOT(ISERROR(SEARCH("SIURB-EDIF",B116)))</formula>
    </cfRule>
  </conditionalFormatting>
  <conditionalFormatting sqref="B116">
    <cfRule type="containsText" dxfId="5002" priority="108" operator="containsText" text="CDHU">
      <formula>NOT(ISERROR(SEARCH("CDHU",B116)))</formula>
    </cfRule>
  </conditionalFormatting>
  <conditionalFormatting sqref="B97">
    <cfRule type="containsText" dxfId="5001" priority="84" operator="containsText" text="PESQUISA DE MERCADO">
      <formula>NOT(ISERROR(SEARCH("PESQUISA DE MERCADO",B97)))</formula>
    </cfRule>
    <cfRule type="containsText" dxfId="5000" priority="85" operator="containsText" text="CPU">
      <formula>NOT(ISERROR(SEARCH("CPU",B97)))</formula>
    </cfRule>
    <cfRule type="containsText" dxfId="4999" priority="86" operator="containsText" text="LICITADO">
      <formula>NOT(ISERROR(SEARCH("LICITADO",B97)))</formula>
    </cfRule>
    <cfRule type="containsText" dxfId="4998" priority="87" operator="containsText" text="OUTROS">
      <formula>NOT(ISERROR(SEARCH("OUTROS",B97)))</formula>
    </cfRule>
    <cfRule type="containsText" dxfId="4997" priority="88" operator="containsText" text="SINAPI">
      <formula>NOT(ISERROR(SEARCH("SINAPI",B97)))</formula>
    </cfRule>
    <cfRule type="containsText" dxfId="4996" priority="89" operator="containsText" text="SIURB-INFRA">
      <formula>NOT(ISERROR(SEARCH("SIURB-INFRA",B97)))</formula>
    </cfRule>
    <cfRule type="containsText" dxfId="4995" priority="90" operator="containsText" text="SIURB-EDIF">
      <formula>NOT(ISERROR(SEARCH("SIURB-EDIF",B97)))</formula>
    </cfRule>
    <cfRule type="containsText" dxfId="4994" priority="91" operator="containsText" text="CDHU">
      <formula>NOT(ISERROR(SEARCH("CDHU",B97)))</formula>
    </cfRule>
  </conditionalFormatting>
  <conditionalFormatting sqref="H20:H21">
    <cfRule type="containsBlanks" dxfId="4993" priority="83">
      <formula>LEN(TRIM(H20))=0</formula>
    </cfRule>
  </conditionalFormatting>
  <conditionalFormatting sqref="B20:B21">
    <cfRule type="containsText" dxfId="4992" priority="75" operator="containsText" text="PESQUISA DE MERCADO">
      <formula>NOT(ISERROR(SEARCH("PESQUISA DE MERCADO",B20)))</formula>
    </cfRule>
    <cfRule type="containsText" dxfId="4991" priority="76" operator="containsText" text="CPU">
      <formula>NOT(ISERROR(SEARCH("CPU",B20)))</formula>
    </cfRule>
    <cfRule type="containsText" dxfId="4990" priority="77" operator="containsText" text="LICITADO">
      <formula>NOT(ISERROR(SEARCH("LICITADO",B20)))</formula>
    </cfRule>
    <cfRule type="containsText" dxfId="4989" priority="78" operator="containsText" text="OUTROS">
      <formula>NOT(ISERROR(SEARCH("OUTROS",B20)))</formula>
    </cfRule>
    <cfRule type="containsText" dxfId="4988" priority="79" operator="containsText" text="SINAPI">
      <formula>NOT(ISERROR(SEARCH("SINAPI",B20)))</formula>
    </cfRule>
    <cfRule type="containsText" dxfId="4987" priority="80" operator="containsText" text="SIURB-INFRA">
      <formula>NOT(ISERROR(SEARCH("SIURB-INFRA",B20)))</formula>
    </cfRule>
    <cfRule type="containsText" dxfId="4986" priority="81" operator="containsText" text="SIURB-EDIF">
      <formula>NOT(ISERROR(SEARCH("SIURB-EDIF",B20)))</formula>
    </cfRule>
  </conditionalFormatting>
  <conditionalFormatting sqref="B20:B21">
    <cfRule type="containsText" dxfId="4985" priority="74" operator="containsText" text="CDHU">
      <formula>NOT(ISERROR(SEARCH("CDHU",B20)))</formula>
    </cfRule>
  </conditionalFormatting>
  <conditionalFormatting sqref="B49">
    <cfRule type="containsText" dxfId="4984" priority="58" operator="containsText" text="CDHU">
      <formula>NOT(ISERROR(SEARCH("CDHU",B49)))</formula>
    </cfRule>
  </conditionalFormatting>
  <conditionalFormatting sqref="B49">
    <cfRule type="containsText" dxfId="4983" priority="59" operator="containsText" text="PESQUISA DE MERCADO">
      <formula>NOT(ISERROR(SEARCH("PESQUISA DE MERCADO",B49)))</formula>
    </cfRule>
    <cfRule type="containsText" dxfId="4982" priority="60" operator="containsText" text="CPU">
      <formula>NOT(ISERROR(SEARCH("CPU",B49)))</formula>
    </cfRule>
    <cfRule type="containsText" dxfId="4981" priority="61" operator="containsText" text="LICITADO">
      <formula>NOT(ISERROR(SEARCH("LICITADO",B49)))</formula>
    </cfRule>
    <cfRule type="containsText" dxfId="4980" priority="62" operator="containsText" text="OUTROS">
      <formula>NOT(ISERROR(SEARCH("OUTROS",B49)))</formula>
    </cfRule>
    <cfRule type="containsText" dxfId="4979" priority="63" operator="containsText" text="SINAPI">
      <formula>NOT(ISERROR(SEARCH("SINAPI",B49)))</formula>
    </cfRule>
    <cfRule type="containsText" dxfId="4978" priority="64" operator="containsText" text="SIURB-INFRA">
      <formula>NOT(ISERROR(SEARCH("SIURB-INFRA",B49)))</formula>
    </cfRule>
    <cfRule type="containsText" dxfId="4977" priority="65" operator="containsText" text="SIURB-EDIF">
      <formula>NOT(ISERROR(SEARCH("SIURB-EDIF",B49)))</formula>
    </cfRule>
  </conditionalFormatting>
  <conditionalFormatting sqref="B50">
    <cfRule type="containsText" dxfId="4976" priority="51" operator="containsText" text="PESQUISA DE MERCADO">
      <formula>NOT(ISERROR(SEARCH("PESQUISA DE MERCADO",B50)))</formula>
    </cfRule>
    <cfRule type="containsText" dxfId="4975" priority="52" operator="containsText" text="CPU">
      <formula>NOT(ISERROR(SEARCH("CPU",B50)))</formula>
    </cfRule>
    <cfRule type="containsText" dxfId="4974" priority="53" operator="containsText" text="LICITADO">
      <formula>NOT(ISERROR(SEARCH("LICITADO",B50)))</formula>
    </cfRule>
    <cfRule type="containsText" dxfId="4973" priority="54" operator="containsText" text="OUTROS">
      <formula>NOT(ISERROR(SEARCH("OUTROS",B50)))</formula>
    </cfRule>
    <cfRule type="containsText" dxfId="4972" priority="55" operator="containsText" text="SINAPI">
      <formula>NOT(ISERROR(SEARCH("SINAPI",B50)))</formula>
    </cfRule>
    <cfRule type="containsText" dxfId="4971" priority="56" operator="containsText" text="SIURB-INFRA">
      <formula>NOT(ISERROR(SEARCH("SIURB-INFRA",B50)))</formula>
    </cfRule>
    <cfRule type="containsText" dxfId="4970" priority="57" operator="containsText" text="SIURB-EDIF">
      <formula>NOT(ISERROR(SEARCH("SIURB-EDIF",B50)))</formula>
    </cfRule>
  </conditionalFormatting>
  <conditionalFormatting sqref="B50">
    <cfRule type="containsText" dxfId="4969" priority="50" operator="containsText" text="CDHU">
      <formula>NOT(ISERROR(SEARCH("CDHU",B50)))</formula>
    </cfRule>
  </conditionalFormatting>
  <conditionalFormatting sqref="H49">
    <cfRule type="containsBlanks" dxfId="4968" priority="49">
      <formula>LEN(TRIM(H49))=0</formula>
    </cfRule>
  </conditionalFormatting>
  <conditionalFormatting sqref="H50">
    <cfRule type="containsBlanks" dxfId="4967" priority="48">
      <formula>LEN(TRIM(H50))=0</formula>
    </cfRule>
  </conditionalFormatting>
  <conditionalFormatting sqref="B72">
    <cfRule type="containsText" dxfId="4966" priority="41" operator="containsText" text="PESQUISA DE MERCADO">
      <formula>NOT(ISERROR(SEARCH("PESQUISA DE MERCADO",B72)))</formula>
    </cfRule>
    <cfRule type="containsText" dxfId="4965" priority="42" operator="containsText" text="CPU">
      <formula>NOT(ISERROR(SEARCH("CPU",B72)))</formula>
    </cfRule>
    <cfRule type="containsText" dxfId="4964" priority="43" operator="containsText" text="LICITADO">
      <formula>NOT(ISERROR(SEARCH("LICITADO",B72)))</formula>
    </cfRule>
    <cfRule type="containsText" dxfId="4963" priority="44" operator="containsText" text="OUTROS">
      <formula>NOT(ISERROR(SEARCH("OUTROS",B72)))</formula>
    </cfRule>
    <cfRule type="containsText" dxfId="4962" priority="45" operator="containsText" text="SINAPI">
      <formula>NOT(ISERROR(SEARCH("SINAPI",B72)))</formula>
    </cfRule>
    <cfRule type="containsText" dxfId="4961" priority="46" operator="containsText" text="SIURB-INFRA">
      <formula>NOT(ISERROR(SEARCH("SIURB-INFRA",B72)))</formula>
    </cfRule>
    <cfRule type="containsText" dxfId="4960" priority="47" operator="containsText" text="SIURB-EDIF">
      <formula>NOT(ISERROR(SEARCH("SIURB-EDIF",B72)))</formula>
    </cfRule>
  </conditionalFormatting>
  <conditionalFormatting sqref="B72">
    <cfRule type="containsText" dxfId="4959" priority="40" operator="containsText" text="CDHU">
      <formula>NOT(ISERROR(SEARCH("CDHU",B72)))</formula>
    </cfRule>
  </conditionalFormatting>
  <conditionalFormatting sqref="B71">
    <cfRule type="containsText" dxfId="4958" priority="33" operator="containsText" text="PESQUISA DE MERCADO">
      <formula>NOT(ISERROR(SEARCH("PESQUISA DE MERCADO",B71)))</formula>
    </cfRule>
    <cfRule type="containsText" dxfId="4957" priority="34" operator="containsText" text="CPU">
      <formula>NOT(ISERROR(SEARCH("CPU",B71)))</formula>
    </cfRule>
    <cfRule type="containsText" dxfId="4956" priority="35" operator="containsText" text="LICITADO">
      <formula>NOT(ISERROR(SEARCH("LICITADO",B71)))</formula>
    </cfRule>
    <cfRule type="containsText" dxfId="4955" priority="36" operator="containsText" text="OUTROS">
      <formula>NOT(ISERROR(SEARCH("OUTROS",B71)))</formula>
    </cfRule>
    <cfRule type="containsText" dxfId="4954" priority="37" operator="containsText" text="SINAPI">
      <formula>NOT(ISERROR(SEARCH("SINAPI",B71)))</formula>
    </cfRule>
    <cfRule type="containsText" dxfId="4953" priority="38" operator="containsText" text="SIURB-INFRA">
      <formula>NOT(ISERROR(SEARCH("SIURB-INFRA",B71)))</formula>
    </cfRule>
    <cfRule type="containsText" dxfId="4952" priority="39" operator="containsText" text="SIURB-EDIF">
      <formula>NOT(ISERROR(SEARCH("SIURB-EDIF",B71)))</formula>
    </cfRule>
  </conditionalFormatting>
  <conditionalFormatting sqref="B71">
    <cfRule type="containsText" dxfId="4951" priority="32" operator="containsText" text="CDHU">
      <formula>NOT(ISERROR(SEARCH("CDHU",B71)))</formula>
    </cfRule>
  </conditionalFormatting>
  <conditionalFormatting sqref="H71:H72">
    <cfRule type="containsBlanks" dxfId="4950" priority="31">
      <formula>LEN(TRIM(H71))=0</formula>
    </cfRule>
  </conditionalFormatting>
  <conditionalFormatting sqref="B118">
    <cfRule type="containsText" dxfId="4949" priority="24" operator="containsText" text="PESQUISA DE MERCADO">
      <formula>NOT(ISERROR(SEARCH("PESQUISA DE MERCADO",B118)))</formula>
    </cfRule>
    <cfRule type="containsText" dxfId="4948" priority="25" operator="containsText" text="CPU">
      <formula>NOT(ISERROR(SEARCH("CPU",B118)))</formula>
    </cfRule>
    <cfRule type="containsText" dxfId="4947" priority="26" operator="containsText" text="LICITADO">
      <formula>NOT(ISERROR(SEARCH("LICITADO",B118)))</formula>
    </cfRule>
    <cfRule type="containsText" dxfId="4946" priority="27" operator="containsText" text="OUTROS">
      <formula>NOT(ISERROR(SEARCH("OUTROS",B118)))</formula>
    </cfRule>
    <cfRule type="containsText" dxfId="4945" priority="28" operator="containsText" text="SINAPI">
      <formula>NOT(ISERROR(SEARCH("SINAPI",B118)))</formula>
    </cfRule>
    <cfRule type="containsText" dxfId="4944" priority="29" operator="containsText" text="SIURB-INFRA">
      <formula>NOT(ISERROR(SEARCH("SIURB-INFRA",B118)))</formula>
    </cfRule>
    <cfRule type="containsText" dxfId="4943" priority="30" operator="containsText" text="SIURB-EDIF">
      <formula>NOT(ISERROR(SEARCH("SIURB-EDIF",B118)))</formula>
    </cfRule>
  </conditionalFormatting>
  <conditionalFormatting sqref="B118">
    <cfRule type="containsText" dxfId="4942" priority="23" operator="containsText" text="CDHU">
      <formula>NOT(ISERROR(SEARCH("CDHU",B118)))</formula>
    </cfRule>
  </conditionalFormatting>
  <conditionalFormatting sqref="B109">
    <cfRule type="containsText" dxfId="4941" priority="15" operator="containsText" text="PESQUISA DE MERCADO">
      <formula>NOT(ISERROR(SEARCH("PESQUISA DE MERCADO",B109)))</formula>
    </cfRule>
    <cfRule type="containsText" dxfId="4940" priority="16" operator="containsText" text="CPU">
      <formula>NOT(ISERROR(SEARCH("CPU",B109)))</formula>
    </cfRule>
    <cfRule type="containsText" dxfId="4939" priority="17" operator="containsText" text="LICITADO">
      <formula>NOT(ISERROR(SEARCH("LICITADO",B109)))</formula>
    </cfRule>
    <cfRule type="containsText" dxfId="4938" priority="18" operator="containsText" text="OUTROS">
      <formula>NOT(ISERROR(SEARCH("OUTROS",B109)))</formula>
    </cfRule>
    <cfRule type="containsText" dxfId="4937" priority="19" operator="containsText" text="SINAPI">
      <formula>NOT(ISERROR(SEARCH("SINAPI",B109)))</formula>
    </cfRule>
    <cfRule type="containsText" dxfId="4936" priority="20" operator="containsText" text="SIURB-INFRA">
      <formula>NOT(ISERROR(SEARCH("SIURB-INFRA",B109)))</formula>
    </cfRule>
    <cfRule type="containsText" dxfId="4935" priority="21" operator="containsText" text="SIURB-EDIF">
      <formula>NOT(ISERROR(SEARCH("SIURB-EDIF",B109)))</formula>
    </cfRule>
    <cfRule type="containsText" dxfId="4934" priority="22" operator="containsText" text="CDHU">
      <formula>NOT(ISERROR(SEARCH("CDHU",B109)))</formula>
    </cfRule>
  </conditionalFormatting>
  <conditionalFormatting sqref="H74:H78 H82 H80">
    <cfRule type="containsBlanks" dxfId="4933" priority="14">
      <formula>LEN(TRIM(H74))=0</formula>
    </cfRule>
  </conditionalFormatting>
  <conditionalFormatting sqref="H73">
    <cfRule type="containsBlanks" dxfId="4932" priority="13">
      <formula>LEN(TRIM(H73))=0</formula>
    </cfRule>
  </conditionalFormatting>
  <conditionalFormatting sqref="H83:H85">
    <cfRule type="containsBlanks" dxfId="4931" priority="12">
      <formula>LEN(TRIM(H83))=0</formula>
    </cfRule>
  </conditionalFormatting>
  <conditionalFormatting sqref="H81">
    <cfRule type="containsBlanks" dxfId="4930" priority="11">
      <formula>LEN(TRIM(H81))=0</formula>
    </cfRule>
  </conditionalFormatting>
  <conditionalFormatting sqref="H79">
    <cfRule type="containsBlanks" dxfId="4929" priority="10">
      <formula>LEN(TRIM(H79))=0</formula>
    </cfRule>
  </conditionalFormatting>
  <conditionalFormatting sqref="C100">
    <cfRule type="expression" dxfId="4928" priority="9" stopIfTrue="1">
      <formula>#REF!&lt;10</formula>
    </cfRule>
  </conditionalFormatting>
  <conditionalFormatting sqref="B18">
    <cfRule type="containsText" dxfId="4927" priority="2" operator="containsText" text="PESQUISA DE MERCADO">
      <formula>NOT(ISERROR(SEARCH("PESQUISA DE MERCADO",B18)))</formula>
    </cfRule>
    <cfRule type="containsText" dxfId="4926" priority="3" operator="containsText" text="CPU">
      <formula>NOT(ISERROR(SEARCH("CPU",B18)))</formula>
    </cfRule>
    <cfRule type="containsText" dxfId="4925" priority="4" operator="containsText" text="LICITADO">
      <formula>NOT(ISERROR(SEARCH("LICITADO",B18)))</formula>
    </cfRule>
    <cfRule type="containsText" dxfId="4924" priority="5" operator="containsText" text="OUTROS">
      <formula>NOT(ISERROR(SEARCH("OUTROS",B18)))</formula>
    </cfRule>
    <cfRule type="containsText" dxfId="4923" priority="6" operator="containsText" text="SINAPI">
      <formula>NOT(ISERROR(SEARCH("SINAPI",B18)))</formula>
    </cfRule>
    <cfRule type="containsText" dxfId="4922" priority="7" operator="containsText" text="SIURB-INFRA">
      <formula>NOT(ISERROR(SEARCH("SIURB-INFRA",B18)))</formula>
    </cfRule>
    <cfRule type="containsText" dxfId="4921" priority="8" operator="containsText" text="SIURB-EDIF">
      <formula>NOT(ISERROR(SEARCH("SIURB-EDIF",B18)))</formula>
    </cfRule>
  </conditionalFormatting>
  <conditionalFormatting sqref="B18">
    <cfRule type="containsText" dxfId="4920" priority="1" operator="containsText" text="CDHU">
      <formula>NOT(ISERROR(SEARCH("CDHU",B18)))</formula>
    </cfRule>
  </conditionalFormatting>
  <dataValidations disablePrompts="1" count="5">
    <dataValidation type="textLength" allowBlank="1" showInputMessage="1" showErrorMessage="1" sqref="D16:E30" xr:uid="{00000000-0002-0000-0200-000000000000}">
      <formula1>0</formula1>
      <formula2>256</formula2>
    </dataValidation>
    <dataValidation type="list" allowBlank="1" showInputMessage="1" showErrorMessage="1" sqref="B32:B46 B98:B100 B102 B49:B56 B118 B58:B94 B96 B112:B116 B105:B108 B110 B16:B30" xr:uid="{00000000-0002-0000-0200-000001000000}">
      <formula1>"CDHU,SIURB-EDIF,SIURB-INFRA,SINAPI,OUTROS,LICITADO,PESQUISA DE MARCADO,CPU"</formula1>
    </dataValidation>
    <dataValidation allowBlank="1" showErrorMessage="1" errorTitle="EXCESSO DE CARACTERES" error="Esta célula está configurada para aceitar o máximo de 70 caracteres. Por gentileza, revise o texte e remova o excesso de caracteres." sqref="NZ15:OU15 ED15:EY15 WQP15:WRK15 VWX15:VXS15 VNB15:VNW15 VDF15:VEA15 UTJ15:UUE15 UJN15:UKI15 TZR15:UAM15 TPV15:TQQ15 TFZ15:TGU15 SWD15:SWY15 SMH15:SNC15 SCL15:SDG15 RSP15:RTK15 RIT15:RJO15 QYX15:QZS15 QPB15:QPW15 WGT15:WHO15 QFF15:QGA15 PVJ15:PWE15 PLN15:PMI15 PBR15:PCM15 ORV15:OSQ15 OHZ15:OIU15 NYD15:NYY15 NOH15:NPC15 NEL15:NFG15 MUP15:MVK15 MKT15:MLO15 MAX15:MBS15 LRB15:LRW15 LHF15:LIA15 KXJ15:KYE15 KNN15:KOI15 KDR15:KEM15 JTV15:JUQ15 JJZ15:JKU15 JAD15:JAY15 IQH15:IRC15 IGL15:IHG15 HWP15:HXK15 HMT15:HNO15 HCX15:HDS15 GTB15:GTW15 GJF15:GKA15 FZJ15:GAE15 FPN15:FQI15 FFR15:FGM15 EVV15:EWQ15 ELZ15:EMU15 ECD15:ECY15 DSH15:DTC15 DIL15:DJG15 CYP15:CZK15 COT15:CPO15 CEX15:CFS15 BVB15:BVW15 BLF15:BMA15 BBJ15:BCE15 ARN15:ASI15 AHR15:AIM15 XV15:YQ15 OHY113:OIT113 PVI113:PWD113 NEK113:NFF113 PBQ113:PCL113 LRA113:LRV113 PLM113:PMH113 QFE113:QFZ113 QPA113:QPV113 QYW113:QZR113 RIS113:RJN113 RSO113:RTJ113 SCK113:SDF113 SMG113:SNB113 SWC113:SWX113 TFY113:TGT113 TPU113:TQP113 TZQ113:UAL113 UJM113:UKH113 UTI113:UUD113 VDE113:VDZ113 NOG113:NPB113 VNA113:VNV113 VWW113:VXR113 WGS113:WHN113 NYC113:NYX113 MAW113:MBR113 WQO113:WRJ113 EC113:EX113 NY113:OT113 XU113:YP113 AHQ113:AIL113 ARM113:ASH113 BBI113:BCD113 BLE113:BLZ113 BVA113:BVV113 CEW113:CFR113 COS113:CPN113 CYO113:CZJ113 DIK113:DJF113 DSG113:DTB113 ECC113:ECX113 ELY113:EMT113 EVU113:EWP113 FFQ113:FGL113 FPM113:FQH113 FZI113:GAD113 GJE113:GJZ113 GTA113:GTV113 HCW113:HDR113 HMS113:HNN113 HWO113:HXJ113 IGK113:IHF113 IQG113:IRB113 JAC113:JAX113 JJY113:JKT113 JTU113:JUP113 KDQ113:KEL113 KNM113:KOH113 KXI113:KYD113 MKS113:MLN113 LHE113:LHZ113 ORU113:OSP113 MUO113:MVJ113 J47:L47 SVZ47:SWU47 TFV47:TGQ47 TPR47:TQM47 TZN47:UAI47 UJJ47:UKE47 UTF47:UUA47 VDB47:VDW47 VMX47:VNS47 VWT47:VXO47 WGP47:WHK47 WQL47:WRG47 DZ47:EU47 NV47:OQ47 XR47:YM47 AHN47:AII47 ARJ47:ASE47 BBF47:BCA47 BLB47:BLW47 BUX47:BVS47 CET47:CFO47 COP47:CPK47 CYL47:CZG47 DIH47:DJC47 DSD47:DSY47 EBZ47:ECU47 ELV47:EMQ47 EVR47:EWM47 FFN47:FGI47 FPJ47:FQE47 FZF47:GAA47 GJB47:GJW47 GSX47:GTS47 HCT47:HDO47 HMP47:HNK47 HWL47:HXG47 IGH47:IHC47 IQD47:IQY47 IZZ47:JAU47 JJV47:JKQ47 JTR47:JUM47 KDN47:KEI47 KNJ47:KOE47 KXF47:KYA47 LHB47:LHW47 LQX47:LRS47 MAT47:MBO47 MKP47:MLK47 MUL47:MVG47 NEH47:NFC47 NOD47:NOY47 NXZ47:NYU47 OHV47:OIQ47 ORR47:OSM47 PBN47:PCI47 PLJ47:PME47 PVF47:PWA47 QFB47:QFW47 QOX47:QPS47 QYT47:QZO47 RIP47:RJK47 RSL47:RTG47 SCH47:SDC47 SMD47:SMY47 D95:F95 G32:G46 DBP16:DCK30 G58:H68 H101:L101 M57 D100:F101 H104:I104 D104:F104 I31 D111:F111 H95:I95 G71:H72 H31:H48 G49:H56 D118 H100 D31:F68 D71:D72 E112:E118 D112:D116 D105:E110 DLL16:DMG30 DVH16:DWC30 EFD16:EFY30 EOZ16:EPU30 EYV16:EZQ30 FIR16:FJM30 FSN16:FTI30 GCJ16:GDE30 GMF16:GNA30 GWB16:GWW30 HFX16:HGS30 HPT16:HQO30 HZP16:IAK30 IJL16:IKG30 ITH16:IUC30 JDD16:JDY30 JMZ16:JNU30 JWV16:JXQ30 KGR16:KHM30 KQN16:KRI30 LAJ16:LBE30 LKF16:LLA30 LUB16:LUW30 MDX16:MES30 MNT16:MOO30 MXP16:MYK30 NHL16:NIG30 NRH16:NSC30 OBD16:OBY30 OKZ16:OLU30 OUV16:OVQ30 PER16:PFM30 PON16:PPI30 PYJ16:PZE30 QIF16:QJA30 QSB16:QSW30 RBX16:RCS30 RLT16:RMO30 RVP16:RWK30 SFL16:SGG30 SPH16:SQC30 SZD16:SZY30 TIZ16:TJU30 TSV16:TTQ30 UCR16:UDM30 UMN16:UNI30 UWJ16:UXE30 VGF16:VHA30 VQB16:VQW30 VZX16:WAS30 WJT16:WKO30 WTP16:WUK30 HD16:HY30 QZ16:RU30 AAV16:ABQ30 AKR16:ALM30 AUN16:AVI30 BEJ16:BFE30 BOF16:BPA30 BYB16:BYW30 CHX16:CIS30 CRT16:CSO30 I47:I48 H57:I57 H111:I111" xr:uid="{00000000-0002-0000-0200-000002000000}"/>
    <dataValidation type="textLength" allowBlank="1" showInputMessage="1" showErrorMessage="1" sqref="G118 G113:G116 F105:G110" xr:uid="{00000000-0002-0000-0200-000003000000}">
      <formula1>0</formula1>
      <formula2>80</formula2>
    </dataValidation>
    <dataValidation type="list" allowBlank="1" showInputMessage="1" showErrorMessage="1" sqref="B97 B109" xr:uid="{7BE09931-EAF9-41DE-91D9-B8D9E03D90AB}">
      <formula1>"CDHU,SIURB-EDIF,SIURB-INFRA,SINAPI,OUTROS,LICITADO,PESQUISA DE MERCADO,CPU"</formula1>
    </dataValidation>
  </dataValidations>
  <printOptions horizontalCentered="1"/>
  <pageMargins left="0.25" right="0.25" top="0.75" bottom="0.75" header="0.3" footer="0.3"/>
  <pageSetup paperSize="9" scale="36" fitToHeight="0" orientation="landscape" horizontalDpi="4294967293" verticalDpi="4294967293" r:id="rId1"/>
  <headerFooter alignWithMargins="0">
    <oddFooter>&amp;R&amp;P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pageSetUpPr fitToPage="1"/>
  </sheetPr>
  <dimension ref="A1:O127"/>
  <sheetViews>
    <sheetView showGridLines="0" view="pageBreakPreview" topLeftCell="A96" zoomScale="55" zoomScaleNormal="55" zoomScaleSheetLayoutView="55" workbookViewId="0">
      <selection activeCell="I123" sqref="I123"/>
    </sheetView>
  </sheetViews>
  <sheetFormatPr defaultColWidth="6.7109375" defaultRowHeight="50.1" customHeight="1" outlineLevelRow="1"/>
  <cols>
    <col min="1" max="1" width="15.7109375" style="393" customWidth="1"/>
    <col min="2" max="2" width="32.140625" style="744" bestFit="1" customWidth="1"/>
    <col min="3" max="3" width="15.7109375" style="393" customWidth="1"/>
    <col min="4" max="4" width="98.85546875" style="224" customWidth="1"/>
    <col min="5" max="5" width="110.7109375" style="224" hidden="1" customWidth="1"/>
    <col min="6" max="6" width="18.7109375" style="393" hidden="1" customWidth="1"/>
    <col min="7" max="7" width="10.42578125" style="393" customWidth="1"/>
    <col min="8" max="8" width="14" style="787" customWidth="1"/>
    <col min="9" max="9" width="25.7109375" style="393" customWidth="1"/>
    <col min="10" max="10" width="27.140625" style="746" bestFit="1" customWidth="1"/>
    <col min="11" max="12" width="30.7109375" style="224" customWidth="1"/>
    <col min="13" max="13" width="25.7109375" style="224" customWidth="1"/>
    <col min="14" max="14" width="13.7109375" style="224" customWidth="1"/>
    <col min="15" max="15" width="29" style="224" customWidth="1"/>
    <col min="16" max="16384" width="6.7109375" style="224"/>
  </cols>
  <sheetData>
    <row r="1" spans="1:15" ht="24.95" customHeight="1">
      <c r="A1" s="378"/>
      <c r="B1" s="166"/>
      <c r="C1" s="425"/>
      <c r="D1" s="1123" t="s">
        <v>2486</v>
      </c>
      <c r="E1" s="1124"/>
      <c r="F1" s="1124"/>
      <c r="G1" s="1124"/>
      <c r="H1" s="1124"/>
      <c r="I1" s="1124"/>
      <c r="J1" s="1124"/>
      <c r="K1" s="1124"/>
      <c r="L1" s="102"/>
      <c r="M1" s="103"/>
      <c r="N1" s="103"/>
      <c r="O1" s="104"/>
    </row>
    <row r="2" spans="1:15" ht="24.95" customHeight="1">
      <c r="A2" s="379"/>
      <c r="B2" s="167"/>
      <c r="C2" s="318"/>
      <c r="D2" s="1125"/>
      <c r="E2" s="1126"/>
      <c r="F2" s="1126"/>
      <c r="G2" s="1126"/>
      <c r="H2" s="1126"/>
      <c r="I2" s="1126"/>
      <c r="J2" s="1126"/>
      <c r="K2" s="1126"/>
      <c r="L2" s="1116" t="s">
        <v>0</v>
      </c>
      <c r="M2" s="1117"/>
      <c r="N2" s="1117"/>
      <c r="O2" s="1118"/>
    </row>
    <row r="3" spans="1:15" ht="24.95" customHeight="1">
      <c r="A3" s="379"/>
      <c r="B3" s="167"/>
      <c r="C3" s="318"/>
      <c r="D3" s="1112" t="s">
        <v>1</v>
      </c>
      <c r="E3" s="1113"/>
      <c r="F3" s="1113"/>
      <c r="G3" s="1113"/>
      <c r="H3" s="1113"/>
      <c r="I3" s="1128"/>
      <c r="J3" s="1119" t="s">
        <v>17</v>
      </c>
      <c r="K3" s="1120"/>
      <c r="L3" s="110" t="s">
        <v>81</v>
      </c>
      <c r="M3" s="151"/>
      <c r="N3" s="1114" t="s">
        <v>82</v>
      </c>
      <c r="O3" s="1115"/>
    </row>
    <row r="4" spans="1:15" ht="24.95" customHeight="1">
      <c r="A4" s="379"/>
      <c r="B4" s="167"/>
      <c r="C4" s="318"/>
      <c r="D4" s="1109" t="str">
        <f>[33]Capa!H4</f>
        <v>PLANILHA ORÇAMENTÁRIA</v>
      </c>
      <c r="E4" s="1110"/>
      <c r="F4" s="1110"/>
      <c r="G4" s="1110"/>
      <c r="H4" s="1127"/>
      <c r="J4" s="1121" t="str">
        <f>[33]Capa!T4</f>
        <v>DI-1310-PE-GR-EC-0001-R02</v>
      </c>
      <c r="K4" s="1122"/>
      <c r="L4" s="111">
        <f>IF([33]Capa!AC3="","",[33]Capa!AC3)</f>
        <v>0</v>
      </c>
      <c r="M4" s="152" t="s">
        <v>3</v>
      </c>
      <c r="N4" s="111"/>
      <c r="O4" s="153" t="s">
        <v>87</v>
      </c>
    </row>
    <row r="5" spans="1:15" ht="24.95" customHeight="1">
      <c r="A5" s="379"/>
      <c r="B5" s="167"/>
      <c r="C5" s="318"/>
      <c r="D5" s="692" t="str">
        <f>[33]Capa!H5</f>
        <v>ELABORADO:</v>
      </c>
      <c r="E5" s="692"/>
      <c r="F5" s="1112" t="str">
        <f>[33]Capa!M5</f>
        <v>VERIFICADO:</v>
      </c>
      <c r="G5" s="1128"/>
      <c r="H5" s="1112" t="str">
        <f>[33]Capa!R5</f>
        <v>APROVADO:</v>
      </c>
      <c r="I5" s="1128"/>
      <c r="J5" s="1119" t="s">
        <v>78</v>
      </c>
      <c r="K5" s="1120"/>
      <c r="L5" s="111" t="str">
        <f>IF([33]Capa!AC4="","",[33]Capa!AC4)</f>
        <v>X</v>
      </c>
      <c r="M5" s="152" t="s">
        <v>4</v>
      </c>
      <c r="N5" s="111"/>
      <c r="O5" s="153" t="s">
        <v>83</v>
      </c>
    </row>
    <row r="6" spans="1:15" ht="24.95" customHeight="1">
      <c r="A6" s="379"/>
      <c r="B6" s="167"/>
      <c r="C6" s="318"/>
      <c r="D6" s="689" t="s">
        <v>282</v>
      </c>
      <c r="E6" s="689"/>
      <c r="F6" s="1109" t="s">
        <v>282</v>
      </c>
      <c r="G6" s="1111"/>
      <c r="H6" s="1109" t="s">
        <v>282</v>
      </c>
      <c r="I6" s="1111"/>
      <c r="J6" s="1121" t="s">
        <v>2579</v>
      </c>
      <c r="K6" s="1122"/>
      <c r="L6" s="111">
        <f>IF([33]Capa!AC5="","",[33]Capa!AC5)</f>
        <v>0</v>
      </c>
      <c r="M6" s="152" t="s">
        <v>5</v>
      </c>
      <c r="N6" s="111"/>
      <c r="O6" s="153" t="s">
        <v>79</v>
      </c>
    </row>
    <row r="7" spans="1:15" ht="24.95" customHeight="1">
      <c r="A7" s="379"/>
      <c r="B7" s="167"/>
      <c r="C7" s="318"/>
      <c r="D7" s="162" t="s">
        <v>7</v>
      </c>
      <c r="E7" s="163"/>
      <c r="F7" s="179"/>
      <c r="G7" s="179"/>
      <c r="H7" s="424"/>
      <c r="J7" s="174" t="s">
        <v>8</v>
      </c>
      <c r="K7" s="692" t="s">
        <v>9</v>
      </c>
      <c r="L7" s="111">
        <f>IF([33]Capa!AC6="","",[33]Capa!AC6)</f>
        <v>0</v>
      </c>
      <c r="M7" s="152" t="s">
        <v>6</v>
      </c>
      <c r="N7" s="111" t="s">
        <v>90</v>
      </c>
      <c r="O7" s="153" t="s">
        <v>80</v>
      </c>
    </row>
    <row r="8" spans="1:15" ht="24.95" customHeight="1">
      <c r="A8" s="379"/>
      <c r="B8" s="167"/>
      <c r="C8" s="318"/>
      <c r="D8" s="1109" t="s">
        <v>283</v>
      </c>
      <c r="E8" s="1110"/>
      <c r="F8" s="1110"/>
      <c r="G8" s="1110"/>
      <c r="H8" s="1110"/>
      <c r="I8" s="1111"/>
      <c r="J8" s="423">
        <f>Capa!W8</f>
        <v>44750</v>
      </c>
      <c r="K8" s="171" t="s">
        <v>2604</v>
      </c>
      <c r="L8" s="111">
        <f>IF([33]Capa!AC7="","",[33]Capa!AC7)</f>
        <v>0</v>
      </c>
      <c r="M8" s="152" t="s">
        <v>10</v>
      </c>
      <c r="N8" s="112"/>
      <c r="O8" s="153"/>
    </row>
    <row r="9" spans="1:15" ht="24.95" customHeight="1">
      <c r="A9" s="379"/>
      <c r="B9" s="167"/>
      <c r="C9" s="318"/>
      <c r="D9" s="162" t="s">
        <v>11</v>
      </c>
      <c r="E9" s="163"/>
      <c r="F9" s="179"/>
      <c r="G9" s="179"/>
      <c r="H9" s="422"/>
      <c r="I9" s="179"/>
      <c r="J9" s="175"/>
      <c r="K9" s="164"/>
      <c r="L9" s="107">
        <f>IF([33]Capa!AC8="","",[33]Capa!AC8)</f>
        <v>0</v>
      </c>
      <c r="M9" s="734"/>
      <c r="N9" s="155"/>
      <c r="O9" s="156"/>
    </row>
    <row r="10" spans="1:15" ht="24.95" customHeight="1">
      <c r="A10" s="381"/>
      <c r="B10" s="168"/>
      <c r="C10" s="160"/>
      <c r="D10" s="1109" t="s">
        <v>284</v>
      </c>
      <c r="E10" s="1110"/>
      <c r="F10" s="1110"/>
      <c r="G10" s="1110"/>
      <c r="H10" s="1110"/>
      <c r="I10" s="1110"/>
      <c r="J10" s="1110"/>
      <c r="K10" s="1111"/>
      <c r="L10" s="159"/>
      <c r="M10" s="160"/>
      <c r="N10" s="160"/>
      <c r="O10" s="161"/>
    </row>
    <row r="11" spans="1:15" s="80" customFormat="1" ht="24.95" customHeight="1">
      <c r="A11" s="1078" t="s">
        <v>64</v>
      </c>
      <c r="B11" s="1148" t="s">
        <v>74</v>
      </c>
      <c r="C11" s="1148" t="s">
        <v>66</v>
      </c>
      <c r="D11" s="1145" t="s">
        <v>13</v>
      </c>
      <c r="E11" s="698"/>
      <c r="F11" s="1148" t="s">
        <v>20</v>
      </c>
      <c r="G11" s="1078" t="s">
        <v>1619</v>
      </c>
      <c r="H11" s="1157" t="s">
        <v>18</v>
      </c>
      <c r="I11" s="1133" t="s">
        <v>89</v>
      </c>
      <c r="J11" s="1133" t="s">
        <v>75</v>
      </c>
      <c r="K11" s="695" t="s">
        <v>537</v>
      </c>
      <c r="L11" s="1077" t="s">
        <v>76</v>
      </c>
      <c r="M11" s="1078" t="s">
        <v>77</v>
      </c>
      <c r="N11" s="1145"/>
      <c r="O11" s="1079"/>
    </row>
    <row r="12" spans="1:15" s="80" customFormat="1" ht="24.95" customHeight="1">
      <c r="A12" s="1080"/>
      <c r="B12" s="1149"/>
      <c r="C12" s="1149"/>
      <c r="D12" s="1146"/>
      <c r="E12" s="699"/>
      <c r="F12" s="1149"/>
      <c r="G12" s="1080"/>
      <c r="H12" s="1157"/>
      <c r="I12" s="1133"/>
      <c r="J12" s="1133"/>
      <c r="K12" s="510">
        <v>0.22120000000000001</v>
      </c>
      <c r="L12" s="1077"/>
      <c r="M12" s="1080"/>
      <c r="N12" s="1146"/>
      <c r="O12" s="1081"/>
    </row>
    <row r="13" spans="1:15" s="777" customFormat="1" ht="15.75">
      <c r="A13" s="714" t="s">
        <v>308</v>
      </c>
      <c r="B13" s="199"/>
      <c r="C13" s="715"/>
      <c r="D13" s="198" t="s">
        <v>309</v>
      </c>
      <c r="E13" s="198"/>
      <c r="F13" s="714"/>
      <c r="G13" s="715"/>
      <c r="H13" s="418"/>
      <c r="I13" s="198"/>
      <c r="J13" s="198"/>
      <c r="K13" s="198"/>
      <c r="L13" s="565"/>
      <c r="M13" s="1153"/>
      <c r="N13" s="1154"/>
      <c r="O13" s="1154"/>
    </row>
    <row r="14" spans="1:15" s="777" customFormat="1" ht="20.100000000000001" customHeight="1">
      <c r="A14" s="714" t="s">
        <v>310</v>
      </c>
      <c r="B14" s="199"/>
      <c r="C14" s="715"/>
      <c r="D14" s="198" t="s">
        <v>1916</v>
      </c>
      <c r="E14" s="198"/>
      <c r="F14" s="714"/>
      <c r="G14" s="715"/>
      <c r="H14" s="418"/>
      <c r="I14" s="198"/>
      <c r="J14" s="783">
        <f>SUBTOTAL(9,J15:J47)</f>
        <v>79132.243421655745</v>
      </c>
      <c r="K14" s="783">
        <f t="shared" ref="K14:L14" si="0">SUBTOTAL(9,K15:K47)</f>
        <v>96636.295666525984</v>
      </c>
      <c r="L14" s="778">
        <f t="shared" si="0"/>
        <v>0.21284767288285528</v>
      </c>
      <c r="M14" s="201"/>
      <c r="N14" s="199"/>
      <c r="O14" s="199"/>
    </row>
    <row r="15" spans="1:15" s="736" customFormat="1" ht="19.5" customHeight="1" outlineLevel="1">
      <c r="A15" s="696" t="s">
        <v>312</v>
      </c>
      <c r="B15" s="172"/>
      <c r="C15" s="696"/>
      <c r="D15" s="172" t="s">
        <v>1809</v>
      </c>
      <c r="E15" s="172"/>
      <c r="F15" s="696"/>
      <c r="G15" s="696"/>
      <c r="H15" s="421"/>
      <c r="I15" s="218"/>
      <c r="J15" s="635">
        <f>SUBTOTAL(9,J16:J22)</f>
        <v>32285.823836400006</v>
      </c>
      <c r="K15" s="635">
        <f t="shared" ref="K15:L15" si="1">SUBTOTAL(9,K16:K22)</f>
        <v>39427.448069011676</v>
      </c>
      <c r="L15" s="769">
        <f t="shared" si="1"/>
        <v>8.6841496885995545E-2</v>
      </c>
      <c r="M15" s="219"/>
      <c r="N15" s="172"/>
      <c r="O15" s="172"/>
    </row>
    <row r="16" spans="1:15" s="780" customFormat="1" ht="20.100000000000001" customHeight="1" outlineLevel="1">
      <c r="A16" s="308"/>
      <c r="B16" s="296"/>
      <c r="C16" s="308"/>
      <c r="D16" s="369" t="s">
        <v>1915</v>
      </c>
      <c r="E16" s="369"/>
      <c r="F16" s="713"/>
      <c r="G16" s="713"/>
      <c r="H16" s="454"/>
      <c r="I16" s="455"/>
      <c r="J16" s="637"/>
      <c r="K16" s="370"/>
      <c r="L16" s="770"/>
      <c r="M16" s="1150"/>
      <c r="N16" s="1151"/>
      <c r="O16" s="1152"/>
    </row>
    <row r="17" spans="1:15" s="780" customFormat="1" ht="20.100000000000001" customHeight="1" outlineLevel="1">
      <c r="A17" s="308" t="s">
        <v>1914</v>
      </c>
      <c r="B17" s="296" t="s">
        <v>1543</v>
      </c>
      <c r="C17" s="308" t="s">
        <v>1913</v>
      </c>
      <c r="D17" s="236" t="s">
        <v>1912</v>
      </c>
      <c r="E17" s="236"/>
      <c r="F17" s="713"/>
      <c r="G17" s="713" t="s">
        <v>288</v>
      </c>
      <c r="H17" s="366">
        <v>444</v>
      </c>
      <c r="I17" s="626">
        <v>37.935845499999999</v>
      </c>
      <c r="J17" s="669">
        <f>I17*H17</f>
        <v>16843.515402000001</v>
      </c>
      <c r="K17" s="669">
        <f>J17*(1+$K$12)</f>
        <v>20569.301008922401</v>
      </c>
      <c r="L17" s="563">
        <f>K17/$K$116</f>
        <v>4.5305211901791126E-2</v>
      </c>
      <c r="M17" s="1150"/>
      <c r="N17" s="1151"/>
      <c r="O17" s="1152"/>
    </row>
    <row r="18" spans="1:15" s="780" customFormat="1" ht="20.100000000000001" customHeight="1" outlineLevel="1">
      <c r="A18" s="308" t="s">
        <v>1909</v>
      </c>
      <c r="B18" s="296" t="s">
        <v>1543</v>
      </c>
      <c r="C18" s="308" t="s">
        <v>1911</v>
      </c>
      <c r="D18" s="236" t="s">
        <v>1910</v>
      </c>
      <c r="E18" s="236"/>
      <c r="F18" s="713"/>
      <c r="G18" s="713" t="s">
        <v>288</v>
      </c>
      <c r="H18" s="366">
        <v>36</v>
      </c>
      <c r="I18" s="626">
        <v>47.379490499999996</v>
      </c>
      <c r="J18" s="669">
        <f t="shared" ref="J18:J22" si="2">I18*H18</f>
        <v>1705.6616579999998</v>
      </c>
      <c r="K18" s="669">
        <f t="shared" ref="K18:K22" si="3">J18*(1+$K$12)</f>
        <v>2082.9540167495998</v>
      </c>
      <c r="L18" s="563">
        <f t="shared" ref="L18:L22" si="4">K18/$K$116</f>
        <v>4.5878405430302685E-3</v>
      </c>
      <c r="M18" s="1150"/>
      <c r="N18" s="1151"/>
      <c r="O18" s="1152"/>
    </row>
    <row r="19" spans="1:15" s="780" customFormat="1" ht="20.100000000000001" customHeight="1" outlineLevel="1">
      <c r="A19" s="308" t="s">
        <v>1909</v>
      </c>
      <c r="B19" s="296" t="s">
        <v>1543</v>
      </c>
      <c r="C19" s="308" t="s">
        <v>1908</v>
      </c>
      <c r="D19" s="236" t="s">
        <v>1907</v>
      </c>
      <c r="E19" s="236"/>
      <c r="F19" s="713"/>
      <c r="G19" s="713" t="s">
        <v>288</v>
      </c>
      <c r="H19" s="366">
        <v>48</v>
      </c>
      <c r="I19" s="626">
        <v>55.083135499999997</v>
      </c>
      <c r="J19" s="669">
        <f t="shared" si="2"/>
        <v>2643.9905039999999</v>
      </c>
      <c r="K19" s="669">
        <f t="shared" si="3"/>
        <v>3228.8412034848002</v>
      </c>
      <c r="L19" s="563">
        <f t="shared" si="4"/>
        <v>7.1117309653672455E-3</v>
      </c>
      <c r="M19" s="1150"/>
      <c r="N19" s="1151"/>
      <c r="O19" s="1152"/>
    </row>
    <row r="20" spans="1:15" s="780" customFormat="1" ht="20.100000000000001" customHeight="1" outlineLevel="1">
      <c r="A20" s="308" t="s">
        <v>1902</v>
      </c>
      <c r="B20" s="296" t="s">
        <v>1543</v>
      </c>
      <c r="C20" s="308" t="s">
        <v>1906</v>
      </c>
      <c r="D20" s="236" t="s">
        <v>1905</v>
      </c>
      <c r="E20" s="236"/>
      <c r="F20" s="713"/>
      <c r="G20" s="713" t="s">
        <v>288</v>
      </c>
      <c r="H20" s="366">
        <v>12</v>
      </c>
      <c r="I20" s="626">
        <v>62.621083600000006</v>
      </c>
      <c r="J20" s="669">
        <f t="shared" si="2"/>
        <v>751.45300320000001</v>
      </c>
      <c r="K20" s="669">
        <f t="shared" si="3"/>
        <v>917.6744075078401</v>
      </c>
      <c r="L20" s="563">
        <f>K20/$K$116</f>
        <v>2.0212370595850114E-3</v>
      </c>
      <c r="M20" s="1150"/>
      <c r="N20" s="1151"/>
      <c r="O20" s="1152"/>
    </row>
    <row r="21" spans="1:15" s="780" customFormat="1" ht="20.100000000000001" customHeight="1" outlineLevel="1">
      <c r="A21" s="308" t="s">
        <v>1902</v>
      </c>
      <c r="B21" s="296" t="s">
        <v>1543</v>
      </c>
      <c r="C21" s="308" t="s">
        <v>1904</v>
      </c>
      <c r="D21" s="236" t="s">
        <v>1903</v>
      </c>
      <c r="E21" s="236"/>
      <c r="F21" s="713"/>
      <c r="G21" s="713" t="s">
        <v>288</v>
      </c>
      <c r="H21" s="366">
        <v>12</v>
      </c>
      <c r="I21" s="626">
        <v>88.473031699999993</v>
      </c>
      <c r="J21" s="669">
        <f t="shared" si="2"/>
        <v>1061.6763804</v>
      </c>
      <c r="K21" s="669">
        <f t="shared" si="3"/>
        <v>1296.5191957444799</v>
      </c>
      <c r="L21" s="563">
        <f t="shared" si="4"/>
        <v>2.8556671358187652E-3</v>
      </c>
      <c r="M21" s="1150"/>
      <c r="N21" s="1151"/>
      <c r="O21" s="1152"/>
    </row>
    <row r="22" spans="1:15" s="780" customFormat="1" ht="19.5" customHeight="1" outlineLevel="1">
      <c r="A22" s="308" t="s">
        <v>1902</v>
      </c>
      <c r="B22" s="296" t="s">
        <v>1543</v>
      </c>
      <c r="C22" s="308" t="s">
        <v>1901</v>
      </c>
      <c r="D22" s="236" t="s">
        <v>1900</v>
      </c>
      <c r="E22" s="236"/>
      <c r="F22" s="713"/>
      <c r="G22" s="713" t="s">
        <v>288</v>
      </c>
      <c r="H22" s="366">
        <v>72</v>
      </c>
      <c r="I22" s="626">
        <v>128.8823179</v>
      </c>
      <c r="J22" s="669">
        <f t="shared" si="2"/>
        <v>9279.526888800001</v>
      </c>
      <c r="K22" s="669">
        <f t="shared" si="3"/>
        <v>11332.158236602561</v>
      </c>
      <c r="L22" s="563">
        <f t="shared" si="4"/>
        <v>2.4959809280403124E-2</v>
      </c>
      <c r="M22" s="1150"/>
      <c r="N22" s="1151"/>
      <c r="O22" s="1152"/>
    </row>
    <row r="23" spans="1:15" s="781" customFormat="1" ht="20.100000000000001" customHeight="1" outlineLevel="1">
      <c r="A23" s="696" t="s">
        <v>313</v>
      </c>
      <c r="B23" s="172"/>
      <c r="C23" s="696"/>
      <c r="D23" s="172" t="s">
        <v>311</v>
      </c>
      <c r="E23" s="172"/>
      <c r="F23" s="696"/>
      <c r="G23" s="696"/>
      <c r="H23" s="421"/>
      <c r="I23" s="172"/>
      <c r="J23" s="635">
        <f>SUBTOTAL(9,J24:J30)</f>
        <v>14061.589261183333</v>
      </c>
      <c r="K23" s="635">
        <f t="shared" ref="K23:L23" si="5">SUBTOTAL(9,K24:K30)</f>
        <v>17172.012805757091</v>
      </c>
      <c r="L23" s="771">
        <f t="shared" si="5"/>
        <v>3.782246555717321E-2</v>
      </c>
      <c r="M23" s="720"/>
      <c r="N23" s="172"/>
      <c r="O23" s="172"/>
    </row>
    <row r="24" spans="1:15" s="780" customFormat="1" ht="38.25" customHeight="1" outlineLevel="1">
      <c r="A24" s="368"/>
      <c r="B24" s="296"/>
      <c r="C24" s="368"/>
      <c r="D24" s="369" t="s">
        <v>1899</v>
      </c>
      <c r="E24" s="369"/>
      <c r="F24" s="712"/>
      <c r="G24" s="713"/>
      <c r="H24" s="454"/>
      <c r="I24" s="458"/>
      <c r="J24" s="637"/>
      <c r="K24" s="370"/>
      <c r="L24" s="770"/>
      <c r="M24" s="1150"/>
      <c r="N24" s="1151"/>
      <c r="O24" s="1152"/>
    </row>
    <row r="25" spans="1:15" s="780" customFormat="1" ht="20.100000000000001" customHeight="1" outlineLevel="1">
      <c r="A25" s="308" t="s">
        <v>1898</v>
      </c>
      <c r="B25" s="296" t="s">
        <v>1543</v>
      </c>
      <c r="C25" s="308" t="s">
        <v>1897</v>
      </c>
      <c r="D25" s="371" t="s">
        <v>1894</v>
      </c>
      <c r="E25" s="371"/>
      <c r="F25" s="712"/>
      <c r="G25" s="713" t="s">
        <v>1619</v>
      </c>
      <c r="H25" s="366">
        <f>2+32</f>
        <v>34</v>
      </c>
      <c r="I25" s="626">
        <v>107.74952395</v>
      </c>
      <c r="J25" s="669">
        <f>I25*H25</f>
        <v>3663.4838142999997</v>
      </c>
      <c r="K25" s="669">
        <f>J25*(1+$K$12)</f>
        <v>4473.8464340231603</v>
      </c>
      <c r="L25" s="563">
        <f>K25/$K$116</f>
        <v>9.8539352708957445E-3</v>
      </c>
      <c r="M25" s="1150"/>
      <c r="N25" s="1151"/>
      <c r="O25" s="1152"/>
    </row>
    <row r="26" spans="1:15" s="780" customFormat="1" ht="32.25" customHeight="1" outlineLevel="1">
      <c r="A26" s="368"/>
      <c r="B26" s="296"/>
      <c r="C26" s="368"/>
      <c r="D26" s="369" t="s">
        <v>1896</v>
      </c>
      <c r="E26" s="369"/>
      <c r="F26" s="712"/>
      <c r="G26" s="713"/>
      <c r="H26" s="454"/>
      <c r="I26" s="458"/>
      <c r="J26" s="637"/>
      <c r="K26" s="370"/>
      <c r="L26" s="770"/>
      <c r="M26" s="1150"/>
      <c r="N26" s="1151"/>
      <c r="O26" s="1152"/>
    </row>
    <row r="27" spans="1:15" s="780" customFormat="1" ht="20.100000000000001" customHeight="1" outlineLevel="1">
      <c r="A27" s="308" t="s">
        <v>1893</v>
      </c>
      <c r="B27" s="296" t="s">
        <v>1543</v>
      </c>
      <c r="C27" s="368" t="s">
        <v>1895</v>
      </c>
      <c r="D27" s="371" t="s">
        <v>1894</v>
      </c>
      <c r="E27" s="371"/>
      <c r="F27" s="712"/>
      <c r="G27" s="713" t="s">
        <v>1619</v>
      </c>
      <c r="H27" s="366">
        <f>4+4+32+7</f>
        <v>47</v>
      </c>
      <c r="I27" s="626">
        <v>120.75952395000002</v>
      </c>
      <c r="J27" s="669">
        <f t="shared" ref="J27:J30" si="6">I27*H27</f>
        <v>5675.6976256500011</v>
      </c>
      <c r="K27" s="669">
        <f t="shared" ref="K27:K30" si="7">J27*(1+$K$12)</f>
        <v>6931.1619404437815</v>
      </c>
      <c r="L27" s="563">
        <f t="shared" ref="L27:L30" si="8">K27/$K$116</f>
        <v>1.5266331135959503E-2</v>
      </c>
      <c r="M27" s="1150"/>
      <c r="N27" s="1151"/>
      <c r="O27" s="1152"/>
    </row>
    <row r="28" spans="1:15" s="780" customFormat="1" ht="20.100000000000001" customHeight="1" outlineLevel="1">
      <c r="A28" s="308" t="s">
        <v>1893</v>
      </c>
      <c r="B28" s="296" t="s">
        <v>1543</v>
      </c>
      <c r="C28" s="368" t="s">
        <v>1892</v>
      </c>
      <c r="D28" s="371" t="s">
        <v>1891</v>
      </c>
      <c r="E28" s="371"/>
      <c r="F28" s="712"/>
      <c r="G28" s="713" t="s">
        <v>1619</v>
      </c>
      <c r="H28" s="366">
        <v>2</v>
      </c>
      <c r="I28" s="626">
        <v>134.77472395000001</v>
      </c>
      <c r="J28" s="669">
        <f t="shared" si="6"/>
        <v>269.54944790000002</v>
      </c>
      <c r="K28" s="669">
        <f t="shared" si="7"/>
        <v>329.17378577548004</v>
      </c>
      <c r="L28" s="563">
        <f t="shared" si="8"/>
        <v>7.2502649023435185E-4</v>
      </c>
      <c r="M28" s="1150"/>
      <c r="N28" s="1151"/>
      <c r="O28" s="1152"/>
    </row>
    <row r="29" spans="1:15" s="737" customFormat="1" ht="20.100000000000001" customHeight="1" outlineLevel="1">
      <c r="A29" s="304" t="s">
        <v>1890</v>
      </c>
      <c r="B29" s="296" t="s">
        <v>68</v>
      </c>
      <c r="C29" s="297">
        <v>101404</v>
      </c>
      <c r="D29" s="371" t="s">
        <v>1889</v>
      </c>
      <c r="E29" s="369"/>
      <c r="F29" s="369"/>
      <c r="G29" s="397" t="s">
        <v>1563</v>
      </c>
      <c r="H29" s="366">
        <v>11</v>
      </c>
      <c r="I29" s="626">
        <v>49.03</v>
      </c>
      <c r="J29" s="669">
        <f t="shared" si="6"/>
        <v>539.33000000000004</v>
      </c>
      <c r="K29" s="669">
        <f t="shared" si="7"/>
        <v>658.62979600000006</v>
      </c>
      <c r="L29" s="563">
        <f t="shared" si="8"/>
        <v>1.4506745980172086E-3</v>
      </c>
      <c r="M29" s="1150"/>
      <c r="N29" s="1151"/>
      <c r="O29" s="1152"/>
    </row>
    <row r="30" spans="1:15" s="737" customFormat="1" ht="15.75" outlineLevel="1">
      <c r="A30" s="304" t="s">
        <v>1888</v>
      </c>
      <c r="B30" s="296" t="s">
        <v>2432</v>
      </c>
      <c r="C30" s="507">
        <v>700000721</v>
      </c>
      <c r="D30" s="371" t="s">
        <v>1887</v>
      </c>
      <c r="E30" s="369"/>
      <c r="F30" s="369"/>
      <c r="G30" s="397" t="s">
        <v>1563</v>
      </c>
      <c r="H30" s="366">
        <f>8+16+20</f>
        <v>44</v>
      </c>
      <c r="I30" s="626">
        <v>88.943826666666666</v>
      </c>
      <c r="J30" s="669">
        <f t="shared" si="6"/>
        <v>3913.5283733333335</v>
      </c>
      <c r="K30" s="669">
        <f t="shared" si="7"/>
        <v>4779.2008495146674</v>
      </c>
      <c r="L30" s="563">
        <f t="shared" si="8"/>
        <v>1.0526498062066403E-2</v>
      </c>
      <c r="M30" s="1150"/>
      <c r="N30" s="1151"/>
      <c r="O30" s="1152"/>
    </row>
    <row r="31" spans="1:15" s="781" customFormat="1" ht="20.100000000000001" customHeight="1" outlineLevel="1">
      <c r="A31" s="696" t="s">
        <v>314</v>
      </c>
      <c r="B31" s="172"/>
      <c r="C31" s="696"/>
      <c r="D31" s="172" t="s">
        <v>1886</v>
      </c>
      <c r="E31" s="172"/>
      <c r="F31" s="696"/>
      <c r="G31" s="696"/>
      <c r="H31" s="421"/>
      <c r="I31" s="172"/>
      <c r="J31" s="635">
        <f>SUBTOTAL(9,J32:J37)</f>
        <v>3428.2077350091367</v>
      </c>
      <c r="K31" s="635">
        <f>SUBTOTAL(9,K32:K37)</f>
        <v>4186.5272859931583</v>
      </c>
      <c r="L31" s="769">
        <f t="shared" ref="L31" si="9">SUBTOTAL(9,L32:L37)</f>
        <v>9.2210963193292868E-3</v>
      </c>
      <c r="M31" s="720"/>
      <c r="N31" s="172"/>
      <c r="O31" s="172"/>
    </row>
    <row r="32" spans="1:15" s="737" customFormat="1" ht="20.100000000000001" customHeight="1" outlineLevel="1">
      <c r="A32" s="304" t="s">
        <v>1885</v>
      </c>
      <c r="B32" s="296" t="s">
        <v>1543</v>
      </c>
      <c r="C32" s="414" t="s">
        <v>1772</v>
      </c>
      <c r="D32" s="371" t="s">
        <v>1771</v>
      </c>
      <c r="E32" s="371"/>
      <c r="F32" s="449"/>
      <c r="G32" s="397" t="s">
        <v>1568</v>
      </c>
      <c r="H32" s="366">
        <f>70*0.5*0.8</f>
        <v>28</v>
      </c>
      <c r="I32" s="626">
        <v>78.414056999999985</v>
      </c>
      <c r="J32" s="669">
        <f t="shared" ref="J32:J37" si="10">I32*H32</f>
        <v>2195.5935959999997</v>
      </c>
      <c r="K32" s="669">
        <f t="shared" ref="K32:K37" si="11">J32*(1+$K$12)</f>
        <v>2681.2588994352</v>
      </c>
      <c r="L32" s="563">
        <f t="shared" ref="L32:L37" si="12">K32/$K$116</f>
        <v>5.905645629366912E-3</v>
      </c>
      <c r="M32" s="398"/>
      <c r="N32" s="1155"/>
      <c r="O32" s="1156"/>
    </row>
    <row r="33" spans="1:15" s="737" customFormat="1" ht="20.100000000000001" customHeight="1" outlineLevel="1">
      <c r="A33" s="304" t="s">
        <v>1884</v>
      </c>
      <c r="B33" s="296" t="s">
        <v>1543</v>
      </c>
      <c r="C33" s="414" t="s">
        <v>1770</v>
      </c>
      <c r="D33" s="371" t="s">
        <v>1769</v>
      </c>
      <c r="E33" s="371"/>
      <c r="F33" s="449"/>
      <c r="G33" s="397" t="s">
        <v>1568</v>
      </c>
      <c r="H33" s="366">
        <f>(H32-(H35*1.05))</f>
        <v>26.162500000000001</v>
      </c>
      <c r="I33" s="626">
        <v>24.386771726999996</v>
      </c>
      <c r="J33" s="669">
        <f t="shared" si="10"/>
        <v>638.01891530763737</v>
      </c>
      <c r="K33" s="669">
        <f t="shared" si="11"/>
        <v>779.14869937368678</v>
      </c>
      <c r="L33" s="563">
        <f t="shared" si="12"/>
        <v>1.7161252544662493E-3</v>
      </c>
      <c r="M33" s="401"/>
      <c r="N33" s="1155"/>
      <c r="O33" s="1156"/>
    </row>
    <row r="34" spans="1:15" s="737" customFormat="1" ht="20.100000000000001" customHeight="1" outlineLevel="1">
      <c r="A34" s="304" t="s">
        <v>1883</v>
      </c>
      <c r="B34" s="296" t="s">
        <v>1543</v>
      </c>
      <c r="C34" s="414" t="s">
        <v>1768</v>
      </c>
      <c r="D34" s="371" t="s">
        <v>1767</v>
      </c>
      <c r="E34" s="371"/>
      <c r="F34" s="449"/>
      <c r="G34" s="397" t="s">
        <v>1568</v>
      </c>
      <c r="H34" s="366">
        <f>(H32-H33)*1.4</f>
        <v>2.572499999999998</v>
      </c>
      <c r="I34" s="626">
        <v>15.682811399999997</v>
      </c>
      <c r="J34" s="669">
        <f t="shared" si="10"/>
        <v>40.344032326499963</v>
      </c>
      <c r="K34" s="669">
        <f t="shared" si="11"/>
        <v>49.268132277121758</v>
      </c>
      <c r="L34" s="563">
        <f t="shared" si="12"/>
        <v>1.0851623843961693E-4</v>
      </c>
      <c r="M34" s="400"/>
      <c r="N34" s="1155"/>
      <c r="O34" s="1156"/>
    </row>
    <row r="35" spans="1:15" s="737" customFormat="1" ht="20.100000000000001" customHeight="1" outlineLevel="1">
      <c r="A35" s="304" t="s">
        <v>1882</v>
      </c>
      <c r="B35" s="296" t="s">
        <v>1543</v>
      </c>
      <c r="C35" s="414" t="s">
        <v>1766</v>
      </c>
      <c r="D35" s="371" t="s">
        <v>1765</v>
      </c>
      <c r="E35" s="371"/>
      <c r="F35" s="449"/>
      <c r="G35" s="397" t="s">
        <v>1568</v>
      </c>
      <c r="H35" s="366">
        <f>70*0.5*0.05</f>
        <v>1.75</v>
      </c>
      <c r="I35" s="626">
        <v>242.5240665</v>
      </c>
      <c r="J35" s="669">
        <f t="shared" si="10"/>
        <v>424.41711637499998</v>
      </c>
      <c r="K35" s="669">
        <f t="shared" si="11"/>
        <v>518.29818251715005</v>
      </c>
      <c r="L35" s="563">
        <f t="shared" si="12"/>
        <v>1.141585169912532E-3</v>
      </c>
      <c r="M35" s="400"/>
      <c r="N35" s="1155"/>
      <c r="O35" s="1156"/>
    </row>
    <row r="36" spans="1:15" s="737" customFormat="1" ht="20.100000000000001" customHeight="1" outlineLevel="1">
      <c r="A36" s="304" t="s">
        <v>1881</v>
      </c>
      <c r="B36" s="296" t="s">
        <v>68</v>
      </c>
      <c r="C36" s="485">
        <v>10310</v>
      </c>
      <c r="D36" s="417" t="s">
        <v>1631</v>
      </c>
      <c r="E36" s="417"/>
      <c r="F36" s="396"/>
      <c r="G36" s="299" t="s">
        <v>1632</v>
      </c>
      <c r="H36" s="366">
        <f>H34*10</f>
        <v>25.72499999999998</v>
      </c>
      <c r="I36" s="626">
        <v>2.52</v>
      </c>
      <c r="J36" s="669">
        <f t="shared" si="10"/>
        <v>64.826999999999956</v>
      </c>
      <c r="K36" s="669">
        <f t="shared" si="11"/>
        <v>79.166732399999944</v>
      </c>
      <c r="L36" s="563">
        <f t="shared" si="12"/>
        <v>1.7436983324803273E-4</v>
      </c>
      <c r="M36" s="450"/>
      <c r="N36" s="1155"/>
      <c r="O36" s="1156"/>
    </row>
    <row r="37" spans="1:15" s="782" customFormat="1" ht="20.100000000000001" customHeight="1" outlineLevel="1">
      <c r="A37" s="368" t="s">
        <v>2605</v>
      </c>
      <c r="B37" s="611" t="s">
        <v>1543</v>
      </c>
      <c r="C37" s="399" t="s">
        <v>1636</v>
      </c>
      <c r="D37" s="236" t="s">
        <v>1637</v>
      </c>
      <c r="E37" s="417"/>
      <c r="F37" s="396"/>
      <c r="G37" s="713" t="s">
        <v>1568</v>
      </c>
      <c r="H37" s="366">
        <f>H34</f>
        <v>2.572499999999998</v>
      </c>
      <c r="I37" s="626">
        <v>25.27</v>
      </c>
      <c r="J37" s="669">
        <f t="shared" si="10"/>
        <v>65.007074999999944</v>
      </c>
      <c r="K37" s="669">
        <f t="shared" si="11"/>
        <v>79.386639989999935</v>
      </c>
      <c r="L37" s="563">
        <f t="shared" si="12"/>
        <v>1.7485419389594393E-4</v>
      </c>
      <c r="M37" s="450"/>
      <c r="N37" s="701"/>
      <c r="O37" s="702"/>
    </row>
    <row r="38" spans="1:15" s="781" customFormat="1" ht="20.100000000000001" customHeight="1" outlineLevel="1">
      <c r="A38" s="696" t="s">
        <v>315</v>
      </c>
      <c r="B38" s="172"/>
      <c r="C38" s="696"/>
      <c r="D38" s="172" t="s">
        <v>1880</v>
      </c>
      <c r="E38" s="172"/>
      <c r="F38" s="696"/>
      <c r="G38" s="696"/>
      <c r="H38" s="421"/>
      <c r="I38" s="172"/>
      <c r="J38" s="635">
        <f>SUBTOTAL(9,J39:J45)</f>
        <v>28295.269255729949</v>
      </c>
      <c r="K38" s="635">
        <f t="shared" ref="K38:L38" si="13">SUBTOTAL(9,K39:K45)</f>
        <v>34554.182815097411</v>
      </c>
      <c r="L38" s="769">
        <f t="shared" si="13"/>
        <v>7.6107815907412377E-2</v>
      </c>
      <c r="M38" s="720"/>
      <c r="N38" s="172"/>
      <c r="O38" s="172"/>
    </row>
    <row r="39" spans="1:15" s="737" customFormat="1" ht="20.100000000000001" customHeight="1" outlineLevel="1">
      <c r="A39" s="304" t="s">
        <v>1879</v>
      </c>
      <c r="B39" s="296" t="s">
        <v>1543</v>
      </c>
      <c r="C39" s="304" t="s">
        <v>1878</v>
      </c>
      <c r="D39" s="552" t="s">
        <v>1877</v>
      </c>
      <c r="E39" s="552"/>
      <c r="F39" s="371"/>
      <c r="G39" s="375" t="s">
        <v>288</v>
      </c>
      <c r="H39" s="366">
        <f>100</f>
        <v>100</v>
      </c>
      <c r="I39" s="626">
        <v>224.5397241</v>
      </c>
      <c r="J39" s="669">
        <f t="shared" ref="J39:J45" si="14">I39*H39</f>
        <v>22453.972409999998</v>
      </c>
      <c r="K39" s="669">
        <f t="shared" ref="K39:K45" si="15">J39*(1+$K$12)</f>
        <v>27420.791107091998</v>
      </c>
      <c r="L39" s="563">
        <f t="shared" ref="L39:L45" si="16">K39/$K$116</f>
        <v>6.039606066743225E-2</v>
      </c>
      <c r="M39" s="401"/>
      <c r="N39" s="1155"/>
      <c r="O39" s="1156"/>
    </row>
    <row r="40" spans="1:15" s="737" customFormat="1" ht="20.100000000000001" customHeight="1" outlineLevel="1">
      <c r="A40" s="304" t="s">
        <v>1876</v>
      </c>
      <c r="B40" s="296" t="s">
        <v>1543</v>
      </c>
      <c r="C40" s="414" t="s">
        <v>1772</v>
      </c>
      <c r="D40" s="552" t="s">
        <v>1875</v>
      </c>
      <c r="E40" s="552"/>
      <c r="F40" s="371"/>
      <c r="G40" s="397" t="s">
        <v>1568</v>
      </c>
      <c r="H40" s="366">
        <f>H39*0.6*0.8</f>
        <v>48</v>
      </c>
      <c r="I40" s="626">
        <v>78.414056999999985</v>
      </c>
      <c r="J40" s="669">
        <f t="shared" si="14"/>
        <v>3763.8747359999993</v>
      </c>
      <c r="K40" s="669">
        <f t="shared" si="15"/>
        <v>4596.4438276031997</v>
      </c>
      <c r="L40" s="563">
        <f t="shared" si="16"/>
        <v>1.0123963936057563E-2</v>
      </c>
      <c r="M40" s="401"/>
      <c r="N40" s="1155"/>
      <c r="O40" s="1156"/>
    </row>
    <row r="41" spans="1:15" s="737" customFormat="1" ht="20.100000000000001" customHeight="1" outlineLevel="1">
      <c r="A41" s="304" t="s">
        <v>1874</v>
      </c>
      <c r="B41" s="296" t="s">
        <v>1543</v>
      </c>
      <c r="C41" s="414" t="s">
        <v>1770</v>
      </c>
      <c r="D41" s="552" t="s">
        <v>1769</v>
      </c>
      <c r="E41" s="552"/>
      <c r="F41" s="371"/>
      <c r="G41" s="397" t="s">
        <v>1568</v>
      </c>
      <c r="H41" s="366">
        <f>(H40-(H43*1.05))</f>
        <v>44.85</v>
      </c>
      <c r="I41" s="626">
        <v>24.386771726999996</v>
      </c>
      <c r="J41" s="669">
        <f t="shared" si="14"/>
        <v>1093.7467119559499</v>
      </c>
      <c r="K41" s="669">
        <f t="shared" si="15"/>
        <v>1335.6834846406061</v>
      </c>
      <c r="L41" s="563">
        <f t="shared" si="16"/>
        <v>2.9419290076564278E-3</v>
      </c>
      <c r="M41" s="401"/>
      <c r="N41" s="1155"/>
      <c r="O41" s="1156"/>
    </row>
    <row r="42" spans="1:15" s="737" customFormat="1" ht="20.100000000000001" customHeight="1" outlineLevel="1">
      <c r="A42" s="304" t="s">
        <v>1873</v>
      </c>
      <c r="B42" s="296" t="s">
        <v>1543</v>
      </c>
      <c r="C42" s="414" t="s">
        <v>1768</v>
      </c>
      <c r="D42" s="552" t="s">
        <v>1767</v>
      </c>
      <c r="E42" s="552"/>
      <c r="F42" s="371"/>
      <c r="G42" s="397" t="s">
        <v>1568</v>
      </c>
      <c r="H42" s="366">
        <f>(H40-H41)*1.4</f>
        <v>4.4099999999999975</v>
      </c>
      <c r="I42" s="626">
        <v>15.682811399999997</v>
      </c>
      <c r="J42" s="669">
        <f t="shared" si="14"/>
        <v>69.161198273999943</v>
      </c>
      <c r="K42" s="669">
        <f t="shared" si="15"/>
        <v>84.45965533220874</v>
      </c>
      <c r="L42" s="563">
        <f t="shared" si="16"/>
        <v>1.8602783732505761E-4</v>
      </c>
      <c r="M42" s="400"/>
      <c r="N42" s="1155"/>
      <c r="O42" s="1156"/>
    </row>
    <row r="43" spans="1:15" s="737" customFormat="1" ht="20.100000000000001" customHeight="1" outlineLevel="1">
      <c r="A43" s="304" t="s">
        <v>1872</v>
      </c>
      <c r="B43" s="296" t="s">
        <v>1543</v>
      </c>
      <c r="C43" s="414" t="s">
        <v>1766</v>
      </c>
      <c r="D43" s="552" t="s">
        <v>1765</v>
      </c>
      <c r="E43" s="552"/>
      <c r="F43" s="371"/>
      <c r="G43" s="397" t="s">
        <v>1568</v>
      </c>
      <c r="H43" s="366">
        <f>0.6*0.05*100</f>
        <v>3</v>
      </c>
      <c r="I43" s="626">
        <v>242.5240665</v>
      </c>
      <c r="J43" s="669">
        <f t="shared" si="14"/>
        <v>727.57219950000001</v>
      </c>
      <c r="K43" s="669">
        <f t="shared" si="15"/>
        <v>888.51117002940009</v>
      </c>
      <c r="L43" s="563">
        <f t="shared" si="16"/>
        <v>1.9570031484214836E-3</v>
      </c>
      <c r="M43" s="400"/>
      <c r="N43" s="1155"/>
      <c r="O43" s="1156"/>
    </row>
    <row r="44" spans="1:15" s="737" customFormat="1" ht="20.100000000000001" customHeight="1" outlineLevel="1">
      <c r="A44" s="304" t="s">
        <v>1871</v>
      </c>
      <c r="B44" s="296" t="s">
        <v>68</v>
      </c>
      <c r="C44" s="485">
        <v>10310</v>
      </c>
      <c r="D44" s="395" t="s">
        <v>1631</v>
      </c>
      <c r="E44" s="395"/>
      <c r="F44" s="417"/>
      <c r="G44" s="299" t="s">
        <v>1632</v>
      </c>
      <c r="H44" s="366">
        <f>H42*10</f>
        <v>44.099999999999973</v>
      </c>
      <c r="I44" s="626">
        <v>2.52</v>
      </c>
      <c r="J44" s="669">
        <f t="shared" si="14"/>
        <v>111.13199999999993</v>
      </c>
      <c r="K44" s="669">
        <f t="shared" si="15"/>
        <v>135.71439839999994</v>
      </c>
      <c r="L44" s="563">
        <f t="shared" si="16"/>
        <v>2.9891971413948477E-4</v>
      </c>
      <c r="M44" s="450"/>
      <c r="N44" s="1155"/>
      <c r="O44" s="1156"/>
    </row>
    <row r="45" spans="1:15" s="737" customFormat="1" ht="20.100000000000001" customHeight="1" outlineLevel="1">
      <c r="A45" s="304" t="s">
        <v>1870</v>
      </c>
      <c r="B45" s="296" t="s">
        <v>1543</v>
      </c>
      <c r="C45" s="399" t="s">
        <v>1636</v>
      </c>
      <c r="D45" s="395" t="s">
        <v>1637</v>
      </c>
      <c r="E45" s="395"/>
      <c r="F45" s="417"/>
      <c r="G45" s="397" t="s">
        <v>1568</v>
      </c>
      <c r="H45" s="366">
        <f>H43</f>
        <v>3</v>
      </c>
      <c r="I45" s="626">
        <v>25.27</v>
      </c>
      <c r="J45" s="669">
        <f t="shared" si="14"/>
        <v>75.81</v>
      </c>
      <c r="K45" s="669">
        <f t="shared" si="15"/>
        <v>92.579172000000014</v>
      </c>
      <c r="L45" s="563">
        <f t="shared" si="16"/>
        <v>2.0391159638010972E-4</v>
      </c>
      <c r="M45" s="400"/>
      <c r="N45" s="1155"/>
      <c r="O45" s="1156"/>
    </row>
    <row r="46" spans="1:15" s="781" customFormat="1" ht="20.100000000000001" customHeight="1" outlineLevel="1">
      <c r="A46" s="696" t="s">
        <v>316</v>
      </c>
      <c r="B46" s="172"/>
      <c r="C46" s="696"/>
      <c r="D46" s="172" t="s">
        <v>1869</v>
      </c>
      <c r="E46" s="172"/>
      <c r="F46" s="696"/>
      <c r="G46" s="696"/>
      <c r="H46" s="421"/>
      <c r="I46" s="172"/>
      <c r="J46" s="635">
        <f>SUBTOTAL(9,J47)</f>
        <v>1061.3533333333332</v>
      </c>
      <c r="K46" s="635">
        <f t="shared" ref="K46:L46" si="17">SUBTOTAL(9,K47)</f>
        <v>1296.1246906666665</v>
      </c>
      <c r="L46" s="769">
        <f t="shared" si="17"/>
        <v>2.8547982129448709E-3</v>
      </c>
      <c r="M46" s="720"/>
      <c r="N46" s="172"/>
      <c r="O46" s="172"/>
    </row>
    <row r="47" spans="1:15" s="737" customFormat="1" ht="36.75" customHeight="1" outlineLevel="1">
      <c r="A47" s="304" t="s">
        <v>1868</v>
      </c>
      <c r="B47" s="296" t="s">
        <v>2432</v>
      </c>
      <c r="C47" s="507">
        <v>700000615</v>
      </c>
      <c r="D47" s="1158" t="s">
        <v>1867</v>
      </c>
      <c r="E47" s="1159"/>
      <c r="F47" s="1160"/>
      <c r="G47" s="713" t="s">
        <v>1619</v>
      </c>
      <c r="H47" s="366">
        <v>1</v>
      </c>
      <c r="I47" s="626">
        <v>1061.3533333333332</v>
      </c>
      <c r="J47" s="669">
        <f>I47*H47</f>
        <v>1061.3533333333332</v>
      </c>
      <c r="K47" s="669">
        <f>J47*(1+$K$12)</f>
        <v>1296.1246906666665</v>
      </c>
      <c r="L47" s="563">
        <f>K47/$K$116</f>
        <v>2.8547982129448709E-3</v>
      </c>
      <c r="M47" s="401"/>
      <c r="N47" s="1155"/>
      <c r="O47" s="1156"/>
    </row>
    <row r="48" spans="1:15" s="777" customFormat="1" ht="20.100000000000001" customHeight="1">
      <c r="A48" s="714" t="s">
        <v>317</v>
      </c>
      <c r="B48" s="199"/>
      <c r="C48" s="715"/>
      <c r="D48" s="198" t="s">
        <v>1866</v>
      </c>
      <c r="E48" s="198"/>
      <c r="F48" s="714"/>
      <c r="G48" s="715"/>
      <c r="H48" s="418"/>
      <c r="I48" s="198"/>
      <c r="J48" s="783">
        <f>SUBTOTAL(9,J49:J88)</f>
        <v>152105.05489576719</v>
      </c>
      <c r="K48" s="783">
        <f>SUBTOTAL(9,K49:K88)</f>
        <v>185750.69303871089</v>
      </c>
      <c r="L48" s="778">
        <f t="shared" ref="L48" si="18">SUBTOTAL(9,L49:L88)</f>
        <v>0.40912787971613379</v>
      </c>
      <c r="M48" s="201"/>
      <c r="N48" s="199"/>
      <c r="O48" s="199"/>
    </row>
    <row r="49" spans="1:15" s="736" customFormat="1" ht="15.75" outlineLevel="1">
      <c r="A49" s="696" t="s">
        <v>318</v>
      </c>
      <c r="B49" s="172"/>
      <c r="C49" s="696"/>
      <c r="D49" s="172" t="s">
        <v>1809</v>
      </c>
      <c r="E49" s="172"/>
      <c r="F49" s="696"/>
      <c r="G49" s="696"/>
      <c r="H49" s="421"/>
      <c r="I49" s="218"/>
      <c r="J49" s="635">
        <f>SUBTOTAL(9,J50:J56)</f>
        <v>70700.1408276</v>
      </c>
      <c r="K49" s="635">
        <f t="shared" ref="K49:L49" si="19">SUBTOTAL(9,K50:K56)</f>
        <v>86339.011978665134</v>
      </c>
      <c r="L49" s="771">
        <f t="shared" si="19"/>
        <v>0.19016724153085984</v>
      </c>
      <c r="M49" s="219"/>
      <c r="N49" s="172"/>
      <c r="O49" s="172"/>
    </row>
    <row r="50" spans="1:15" s="780" customFormat="1" ht="15.75" outlineLevel="1">
      <c r="A50" s="308"/>
      <c r="B50" s="296"/>
      <c r="C50" s="308"/>
      <c r="D50" s="369" t="s">
        <v>1865</v>
      </c>
      <c r="E50" s="369"/>
      <c r="F50" s="713"/>
      <c r="G50" s="713"/>
      <c r="H50" s="454"/>
      <c r="I50" s="455"/>
      <c r="J50" s="637"/>
      <c r="K50" s="370"/>
      <c r="L50" s="770"/>
      <c r="M50" s="456"/>
      <c r="N50" s="369"/>
      <c r="O50" s="369"/>
    </row>
    <row r="51" spans="1:15" s="780" customFormat="1" ht="15.75" outlineLevel="1">
      <c r="A51" s="308" t="s">
        <v>1864</v>
      </c>
      <c r="B51" s="296" t="s">
        <v>1543</v>
      </c>
      <c r="C51" s="308" t="s">
        <v>1863</v>
      </c>
      <c r="D51" s="236" t="s">
        <v>322</v>
      </c>
      <c r="E51" s="236"/>
      <c r="F51" s="784"/>
      <c r="G51" s="713" t="s">
        <v>288</v>
      </c>
      <c r="H51" s="366">
        <v>96</v>
      </c>
      <c r="I51" s="626">
        <v>50.018135499999993</v>
      </c>
      <c r="J51" s="669">
        <f>I51*H51</f>
        <v>4801.7410079999991</v>
      </c>
      <c r="K51" s="669">
        <f>J51*(1+$K$12)</f>
        <v>5863.886118969599</v>
      </c>
      <c r="L51" s="563">
        <f>K51/$K$116</f>
        <v>1.291558731493361E-2</v>
      </c>
      <c r="M51" s="457"/>
      <c r="N51" s="236"/>
      <c r="O51" s="236"/>
    </row>
    <row r="52" spans="1:15" s="780" customFormat="1" ht="31.5" outlineLevel="1">
      <c r="A52" s="308"/>
      <c r="B52" s="296"/>
      <c r="C52" s="308"/>
      <c r="D52" s="369" t="s">
        <v>1808</v>
      </c>
      <c r="E52" s="369"/>
      <c r="F52" s="784"/>
      <c r="G52" s="713"/>
      <c r="H52" s="454"/>
      <c r="I52" s="455"/>
      <c r="J52" s="637"/>
      <c r="K52" s="370"/>
      <c r="L52" s="770"/>
      <c r="M52" s="456"/>
      <c r="N52" s="369"/>
      <c r="O52" s="369"/>
    </row>
    <row r="53" spans="1:15" s="780" customFormat="1" ht="15.75" outlineLevel="1">
      <c r="A53" s="308" t="s">
        <v>1862</v>
      </c>
      <c r="B53" s="296" t="s">
        <v>1543</v>
      </c>
      <c r="C53" s="308" t="s">
        <v>1806</v>
      </c>
      <c r="D53" s="236" t="s">
        <v>324</v>
      </c>
      <c r="E53" s="236"/>
      <c r="F53" s="784"/>
      <c r="G53" s="713" t="s">
        <v>288</v>
      </c>
      <c r="H53" s="366">
        <v>144</v>
      </c>
      <c r="I53" s="626">
        <v>59.215708599999999</v>
      </c>
      <c r="J53" s="669">
        <f t="shared" ref="J53:J56" si="20">I53*H53</f>
        <v>8527.0620383999994</v>
      </c>
      <c r="K53" s="669">
        <f t="shared" ref="K53:K56" si="21">J53*(1+$K$12)</f>
        <v>10413.248161294079</v>
      </c>
      <c r="L53" s="563">
        <f t="shared" ref="L53:L56" si="22">K53/$K$116</f>
        <v>2.2935850582804066E-2</v>
      </c>
      <c r="M53" s="457"/>
      <c r="N53" s="236"/>
      <c r="O53" s="236"/>
    </row>
    <row r="54" spans="1:15" s="780" customFormat="1" ht="15.75" outlineLevel="1">
      <c r="A54" s="308" t="s">
        <v>1861</v>
      </c>
      <c r="B54" s="296" t="s">
        <v>1543</v>
      </c>
      <c r="C54" s="308" t="s">
        <v>1804</v>
      </c>
      <c r="D54" s="236" t="s">
        <v>325</v>
      </c>
      <c r="E54" s="236"/>
      <c r="F54" s="784"/>
      <c r="G54" s="713" t="s">
        <v>288</v>
      </c>
      <c r="H54" s="366">
        <v>312</v>
      </c>
      <c r="I54" s="626">
        <v>92.620807900000003</v>
      </c>
      <c r="J54" s="669">
        <f t="shared" si="20"/>
        <v>28897.692064800001</v>
      </c>
      <c r="K54" s="669">
        <f t="shared" si="21"/>
        <v>35289.861549533765</v>
      </c>
      <c r="L54" s="563">
        <f t="shared" si="22"/>
        <v>7.7728195760904853E-2</v>
      </c>
      <c r="M54" s="457"/>
      <c r="N54" s="236"/>
      <c r="O54" s="236"/>
    </row>
    <row r="55" spans="1:15" s="780" customFormat="1" ht="15.75" outlineLevel="1">
      <c r="A55" s="308" t="s">
        <v>1860</v>
      </c>
      <c r="B55" s="296" t="s">
        <v>1543</v>
      </c>
      <c r="C55" s="308" t="s">
        <v>1802</v>
      </c>
      <c r="D55" s="236" t="s">
        <v>326</v>
      </c>
      <c r="E55" s="236"/>
      <c r="F55" s="784"/>
      <c r="G55" s="713" t="s">
        <v>288</v>
      </c>
      <c r="H55" s="366">
        <v>132</v>
      </c>
      <c r="I55" s="626">
        <v>119.96622409999999</v>
      </c>
      <c r="J55" s="669">
        <f t="shared" si="20"/>
        <v>15835.541581199999</v>
      </c>
      <c r="K55" s="669">
        <f t="shared" si="21"/>
        <v>19338.36337896144</v>
      </c>
      <c r="L55" s="563">
        <f t="shared" si="22"/>
        <v>4.2593992393696059E-2</v>
      </c>
      <c r="M55" s="457"/>
      <c r="N55" s="236"/>
      <c r="O55" s="236"/>
    </row>
    <row r="56" spans="1:15" s="780" customFormat="1" ht="15.75" outlineLevel="1">
      <c r="A56" s="308" t="s">
        <v>1859</v>
      </c>
      <c r="B56" s="296" t="s">
        <v>1543</v>
      </c>
      <c r="C56" s="308" t="s">
        <v>1800</v>
      </c>
      <c r="D56" s="236" t="s">
        <v>1799</v>
      </c>
      <c r="E56" s="236"/>
      <c r="F56" s="784"/>
      <c r="G56" s="713" t="s">
        <v>288</v>
      </c>
      <c r="H56" s="366">
        <v>72</v>
      </c>
      <c r="I56" s="626">
        <v>175.52922409999996</v>
      </c>
      <c r="J56" s="669">
        <f t="shared" si="20"/>
        <v>12638.104135199997</v>
      </c>
      <c r="K56" s="669">
        <f t="shared" si="21"/>
        <v>15433.652769906237</v>
      </c>
      <c r="L56" s="563">
        <f t="shared" si="22"/>
        <v>3.3993615478521269E-2</v>
      </c>
      <c r="M56" s="457"/>
      <c r="N56" s="236"/>
      <c r="O56" s="236"/>
    </row>
    <row r="57" spans="1:15" s="781" customFormat="1" ht="15.75" outlineLevel="1">
      <c r="A57" s="696" t="s">
        <v>319</v>
      </c>
      <c r="B57" s="172"/>
      <c r="C57" s="696"/>
      <c r="D57" s="172" t="s">
        <v>1858</v>
      </c>
      <c r="E57" s="172"/>
      <c r="F57" s="696"/>
      <c r="G57" s="696"/>
      <c r="H57" s="421"/>
      <c r="I57" s="172"/>
      <c r="J57" s="635">
        <f>SUBTOTAL(9,J58:J65)</f>
        <v>3798.7868367333331</v>
      </c>
      <c r="K57" s="635">
        <f t="shared" ref="K57:L57" si="23">SUBTOTAL(9,K58:K65)</f>
        <v>4639.0784850187465</v>
      </c>
      <c r="L57" s="771">
        <f t="shared" si="23"/>
        <v>1.0217869518349047E-2</v>
      </c>
      <c r="M57" s="720"/>
      <c r="N57" s="172"/>
      <c r="O57" s="172"/>
    </row>
    <row r="58" spans="1:15" s="737" customFormat="1" ht="15.75" outlineLevel="1">
      <c r="A58" s="304"/>
      <c r="B58" s="296"/>
      <c r="C58" s="304"/>
      <c r="D58" s="369" t="s">
        <v>1857</v>
      </c>
      <c r="E58" s="369"/>
      <c r="F58" s="369"/>
      <c r="G58" s="374"/>
      <c r="H58" s="397"/>
      <c r="I58" s="366"/>
      <c r="J58" s="638"/>
      <c r="K58" s="638"/>
      <c r="L58" s="772"/>
      <c r="M58" s="448"/>
      <c r="N58" s="1155"/>
      <c r="O58" s="1156"/>
    </row>
    <row r="59" spans="1:15" s="737" customFormat="1" ht="15.75" outlineLevel="1">
      <c r="A59" s="304"/>
      <c r="B59" s="296"/>
      <c r="C59" s="304"/>
      <c r="D59" s="369" t="s">
        <v>1856</v>
      </c>
      <c r="E59" s="369"/>
      <c r="F59" s="369"/>
      <c r="G59" s="374"/>
      <c r="H59" s="397"/>
      <c r="I59" s="366"/>
      <c r="J59" s="638"/>
      <c r="K59" s="638"/>
      <c r="L59" s="772"/>
      <c r="M59" s="448"/>
      <c r="N59" s="1155"/>
      <c r="O59" s="1156"/>
    </row>
    <row r="60" spans="1:15" s="737" customFormat="1" ht="15.75" outlineLevel="1">
      <c r="A60" s="304" t="s">
        <v>1855</v>
      </c>
      <c r="B60" s="296" t="s">
        <v>2432</v>
      </c>
      <c r="C60" s="507">
        <v>700000811</v>
      </c>
      <c r="D60" s="371" t="s">
        <v>1854</v>
      </c>
      <c r="E60" s="371"/>
      <c r="F60" s="371"/>
      <c r="G60" s="397" t="s">
        <v>1563</v>
      </c>
      <c r="H60" s="366">
        <f>3+1+3+1</f>
        <v>8</v>
      </c>
      <c r="I60" s="626">
        <v>24.805134654166665</v>
      </c>
      <c r="J60" s="669">
        <f t="shared" ref="J60:J61" si="24">I60*H60</f>
        <v>198.44107723333332</v>
      </c>
      <c r="K60" s="669">
        <f t="shared" ref="K60:K61" si="25">J60*(1+$K$12)</f>
        <v>242.33624351734665</v>
      </c>
      <c r="L60" s="563">
        <f t="shared" ref="L60:L61" si="26">K60/$K$116</f>
        <v>5.3376120361479538E-4</v>
      </c>
      <c r="M60" s="448"/>
      <c r="N60" s="701"/>
      <c r="O60" s="702"/>
    </row>
    <row r="61" spans="1:15" s="737" customFormat="1" ht="15.75" outlineLevel="1">
      <c r="A61" s="304" t="s">
        <v>1853</v>
      </c>
      <c r="B61" s="296" t="s">
        <v>2432</v>
      </c>
      <c r="C61" s="507">
        <v>700000557</v>
      </c>
      <c r="D61" s="371" t="s">
        <v>1852</v>
      </c>
      <c r="E61" s="371"/>
      <c r="F61" s="371"/>
      <c r="G61" s="397" t="s">
        <v>1563</v>
      </c>
      <c r="H61" s="366">
        <f>3+1</f>
        <v>4</v>
      </c>
      <c r="I61" s="626">
        <v>69.038949000000002</v>
      </c>
      <c r="J61" s="669">
        <f t="shared" si="24"/>
        <v>276.15579600000001</v>
      </c>
      <c r="K61" s="669">
        <f t="shared" si="25"/>
        <v>337.2414580752</v>
      </c>
      <c r="L61" s="563">
        <f t="shared" si="26"/>
        <v>7.4279605872549679E-4</v>
      </c>
      <c r="M61" s="448"/>
      <c r="N61" s="701"/>
      <c r="O61" s="702"/>
    </row>
    <row r="62" spans="1:15" s="737" customFormat="1" ht="15.75" outlineLevel="1">
      <c r="A62" s="304"/>
      <c r="B62" s="296"/>
      <c r="C62" s="304"/>
      <c r="D62" s="369" t="s">
        <v>1851</v>
      </c>
      <c r="E62" s="369"/>
      <c r="F62" s="369"/>
      <c r="G62" s="397"/>
      <c r="H62" s="366"/>
      <c r="I62" s="785"/>
      <c r="J62" s="639"/>
      <c r="K62" s="638"/>
      <c r="L62" s="772"/>
      <c r="M62" s="401"/>
      <c r="N62" s="1155"/>
      <c r="O62" s="1156"/>
    </row>
    <row r="63" spans="1:15" s="737" customFormat="1" ht="15.75" outlineLevel="1">
      <c r="A63" s="304" t="s">
        <v>1850</v>
      </c>
      <c r="B63" s="296" t="s">
        <v>2432</v>
      </c>
      <c r="C63" s="507">
        <v>700000559</v>
      </c>
      <c r="D63" s="371" t="s">
        <v>1849</v>
      </c>
      <c r="E63" s="371"/>
      <c r="F63" s="371"/>
      <c r="G63" s="397" t="s">
        <v>1563</v>
      </c>
      <c r="H63" s="366">
        <f>4+6+9</f>
        <v>19</v>
      </c>
      <c r="I63" s="626">
        <v>44.855107500000003</v>
      </c>
      <c r="J63" s="669">
        <f>I63*H63</f>
        <v>852.24704250000002</v>
      </c>
      <c r="K63" s="669">
        <f>J63*(1+$K$12)</f>
        <v>1040.7640883010001</v>
      </c>
      <c r="L63" s="563">
        <f>K63/$K$116</f>
        <v>2.2923500190793066E-3</v>
      </c>
      <c r="M63" s="401"/>
      <c r="N63" s="1155"/>
      <c r="O63" s="1156"/>
    </row>
    <row r="64" spans="1:15" s="737" customFormat="1" ht="15.75" outlineLevel="1">
      <c r="A64" s="304"/>
      <c r="B64" s="296"/>
      <c r="C64" s="304"/>
      <c r="D64" s="369" t="s">
        <v>1848</v>
      </c>
      <c r="E64" s="369"/>
      <c r="F64" s="369"/>
      <c r="G64" s="397"/>
      <c r="H64" s="366"/>
      <c r="I64" s="785"/>
      <c r="J64" s="639"/>
      <c r="K64" s="638"/>
      <c r="L64" s="772"/>
      <c r="M64" s="401"/>
      <c r="N64" s="1155"/>
      <c r="O64" s="1156"/>
    </row>
    <row r="65" spans="1:15" s="737" customFormat="1" ht="15.75" outlineLevel="1">
      <c r="A65" s="304" t="s">
        <v>1847</v>
      </c>
      <c r="B65" s="296" t="s">
        <v>2432</v>
      </c>
      <c r="C65" s="507">
        <v>700000560</v>
      </c>
      <c r="D65" s="371" t="s">
        <v>1846</v>
      </c>
      <c r="E65" s="371"/>
      <c r="F65" s="371"/>
      <c r="G65" s="397" t="s">
        <v>1563</v>
      </c>
      <c r="H65" s="366">
        <f>H63</f>
        <v>19</v>
      </c>
      <c r="I65" s="626">
        <v>130.102259</v>
      </c>
      <c r="J65" s="669">
        <f>I65*H65</f>
        <v>2471.9429209999998</v>
      </c>
      <c r="K65" s="669">
        <f>J65*(1+$K$12)</f>
        <v>3018.7366951252002</v>
      </c>
      <c r="L65" s="563">
        <f>K65/$K$116</f>
        <v>6.6489622369294479E-3</v>
      </c>
      <c r="M65" s="401"/>
      <c r="N65" s="1155"/>
      <c r="O65" s="1156"/>
    </row>
    <row r="66" spans="1:15" s="781" customFormat="1" ht="15.75" outlineLevel="1">
      <c r="A66" s="696" t="s">
        <v>320</v>
      </c>
      <c r="B66" s="172"/>
      <c r="C66" s="696"/>
      <c r="D66" s="172" t="s">
        <v>1798</v>
      </c>
      <c r="E66" s="172"/>
      <c r="F66" s="696"/>
      <c r="G66" s="696"/>
      <c r="H66" s="421"/>
      <c r="I66" s="172"/>
      <c r="J66" s="635">
        <f>SUBTOTAL(9,J67:J72)</f>
        <v>49358.571226599997</v>
      </c>
      <c r="K66" s="635">
        <f t="shared" ref="K66:L66" si="27">SUBTOTAL(9,K67:K72)</f>
        <v>60276.687181923917</v>
      </c>
      <c r="L66" s="771">
        <f t="shared" si="27"/>
        <v>0.1327632905138815</v>
      </c>
      <c r="M66" s="720"/>
      <c r="N66" s="172"/>
      <c r="O66" s="172"/>
    </row>
    <row r="67" spans="1:15" s="786" customFormat="1" ht="15.75" outlineLevel="1">
      <c r="A67" s="368" t="s">
        <v>1845</v>
      </c>
      <c r="B67" s="296" t="s">
        <v>1543</v>
      </c>
      <c r="C67" s="368" t="s">
        <v>1844</v>
      </c>
      <c r="D67" s="371" t="s">
        <v>1843</v>
      </c>
      <c r="E67" s="371"/>
      <c r="F67" s="713"/>
      <c r="G67" s="713" t="s">
        <v>1619</v>
      </c>
      <c r="H67" s="366">
        <f>1+3+32</f>
        <v>36</v>
      </c>
      <c r="I67" s="626">
        <v>98.069830999999994</v>
      </c>
      <c r="J67" s="669">
        <f t="shared" ref="J67:J72" si="28">I67*H67</f>
        <v>3530.5139159999999</v>
      </c>
      <c r="K67" s="669">
        <f t="shared" ref="K67:K72" si="29">J67*(1+$K$12)</f>
        <v>4311.4635942191999</v>
      </c>
      <c r="L67" s="563">
        <f t="shared" ref="L67:L72" si="30">K67/$K$116</f>
        <v>9.4962765948259139E-3</v>
      </c>
      <c r="M67" s="457"/>
      <c r="N67" s="369"/>
      <c r="O67" s="369"/>
    </row>
    <row r="68" spans="1:15" s="786" customFormat="1" ht="15.75" outlineLevel="1">
      <c r="A68" s="368" t="s">
        <v>1842</v>
      </c>
      <c r="B68" s="296" t="s">
        <v>1543</v>
      </c>
      <c r="C68" s="368" t="s">
        <v>1841</v>
      </c>
      <c r="D68" s="371" t="s">
        <v>1840</v>
      </c>
      <c r="E68" s="371"/>
      <c r="F68" s="713"/>
      <c r="G68" s="713" t="s">
        <v>1619</v>
      </c>
      <c r="H68" s="366">
        <f>2+2</f>
        <v>4</v>
      </c>
      <c r="I68" s="626">
        <v>121.64983099999999</v>
      </c>
      <c r="J68" s="669">
        <f t="shared" si="28"/>
        <v>486.59932399999997</v>
      </c>
      <c r="K68" s="669">
        <f t="shared" si="29"/>
        <v>594.23509446879996</v>
      </c>
      <c r="L68" s="563">
        <f t="shared" si="30"/>
        <v>1.3088411153452345E-3</v>
      </c>
      <c r="M68" s="457"/>
      <c r="N68" s="369"/>
      <c r="O68" s="369"/>
    </row>
    <row r="69" spans="1:15" s="786" customFormat="1" ht="15.75" outlineLevel="1">
      <c r="A69" s="368" t="s">
        <v>1839</v>
      </c>
      <c r="B69" s="296" t="s">
        <v>1543</v>
      </c>
      <c r="C69" s="368" t="s">
        <v>1838</v>
      </c>
      <c r="D69" s="371" t="s">
        <v>1837</v>
      </c>
      <c r="E69" s="371"/>
      <c r="F69" s="713"/>
      <c r="G69" s="713" t="s">
        <v>1619</v>
      </c>
      <c r="H69" s="366">
        <f>1+2</f>
        <v>3</v>
      </c>
      <c r="I69" s="626">
        <v>131.059831</v>
      </c>
      <c r="J69" s="669">
        <f t="shared" si="28"/>
        <v>393.17949299999998</v>
      </c>
      <c r="K69" s="669">
        <f t="shared" si="29"/>
        <v>480.15079685159998</v>
      </c>
      <c r="L69" s="563">
        <f t="shared" si="30"/>
        <v>1.0575630930161214E-3</v>
      </c>
      <c r="M69" s="457"/>
      <c r="N69" s="369"/>
      <c r="O69" s="369"/>
    </row>
    <row r="70" spans="1:15" s="737" customFormat="1" ht="31.5" outlineLevel="1">
      <c r="A70" s="368" t="s">
        <v>1836</v>
      </c>
      <c r="B70" s="296" t="s">
        <v>2432</v>
      </c>
      <c r="C70" s="507">
        <v>700000809</v>
      </c>
      <c r="D70" s="371" t="s">
        <v>1796</v>
      </c>
      <c r="E70" s="371"/>
      <c r="F70" s="371"/>
      <c r="G70" s="713" t="s">
        <v>1619</v>
      </c>
      <c r="H70" s="366">
        <v>15</v>
      </c>
      <c r="I70" s="626">
        <v>2818.0699269749998</v>
      </c>
      <c r="J70" s="669">
        <f t="shared" si="28"/>
        <v>42271.048904625</v>
      </c>
      <c r="K70" s="669">
        <f t="shared" si="29"/>
        <v>51621.404922328053</v>
      </c>
      <c r="L70" s="563">
        <f t="shared" si="30"/>
        <v>0.11369947319355984</v>
      </c>
      <c r="M70" s="401"/>
      <c r="N70" s="1155"/>
      <c r="O70" s="1156"/>
    </row>
    <row r="71" spans="1:15" s="737" customFormat="1" ht="31.5" outlineLevel="1">
      <c r="A71" s="368" t="s">
        <v>1835</v>
      </c>
      <c r="B71" s="296" t="s">
        <v>2432</v>
      </c>
      <c r="C71" s="507">
        <v>700000810</v>
      </c>
      <c r="D71" s="371" t="s">
        <v>1834</v>
      </c>
      <c r="E71" s="371"/>
      <c r="F71" s="371"/>
      <c r="G71" s="713" t="s">
        <v>1619</v>
      </c>
      <c r="H71" s="366">
        <v>1</v>
      </c>
      <c r="I71" s="626">
        <v>1660.569926975</v>
      </c>
      <c r="J71" s="669">
        <f t="shared" si="28"/>
        <v>1660.569926975</v>
      </c>
      <c r="K71" s="669">
        <f t="shared" si="29"/>
        <v>2027.8879948218701</v>
      </c>
      <c r="L71" s="563">
        <f t="shared" si="30"/>
        <v>4.4665540787531257E-3</v>
      </c>
      <c r="M71" s="401"/>
      <c r="N71" s="1155"/>
      <c r="O71" s="1156"/>
    </row>
    <row r="72" spans="1:15" s="786" customFormat="1" ht="15.75" outlineLevel="1">
      <c r="A72" s="368" t="s">
        <v>1833</v>
      </c>
      <c r="B72" s="296" t="s">
        <v>1543</v>
      </c>
      <c r="C72" s="484" t="s">
        <v>2445</v>
      </c>
      <c r="D72" s="371" t="s">
        <v>1832</v>
      </c>
      <c r="E72" s="371"/>
      <c r="F72" s="713"/>
      <c r="G72" s="713" t="s">
        <v>1619</v>
      </c>
      <c r="H72" s="366">
        <v>2</v>
      </c>
      <c r="I72" s="626">
        <v>508.32983100000001</v>
      </c>
      <c r="J72" s="669">
        <f t="shared" si="28"/>
        <v>1016.659662</v>
      </c>
      <c r="K72" s="669">
        <f t="shared" si="29"/>
        <v>1241.5447792344</v>
      </c>
      <c r="L72" s="563">
        <f t="shared" si="30"/>
        <v>2.7345824383812525E-3</v>
      </c>
      <c r="M72" s="457"/>
      <c r="N72" s="369"/>
      <c r="O72" s="369"/>
    </row>
    <row r="73" spans="1:15" s="781" customFormat="1" ht="15.75" outlineLevel="1">
      <c r="A73" s="696" t="s">
        <v>321</v>
      </c>
      <c r="B73" s="172"/>
      <c r="C73" s="696"/>
      <c r="D73" s="172" t="s">
        <v>1831</v>
      </c>
      <c r="E73" s="172"/>
      <c r="F73" s="696"/>
      <c r="G73" s="696"/>
      <c r="H73" s="421"/>
      <c r="I73" s="172"/>
      <c r="J73" s="635">
        <f>SUBTOTAL(9,J74:J75)</f>
        <v>2255.1781919120003</v>
      </c>
      <c r="K73" s="635">
        <f t="shared" ref="K73:L73" si="31">SUBTOTAL(9,K74:K75)</f>
        <v>2754.0236079629344</v>
      </c>
      <c r="L73" s="771">
        <f t="shared" si="31"/>
        <v>6.0659145921960868E-3</v>
      </c>
      <c r="M73" s="720"/>
      <c r="N73" s="172"/>
      <c r="O73" s="172"/>
    </row>
    <row r="74" spans="1:15" s="786" customFormat="1" ht="31.5" outlineLevel="1">
      <c r="A74" s="368" t="s">
        <v>1830</v>
      </c>
      <c r="B74" s="296" t="s">
        <v>1543</v>
      </c>
      <c r="C74" s="368" t="s">
        <v>1829</v>
      </c>
      <c r="D74" s="371" t="s">
        <v>1828</v>
      </c>
      <c r="E74" s="371"/>
      <c r="F74" s="713"/>
      <c r="G74" s="713" t="s">
        <v>288</v>
      </c>
      <c r="H74" s="366">
        <v>40</v>
      </c>
      <c r="I74" s="626">
        <v>53.452561129999999</v>
      </c>
      <c r="J74" s="669">
        <f t="shared" ref="J74:J75" si="32">I74*H74</f>
        <v>2138.1024452000001</v>
      </c>
      <c r="K74" s="669">
        <f t="shared" ref="K74:K75" si="33">J74*(1+$K$12)</f>
        <v>2611.0507060782402</v>
      </c>
      <c r="L74" s="563">
        <f t="shared" ref="L74:L75" si="34">K74/$K$116</f>
        <v>5.7510075560605204E-3</v>
      </c>
      <c r="M74" s="457"/>
      <c r="N74" s="369"/>
      <c r="O74" s="369"/>
    </row>
    <row r="75" spans="1:15" s="786" customFormat="1" ht="15.75" outlineLevel="1">
      <c r="A75" s="368" t="s">
        <v>1827</v>
      </c>
      <c r="B75" s="296" t="s">
        <v>1543</v>
      </c>
      <c r="C75" s="368" t="s">
        <v>1826</v>
      </c>
      <c r="D75" s="371" t="s">
        <v>1825</v>
      </c>
      <c r="E75" s="371"/>
      <c r="F75" s="713"/>
      <c r="G75" s="713" t="s">
        <v>1554</v>
      </c>
      <c r="H75" s="366">
        <f>H74*0.05*1.2</f>
        <v>2.4</v>
      </c>
      <c r="I75" s="626">
        <v>48.78156113</v>
      </c>
      <c r="J75" s="669">
        <f t="shared" si="32"/>
        <v>117.075746712</v>
      </c>
      <c r="K75" s="669">
        <f t="shared" si="33"/>
        <v>142.97290188469441</v>
      </c>
      <c r="L75" s="563">
        <f t="shared" si="34"/>
        <v>3.1490703613556656E-4</v>
      </c>
      <c r="M75" s="457"/>
      <c r="N75" s="369"/>
      <c r="O75" s="369"/>
    </row>
    <row r="76" spans="1:15" s="781" customFormat="1" ht="15.75" outlineLevel="1">
      <c r="A76" s="696" t="s">
        <v>323</v>
      </c>
      <c r="B76" s="172"/>
      <c r="C76" s="696"/>
      <c r="D76" s="172" t="s">
        <v>1824</v>
      </c>
      <c r="E76" s="172"/>
      <c r="F76" s="696"/>
      <c r="G76" s="696"/>
      <c r="H76" s="421"/>
      <c r="I76" s="172"/>
      <c r="J76" s="635">
        <f>SUBTOTAL(9,J77:J88)</f>
        <v>25992.377812921848</v>
      </c>
      <c r="K76" s="635">
        <f t="shared" ref="K76:L76" si="35">SUBTOTAL(9,K77:K88)</f>
        <v>31741.891785140164</v>
      </c>
      <c r="L76" s="771">
        <f t="shared" si="35"/>
        <v>6.9913563560847353E-2</v>
      </c>
      <c r="M76" s="720"/>
      <c r="N76" s="172"/>
      <c r="O76" s="172"/>
    </row>
    <row r="77" spans="1:15" s="737" customFormat="1" ht="15.75" outlineLevel="1">
      <c r="A77" s="440"/>
      <c r="B77" s="296"/>
      <c r="C77" s="304"/>
      <c r="D77" s="369" t="s">
        <v>1773</v>
      </c>
      <c r="E77" s="369"/>
      <c r="F77" s="447"/>
      <c r="G77" s="374"/>
      <c r="H77" s="416"/>
      <c r="I77" s="366"/>
      <c r="J77" s="638"/>
      <c r="K77" s="638"/>
      <c r="L77" s="772"/>
      <c r="M77" s="448"/>
      <c r="N77" s="1155"/>
      <c r="O77" s="1156"/>
    </row>
    <row r="78" spans="1:15" s="737" customFormat="1" ht="15.75" outlineLevel="1">
      <c r="A78" s="304" t="s">
        <v>1823</v>
      </c>
      <c r="B78" s="296" t="s">
        <v>1543</v>
      </c>
      <c r="C78" s="414" t="s">
        <v>1772</v>
      </c>
      <c r="D78" s="371" t="s">
        <v>1771</v>
      </c>
      <c r="E78" s="371"/>
      <c r="F78" s="449"/>
      <c r="G78" s="397" t="s">
        <v>1568</v>
      </c>
      <c r="H78" s="366">
        <f>((12+156)*0.3*0.6)+((63+36)*0.5*1.5)*1.4</f>
        <v>134.19</v>
      </c>
      <c r="I78" s="626">
        <v>78.414056999999985</v>
      </c>
      <c r="J78" s="669">
        <f t="shared" ref="J78:J83" si="36">I78*H78</f>
        <v>10522.382308829998</v>
      </c>
      <c r="K78" s="669">
        <f t="shared" ref="K78:K83" si="37">J78*(1+$K$12)</f>
        <v>12849.933275543193</v>
      </c>
      <c r="L78" s="563">
        <f t="shared" ref="L78:L83" si="38">K78/$K$116</f>
        <v>2.8302806678740921E-2</v>
      </c>
      <c r="M78" s="398"/>
      <c r="N78" s="1155"/>
      <c r="O78" s="1156"/>
    </row>
    <row r="79" spans="1:15" s="737" customFormat="1" ht="15.75" outlineLevel="1">
      <c r="A79" s="304" t="s">
        <v>1822</v>
      </c>
      <c r="B79" s="296" t="s">
        <v>1543</v>
      </c>
      <c r="C79" s="414" t="s">
        <v>1770</v>
      </c>
      <c r="D79" s="371" t="s">
        <v>1769</v>
      </c>
      <c r="E79" s="371"/>
      <c r="F79" s="449"/>
      <c r="G79" s="397" t="s">
        <v>1568</v>
      </c>
      <c r="H79" s="366">
        <f>(H78-(H81*1.1))</f>
        <v>128.69550000000001</v>
      </c>
      <c r="I79" s="626">
        <v>24.386771726999996</v>
      </c>
      <c r="J79" s="669">
        <f t="shared" si="36"/>
        <v>3138.467780792128</v>
      </c>
      <c r="K79" s="669">
        <f t="shared" si="37"/>
        <v>3832.6968539033469</v>
      </c>
      <c r="L79" s="563">
        <f t="shared" si="38"/>
        <v>8.4417619755818886E-3</v>
      </c>
      <c r="M79" s="401"/>
      <c r="N79" s="1155"/>
      <c r="O79" s="1156"/>
    </row>
    <row r="80" spans="1:15" s="737" customFormat="1" ht="15.75" outlineLevel="1">
      <c r="A80" s="304" t="s">
        <v>1821</v>
      </c>
      <c r="B80" s="296" t="s">
        <v>1543</v>
      </c>
      <c r="C80" s="414" t="s">
        <v>1768</v>
      </c>
      <c r="D80" s="371" t="s">
        <v>1767</v>
      </c>
      <c r="E80" s="371"/>
      <c r="F80" s="449"/>
      <c r="G80" s="397" t="s">
        <v>1568</v>
      </c>
      <c r="H80" s="366">
        <f>(H78-H79)*1.4</f>
        <v>7.6922999999999826</v>
      </c>
      <c r="I80" s="626">
        <v>15.682811399999997</v>
      </c>
      <c r="J80" s="669">
        <f t="shared" si="36"/>
        <v>120.6368901322197</v>
      </c>
      <c r="K80" s="669">
        <f t="shared" si="37"/>
        <v>147.32177022946672</v>
      </c>
      <c r="L80" s="563">
        <f t="shared" si="38"/>
        <v>3.2448569910556425E-4</v>
      </c>
      <c r="M80" s="400"/>
      <c r="N80" s="1155"/>
      <c r="O80" s="1156"/>
    </row>
    <row r="81" spans="1:15" s="737" customFormat="1" ht="15.75" outlineLevel="1">
      <c r="A81" s="304" t="s">
        <v>1820</v>
      </c>
      <c r="B81" s="296" t="s">
        <v>1543</v>
      </c>
      <c r="C81" s="414" t="s">
        <v>1766</v>
      </c>
      <c r="D81" s="371" t="s">
        <v>1765</v>
      </c>
      <c r="E81" s="371"/>
      <c r="F81" s="449"/>
      <c r="G81" s="397" t="s">
        <v>1568</v>
      </c>
      <c r="H81" s="366">
        <f>(((12+156)*0.3)+((36+63)*0.5))*0.05</f>
        <v>4.995000000000001</v>
      </c>
      <c r="I81" s="626">
        <v>242.5240665</v>
      </c>
      <c r="J81" s="669">
        <f t="shared" si="36"/>
        <v>1211.4077121675002</v>
      </c>
      <c r="K81" s="669">
        <f t="shared" si="37"/>
        <v>1479.3710980989513</v>
      </c>
      <c r="L81" s="563">
        <f t="shared" si="38"/>
        <v>3.2584102421217703E-3</v>
      </c>
      <c r="M81" s="400"/>
      <c r="N81" s="1155"/>
      <c r="O81" s="1156"/>
    </row>
    <row r="82" spans="1:15" s="737" customFormat="1" ht="15.75" outlineLevel="1">
      <c r="A82" s="304" t="s">
        <v>1819</v>
      </c>
      <c r="B82" s="296" t="s">
        <v>68</v>
      </c>
      <c r="C82" s="485">
        <v>10310</v>
      </c>
      <c r="D82" s="417" t="s">
        <v>1631</v>
      </c>
      <c r="E82" s="417"/>
      <c r="F82" s="396"/>
      <c r="G82" s="299" t="s">
        <v>1632</v>
      </c>
      <c r="H82" s="366">
        <f>H80*10</f>
        <v>76.922999999999831</v>
      </c>
      <c r="I82" s="626">
        <v>2.52</v>
      </c>
      <c r="J82" s="669">
        <f t="shared" si="36"/>
        <v>193.84595999999956</v>
      </c>
      <c r="K82" s="669">
        <f t="shared" si="37"/>
        <v>236.72468635199948</v>
      </c>
      <c r="L82" s="563">
        <f t="shared" si="38"/>
        <v>5.214013870918718E-4</v>
      </c>
      <c r="M82" s="450"/>
      <c r="N82" s="1155"/>
      <c r="O82" s="1156"/>
    </row>
    <row r="83" spans="1:15" s="737" customFormat="1" ht="15.75" outlineLevel="1">
      <c r="A83" s="304" t="s">
        <v>1817</v>
      </c>
      <c r="B83" s="611" t="s">
        <v>1543</v>
      </c>
      <c r="C83" s="399" t="s">
        <v>1636</v>
      </c>
      <c r="D83" s="236" t="s">
        <v>1637</v>
      </c>
      <c r="E83" s="417"/>
      <c r="F83" s="396"/>
      <c r="G83" s="713" t="s">
        <v>1568</v>
      </c>
      <c r="H83" s="366">
        <f>H80</f>
        <v>7.6922999999999826</v>
      </c>
      <c r="I83" s="626">
        <v>25.27</v>
      </c>
      <c r="J83" s="669">
        <f t="shared" si="36"/>
        <v>194.38442099999955</v>
      </c>
      <c r="K83" s="669">
        <f t="shared" si="37"/>
        <v>237.38225492519945</v>
      </c>
      <c r="L83" s="563">
        <f t="shared" si="38"/>
        <v>5.2284972427823811E-4</v>
      </c>
      <c r="M83" s="450"/>
      <c r="N83" s="701"/>
      <c r="O83" s="702"/>
    </row>
    <row r="84" spans="1:15" s="737" customFormat="1" ht="15.75" outlineLevel="1">
      <c r="A84" s="440"/>
      <c r="B84" s="296"/>
      <c r="C84" s="304"/>
      <c r="D84" s="369" t="s">
        <v>1818</v>
      </c>
      <c r="E84" s="369"/>
      <c r="F84" s="447"/>
      <c r="G84" s="374"/>
      <c r="H84" s="416"/>
      <c r="I84" s="366"/>
      <c r="J84" s="638"/>
      <c r="K84" s="638"/>
      <c r="L84" s="772"/>
      <c r="M84" s="448"/>
      <c r="N84" s="1155"/>
      <c r="O84" s="1156"/>
    </row>
    <row r="85" spans="1:15" s="737" customFormat="1" ht="31.5" outlineLevel="1">
      <c r="A85" s="304" t="s">
        <v>1814</v>
      </c>
      <c r="B85" s="296" t="s">
        <v>2432</v>
      </c>
      <c r="C85" s="507">
        <v>700000181</v>
      </c>
      <c r="D85" s="417" t="s">
        <v>1816</v>
      </c>
      <c r="E85" s="417"/>
      <c r="F85" s="396"/>
      <c r="G85" s="397" t="s">
        <v>1619</v>
      </c>
      <c r="H85" s="366">
        <v>5</v>
      </c>
      <c r="I85" s="626">
        <v>974.15603999999996</v>
      </c>
      <c r="J85" s="669">
        <f>I85*H85</f>
        <v>4870.7802000000001</v>
      </c>
      <c r="K85" s="669">
        <f>J85*(1+$K$12)</f>
        <v>5948.1967802400004</v>
      </c>
      <c r="L85" s="563">
        <f>K85/$K$116</f>
        <v>1.3101286983229522E-2</v>
      </c>
      <c r="M85" s="451"/>
      <c r="N85" s="701"/>
      <c r="O85" s="702"/>
    </row>
    <row r="86" spans="1:15" s="737" customFormat="1" ht="15.75" outlineLevel="1">
      <c r="A86" s="440"/>
      <c r="B86" s="296"/>
      <c r="C86" s="304"/>
      <c r="D86" s="369" t="s">
        <v>1815</v>
      </c>
      <c r="E86" s="369"/>
      <c r="F86" s="447"/>
      <c r="G86" s="374"/>
      <c r="H86" s="416"/>
      <c r="I86" s="366"/>
      <c r="J86" s="638"/>
      <c r="K86" s="638"/>
      <c r="L86" s="772"/>
      <c r="M86" s="448"/>
      <c r="N86" s="1155"/>
      <c r="O86" s="1156"/>
    </row>
    <row r="87" spans="1:15" s="737" customFormat="1" ht="15.75" outlineLevel="1">
      <c r="A87" s="304" t="s">
        <v>1812</v>
      </c>
      <c r="B87" s="492" t="s">
        <v>2432</v>
      </c>
      <c r="C87" s="507">
        <v>700000181</v>
      </c>
      <c r="D87" s="417" t="s">
        <v>1813</v>
      </c>
      <c r="E87" s="417"/>
      <c r="F87" s="396"/>
      <c r="G87" s="397" t="s">
        <v>1619</v>
      </c>
      <c r="H87" s="366">
        <v>1</v>
      </c>
      <c r="I87" s="626">
        <v>974.15603999999996</v>
      </c>
      <c r="J87" s="669">
        <f t="shared" ref="J87:J88" si="39">I87*H87</f>
        <v>974.15603999999996</v>
      </c>
      <c r="K87" s="669">
        <f t="shared" ref="K87:K88" si="40">J87*(1+$K$12)</f>
        <v>1189.6393560480001</v>
      </c>
      <c r="L87" s="563">
        <f t="shared" ref="L87:L88" si="41">K87/$K$116</f>
        <v>2.6202573966459045E-3</v>
      </c>
      <c r="M87" s="451"/>
      <c r="N87" s="701"/>
      <c r="O87" s="702"/>
    </row>
    <row r="88" spans="1:15" s="737" customFormat="1" ht="15.75" outlineLevel="1">
      <c r="A88" s="304" t="s">
        <v>2606</v>
      </c>
      <c r="B88" s="492" t="s">
        <v>2446</v>
      </c>
      <c r="C88" s="511">
        <v>600003637</v>
      </c>
      <c r="D88" s="417" t="s">
        <v>1811</v>
      </c>
      <c r="E88" s="417"/>
      <c r="F88" s="396"/>
      <c r="G88" s="397" t="s">
        <v>1619</v>
      </c>
      <c r="H88" s="366">
        <v>1</v>
      </c>
      <c r="I88" s="626">
        <v>4766.3164999999999</v>
      </c>
      <c r="J88" s="669">
        <f t="shared" si="39"/>
        <v>4766.3164999999999</v>
      </c>
      <c r="K88" s="669">
        <f t="shared" si="40"/>
        <v>5820.6257098000005</v>
      </c>
      <c r="L88" s="563">
        <f t="shared" si="41"/>
        <v>1.2820303474051671E-2</v>
      </c>
      <c r="M88" s="451"/>
      <c r="N88" s="701"/>
      <c r="O88" s="702"/>
    </row>
    <row r="89" spans="1:15" s="777" customFormat="1" ht="20.100000000000001" customHeight="1">
      <c r="A89" s="714" t="s">
        <v>327</v>
      </c>
      <c r="B89" s="199"/>
      <c r="C89" s="715"/>
      <c r="D89" s="198" t="s">
        <v>1810</v>
      </c>
      <c r="E89" s="198"/>
      <c r="F89" s="714"/>
      <c r="G89" s="715"/>
      <c r="H89" s="418"/>
      <c r="I89" s="198"/>
      <c r="J89" s="783">
        <f>SUBTOTAL(9,J90:J112)</f>
        <v>139061.57324982437</v>
      </c>
      <c r="K89" s="783">
        <f t="shared" ref="K89:L89" si="42">SUBTOTAL(9,K90:K112)</f>
        <v>169821.9932526855</v>
      </c>
      <c r="L89" s="778">
        <f t="shared" si="42"/>
        <v>0.3740438912610638</v>
      </c>
      <c r="M89" s="201"/>
      <c r="N89" s="199"/>
      <c r="O89" s="199"/>
    </row>
    <row r="90" spans="1:15" s="736" customFormat="1" ht="20.100000000000001" customHeight="1" outlineLevel="1">
      <c r="A90" s="696" t="s">
        <v>328</v>
      </c>
      <c r="B90" s="172"/>
      <c r="C90" s="696"/>
      <c r="D90" s="172" t="s">
        <v>1809</v>
      </c>
      <c r="E90" s="172"/>
      <c r="F90" s="696"/>
      <c r="G90" s="696"/>
      <c r="H90" s="421"/>
      <c r="I90" s="218"/>
      <c r="J90" s="635">
        <f>SUBTOTAL(9,J91:J95)</f>
        <v>55198.405744999989</v>
      </c>
      <c r="K90" s="635">
        <f t="shared" ref="K90:L90" si="43">SUBTOTAL(9,K91:K95)</f>
        <v>67408.293095793983</v>
      </c>
      <c r="L90" s="640">
        <f t="shared" si="43"/>
        <v>0.14847111242711999</v>
      </c>
      <c r="M90" s="219"/>
      <c r="N90" s="172"/>
      <c r="O90" s="172"/>
    </row>
    <row r="91" spans="1:15" s="780" customFormat="1" ht="36" customHeight="1" outlineLevel="1">
      <c r="A91" s="308"/>
      <c r="B91" s="296"/>
      <c r="C91" s="308"/>
      <c r="D91" s="369" t="s">
        <v>1808</v>
      </c>
      <c r="E91" s="369"/>
      <c r="F91" s="784"/>
      <c r="G91" s="713"/>
      <c r="H91" s="454"/>
      <c r="I91" s="455"/>
      <c r="J91" s="637"/>
      <c r="K91" s="370"/>
      <c r="L91" s="773"/>
      <c r="M91" s="456"/>
      <c r="N91" s="369"/>
      <c r="O91" s="369"/>
    </row>
    <row r="92" spans="1:15" s="780" customFormat="1" ht="20.100000000000001" customHeight="1" outlineLevel="1">
      <c r="A92" s="308" t="s">
        <v>1807</v>
      </c>
      <c r="B92" s="296" t="s">
        <v>1543</v>
      </c>
      <c r="C92" s="308" t="s">
        <v>1806</v>
      </c>
      <c r="D92" s="236" t="s">
        <v>324</v>
      </c>
      <c r="E92" s="236"/>
      <c r="F92" s="784"/>
      <c r="G92" s="713" t="s">
        <v>288</v>
      </c>
      <c r="H92" s="366">
        <v>36</v>
      </c>
      <c r="I92" s="626">
        <v>59.215708599999999</v>
      </c>
      <c r="J92" s="669">
        <f t="shared" ref="J92:J95" si="44">I92*H92</f>
        <v>2131.7655095999999</v>
      </c>
      <c r="K92" s="669">
        <f t="shared" ref="K92:K95" si="45">J92*(1+$K$12)</f>
        <v>2603.3120403235198</v>
      </c>
      <c r="L92" s="563">
        <f t="shared" ref="L92:L95" si="46">K92/$K$116</f>
        <v>5.7339626457010165E-3</v>
      </c>
      <c r="M92" s="457"/>
      <c r="N92" s="236"/>
      <c r="O92" s="236"/>
    </row>
    <row r="93" spans="1:15" s="780" customFormat="1" ht="20.100000000000001" customHeight="1" outlineLevel="1">
      <c r="A93" s="308" t="s">
        <v>1805</v>
      </c>
      <c r="B93" s="296" t="s">
        <v>1543</v>
      </c>
      <c r="C93" s="308" t="s">
        <v>1804</v>
      </c>
      <c r="D93" s="236" t="s">
        <v>325</v>
      </c>
      <c r="E93" s="236"/>
      <c r="F93" s="784"/>
      <c r="G93" s="713" t="s">
        <v>288</v>
      </c>
      <c r="H93" s="366">
        <v>26</v>
      </c>
      <c r="I93" s="626">
        <v>92.620807900000003</v>
      </c>
      <c r="J93" s="669">
        <f t="shared" si="44"/>
        <v>2408.1410054000003</v>
      </c>
      <c r="K93" s="669">
        <f t="shared" si="45"/>
        <v>2940.8217957944803</v>
      </c>
      <c r="L93" s="563">
        <f t="shared" si="46"/>
        <v>6.4773496467420717E-3</v>
      </c>
      <c r="M93" s="457"/>
      <c r="N93" s="236"/>
      <c r="O93" s="236"/>
    </row>
    <row r="94" spans="1:15" s="780" customFormat="1" ht="20.100000000000001" customHeight="1" outlineLevel="1">
      <c r="A94" s="308" t="s">
        <v>1803</v>
      </c>
      <c r="B94" s="296" t="s">
        <v>1543</v>
      </c>
      <c r="C94" s="308" t="s">
        <v>1802</v>
      </c>
      <c r="D94" s="236" t="s">
        <v>326</v>
      </c>
      <c r="E94" s="236"/>
      <c r="F94" s="784"/>
      <c r="G94" s="713" t="s">
        <v>288</v>
      </c>
      <c r="H94" s="366">
        <f>10+26</f>
        <v>36</v>
      </c>
      <c r="I94" s="626">
        <v>119.96622409999999</v>
      </c>
      <c r="J94" s="669">
        <f t="shared" si="44"/>
        <v>4318.7840675999996</v>
      </c>
      <c r="K94" s="669">
        <f t="shared" si="45"/>
        <v>5274.09910335312</v>
      </c>
      <c r="L94" s="563">
        <f t="shared" si="46"/>
        <v>1.1616543380098926E-2</v>
      </c>
      <c r="M94" s="457"/>
      <c r="N94" s="236"/>
      <c r="O94" s="236"/>
    </row>
    <row r="95" spans="1:15" s="780" customFormat="1" ht="20.100000000000001" customHeight="1" outlineLevel="1">
      <c r="A95" s="308" t="s">
        <v>1801</v>
      </c>
      <c r="B95" s="296" t="s">
        <v>1543</v>
      </c>
      <c r="C95" s="308" t="s">
        <v>1800</v>
      </c>
      <c r="D95" s="236" t="s">
        <v>1799</v>
      </c>
      <c r="E95" s="236"/>
      <c r="F95" s="784"/>
      <c r="G95" s="713" t="s">
        <v>288</v>
      </c>
      <c r="H95" s="366">
        <f>108+156</f>
        <v>264</v>
      </c>
      <c r="I95" s="626">
        <v>175.52922409999996</v>
      </c>
      <c r="J95" s="669">
        <f t="shared" si="44"/>
        <v>46339.715162399989</v>
      </c>
      <c r="K95" s="669">
        <f t="shared" si="45"/>
        <v>56590.06015632287</v>
      </c>
      <c r="L95" s="563">
        <f t="shared" si="46"/>
        <v>0.12464325675457798</v>
      </c>
      <c r="M95" s="457"/>
      <c r="N95" s="236"/>
      <c r="O95" s="236"/>
    </row>
    <row r="96" spans="1:15" s="781" customFormat="1" ht="20.100000000000001" customHeight="1" outlineLevel="1">
      <c r="A96" s="696" t="s">
        <v>329</v>
      </c>
      <c r="B96" s="172"/>
      <c r="C96" s="696"/>
      <c r="D96" s="172" t="s">
        <v>1798</v>
      </c>
      <c r="E96" s="172"/>
      <c r="F96" s="696"/>
      <c r="G96" s="696"/>
      <c r="H96" s="421"/>
      <c r="I96" s="172"/>
      <c r="J96" s="635">
        <f>SUBTOTAL(9,J97:J99)</f>
        <v>28490.491168349999</v>
      </c>
      <c r="K96" s="635">
        <f t="shared" ref="K96:L96" si="47">SUBTOTAL(9,K97:K99)</f>
        <v>34792.587814789025</v>
      </c>
      <c r="L96" s="640">
        <f t="shared" si="47"/>
        <v>7.6632918292991237E-2</v>
      </c>
      <c r="M96" s="720"/>
      <c r="N96" s="172"/>
      <c r="O96" s="172"/>
    </row>
    <row r="97" spans="1:15" s="737" customFormat="1" ht="36.75" customHeight="1" outlineLevel="1">
      <c r="A97" s="304" t="s">
        <v>1797</v>
      </c>
      <c r="B97" s="296" t="s">
        <v>2432</v>
      </c>
      <c r="C97" s="507">
        <v>700000809</v>
      </c>
      <c r="D97" s="371" t="s">
        <v>1796</v>
      </c>
      <c r="E97" s="371"/>
      <c r="F97" s="371"/>
      <c r="G97" s="713" t="s">
        <v>1619</v>
      </c>
      <c r="H97" s="366">
        <v>10</v>
      </c>
      <c r="I97" s="626">
        <v>2818.0699269749998</v>
      </c>
      <c r="J97" s="669">
        <f t="shared" ref="J97:J99" si="48">I97*H97</f>
        <v>28180.699269749999</v>
      </c>
      <c r="K97" s="669">
        <f t="shared" ref="K97:K99" si="49">J97*(1+$K$12)</f>
        <v>34414.269948218702</v>
      </c>
      <c r="L97" s="563">
        <f t="shared" ref="L97:L99" si="50">K97/$K$116</f>
        <v>7.5799648795706567E-2</v>
      </c>
      <c r="M97" s="401"/>
      <c r="N97" s="1155"/>
      <c r="O97" s="1156"/>
    </row>
    <row r="98" spans="1:15" s="737" customFormat="1" ht="36.75" customHeight="1" outlineLevel="1">
      <c r="A98" s="304" t="s">
        <v>1795</v>
      </c>
      <c r="B98" s="296" t="s">
        <v>1543</v>
      </c>
      <c r="C98" s="414" t="s">
        <v>1794</v>
      </c>
      <c r="D98" s="719" t="s">
        <v>1793</v>
      </c>
      <c r="E98" s="719"/>
      <c r="F98" s="371"/>
      <c r="G98" s="713" t="s">
        <v>1619</v>
      </c>
      <c r="H98" s="366">
        <v>6</v>
      </c>
      <c r="I98" s="626">
        <v>40.099189859999996</v>
      </c>
      <c r="J98" s="669">
        <f t="shared" si="48"/>
        <v>240.59513915999997</v>
      </c>
      <c r="K98" s="669">
        <f t="shared" si="49"/>
        <v>293.81478394219198</v>
      </c>
      <c r="L98" s="563">
        <f t="shared" si="50"/>
        <v>6.4714600853990557E-4</v>
      </c>
      <c r="M98" s="401"/>
      <c r="N98" s="1155"/>
      <c r="O98" s="1156"/>
    </row>
    <row r="99" spans="1:15" s="737" customFormat="1" ht="36.75" customHeight="1" outlineLevel="1">
      <c r="A99" s="304" t="s">
        <v>1792</v>
      </c>
      <c r="B99" s="296" t="s">
        <v>1543</v>
      </c>
      <c r="C99" s="414" t="s">
        <v>1791</v>
      </c>
      <c r="D99" s="719" t="s">
        <v>1790</v>
      </c>
      <c r="E99" s="719"/>
      <c r="F99" s="371"/>
      <c r="G99" s="713" t="s">
        <v>1619</v>
      </c>
      <c r="H99" s="366">
        <v>4</v>
      </c>
      <c r="I99" s="626">
        <v>17.299189859999998</v>
      </c>
      <c r="J99" s="669">
        <f t="shared" si="48"/>
        <v>69.196759439999994</v>
      </c>
      <c r="K99" s="669">
        <f t="shared" si="49"/>
        <v>84.503082628127999</v>
      </c>
      <c r="L99" s="563">
        <f t="shared" si="50"/>
        <v>1.8612348874476751E-4</v>
      </c>
      <c r="M99" s="401"/>
      <c r="N99" s="1155"/>
      <c r="O99" s="1156"/>
    </row>
    <row r="100" spans="1:15" s="781" customFormat="1" ht="20.100000000000001" customHeight="1" outlineLevel="1">
      <c r="A100" s="696" t="s">
        <v>330</v>
      </c>
      <c r="B100" s="172"/>
      <c r="C100" s="696"/>
      <c r="D100" s="172" t="s">
        <v>1789</v>
      </c>
      <c r="E100" s="172"/>
      <c r="F100" s="696"/>
      <c r="G100" s="696"/>
      <c r="H100" s="421"/>
      <c r="I100" s="172"/>
      <c r="J100" s="635">
        <f>SUBTOTAL(9,J101:J102)</f>
        <v>39926.117910000001</v>
      </c>
      <c r="K100" s="635">
        <f t="shared" ref="K100:L100" si="51">SUBTOTAL(9,K101:K102)</f>
        <v>48757.775191692002</v>
      </c>
      <c r="L100" s="640">
        <f t="shared" si="51"/>
        <v>0.10739214404812808</v>
      </c>
      <c r="M100" s="720"/>
      <c r="N100" s="172"/>
      <c r="O100" s="172"/>
    </row>
    <row r="101" spans="1:15" s="737" customFormat="1" ht="40.5" customHeight="1" outlineLevel="1">
      <c r="A101" s="304" t="s">
        <v>1788</v>
      </c>
      <c r="B101" s="492" t="s">
        <v>1543</v>
      </c>
      <c r="C101" s="297" t="s">
        <v>1787</v>
      </c>
      <c r="D101" s="395" t="s">
        <v>1786</v>
      </c>
      <c r="E101" s="395"/>
      <c r="F101" s="396"/>
      <c r="G101" s="397" t="s">
        <v>288</v>
      </c>
      <c r="H101" s="366">
        <v>150</v>
      </c>
      <c r="I101" s="626">
        <v>251.2341194</v>
      </c>
      <c r="J101" s="669">
        <f t="shared" ref="J101:J102" si="52">I101*H101</f>
        <v>37685.117910000001</v>
      </c>
      <c r="K101" s="669">
        <f t="shared" ref="K101:K102" si="53">J101*(1+$K$12)</f>
        <v>46021.065991692005</v>
      </c>
      <c r="L101" s="563">
        <f t="shared" ref="L101:L102" si="54">K101/$K$116</f>
        <v>0.10136436555600532</v>
      </c>
      <c r="M101" s="398"/>
      <c r="N101" s="301"/>
      <c r="O101" s="301"/>
    </row>
    <row r="102" spans="1:15" s="737" customFormat="1" ht="40.5" customHeight="1" outlineLevel="1">
      <c r="A102" s="304" t="s">
        <v>1785</v>
      </c>
      <c r="B102" s="492" t="s">
        <v>68</v>
      </c>
      <c r="C102" s="485">
        <v>150314</v>
      </c>
      <c r="D102" s="395" t="s">
        <v>1784</v>
      </c>
      <c r="E102" s="395"/>
      <c r="F102" s="396"/>
      <c r="G102" s="397" t="s">
        <v>288</v>
      </c>
      <c r="H102" s="366">
        <v>150</v>
      </c>
      <c r="I102" s="626">
        <v>14.94</v>
      </c>
      <c r="J102" s="669">
        <f t="shared" si="52"/>
        <v>2241</v>
      </c>
      <c r="K102" s="669">
        <f t="shared" si="53"/>
        <v>2736.7092000000002</v>
      </c>
      <c r="L102" s="563">
        <f t="shared" si="54"/>
        <v>6.0277784921227524E-3</v>
      </c>
      <c r="M102" s="398"/>
      <c r="N102" s="301"/>
      <c r="O102" s="301"/>
    </row>
    <row r="103" spans="1:15" s="781" customFormat="1" ht="20.100000000000001" customHeight="1" outlineLevel="1">
      <c r="A103" s="696" t="s">
        <v>331</v>
      </c>
      <c r="B103" s="172"/>
      <c r="C103" s="696"/>
      <c r="D103" s="172" t="s">
        <v>1783</v>
      </c>
      <c r="E103" s="172"/>
      <c r="F103" s="696"/>
      <c r="G103" s="696"/>
      <c r="H103" s="421"/>
      <c r="I103" s="172"/>
      <c r="J103" s="635">
        <f>SUBTOTAL(9,J104:J112)</f>
        <v>15446.558426474368</v>
      </c>
      <c r="K103" s="635">
        <f>SUBTOTAL(9,K104:K112)</f>
        <v>18863.337150410502</v>
      </c>
      <c r="L103" s="640">
        <f t="shared" ref="L103" si="55">SUBTOTAL(9,L104:L112)</f>
        <v>4.1547716492824488E-2</v>
      </c>
      <c r="M103" s="720"/>
      <c r="N103" s="172"/>
      <c r="O103" s="172"/>
    </row>
    <row r="104" spans="1:15" s="737" customFormat="1" ht="20.100000000000001" customHeight="1" outlineLevel="1">
      <c r="A104" s="440"/>
      <c r="B104" s="296"/>
      <c r="C104" s="304"/>
      <c r="D104" s="369" t="s">
        <v>1773</v>
      </c>
      <c r="E104" s="369"/>
      <c r="F104" s="447"/>
      <c r="G104" s="374"/>
      <c r="H104" s="416"/>
      <c r="I104" s="366"/>
      <c r="J104" s="638"/>
      <c r="K104" s="638"/>
      <c r="L104" s="774"/>
      <c r="M104" s="448"/>
      <c r="N104" s="1155"/>
      <c r="O104" s="1156"/>
    </row>
    <row r="105" spans="1:15" s="737" customFormat="1" ht="20.100000000000001" customHeight="1" outlineLevel="1">
      <c r="A105" s="304" t="s">
        <v>1782</v>
      </c>
      <c r="B105" s="296" t="s">
        <v>1543</v>
      </c>
      <c r="C105" s="414" t="s">
        <v>1772</v>
      </c>
      <c r="D105" s="371" t="s">
        <v>1771</v>
      </c>
      <c r="E105" s="371"/>
      <c r="F105" s="449"/>
      <c r="G105" s="397" t="s">
        <v>1568</v>
      </c>
      <c r="H105" s="366">
        <f>156*0.5*0.8</f>
        <v>62.400000000000006</v>
      </c>
      <c r="I105" s="626">
        <v>78.414056999999985</v>
      </c>
      <c r="J105" s="669">
        <f t="shared" ref="J105:J110" si="56">I105*H105</f>
        <v>4893.0371567999991</v>
      </c>
      <c r="K105" s="669">
        <f t="shared" ref="K105:K110" si="57">J105*(1+$K$12)</f>
        <v>5975.376975884159</v>
      </c>
      <c r="L105" s="563">
        <f t="shared" ref="L105:L110" si="58">K105/$K$116</f>
        <v>1.3161153116874831E-2</v>
      </c>
      <c r="M105" s="398"/>
      <c r="N105" s="1155"/>
      <c r="O105" s="1156"/>
    </row>
    <row r="106" spans="1:15" s="737" customFormat="1" ht="20.100000000000001" customHeight="1" outlineLevel="1">
      <c r="A106" s="304" t="s">
        <v>1781</v>
      </c>
      <c r="B106" s="296" t="s">
        <v>1543</v>
      </c>
      <c r="C106" s="414" t="s">
        <v>1770</v>
      </c>
      <c r="D106" s="371" t="s">
        <v>1769</v>
      </c>
      <c r="E106" s="371"/>
      <c r="F106" s="449"/>
      <c r="G106" s="397" t="s">
        <v>1568</v>
      </c>
      <c r="H106" s="366">
        <f>(H105-(H108*1.1))</f>
        <v>58.110000000000007</v>
      </c>
      <c r="I106" s="626">
        <v>24.386771726999996</v>
      </c>
      <c r="J106" s="669">
        <f t="shared" si="56"/>
        <v>1417.1153050559699</v>
      </c>
      <c r="K106" s="669">
        <f t="shared" si="57"/>
        <v>1730.5812105343505</v>
      </c>
      <c r="L106" s="563">
        <f t="shared" si="58"/>
        <v>3.8117167142678928E-3</v>
      </c>
      <c r="M106" s="401"/>
      <c r="N106" s="1155"/>
      <c r="O106" s="1156"/>
    </row>
    <row r="107" spans="1:15" s="737" customFormat="1" ht="20.100000000000001" customHeight="1" outlineLevel="1">
      <c r="A107" s="304" t="s">
        <v>1780</v>
      </c>
      <c r="B107" s="296" t="s">
        <v>1543</v>
      </c>
      <c r="C107" s="414" t="s">
        <v>1768</v>
      </c>
      <c r="D107" s="371" t="s">
        <v>1767</v>
      </c>
      <c r="E107" s="371"/>
      <c r="F107" s="449"/>
      <c r="G107" s="397" t="s">
        <v>1568</v>
      </c>
      <c r="H107" s="366">
        <f>(H105-H106)*1.4</f>
        <v>6.0059999999999985</v>
      </c>
      <c r="I107" s="626">
        <v>15.682811399999997</v>
      </c>
      <c r="J107" s="669">
        <f t="shared" si="56"/>
        <v>94.19096526839995</v>
      </c>
      <c r="K107" s="669">
        <f t="shared" si="57"/>
        <v>115.02600678577002</v>
      </c>
      <c r="L107" s="563">
        <f t="shared" si="58"/>
        <v>2.5335219749984041E-4</v>
      </c>
      <c r="M107" s="400"/>
      <c r="N107" s="1155"/>
      <c r="O107" s="1156"/>
    </row>
    <row r="108" spans="1:15" s="737" customFormat="1" ht="20.100000000000001" customHeight="1" outlineLevel="1">
      <c r="A108" s="304" t="s">
        <v>1779</v>
      </c>
      <c r="B108" s="296" t="s">
        <v>1543</v>
      </c>
      <c r="C108" s="414" t="s">
        <v>1766</v>
      </c>
      <c r="D108" s="371" t="s">
        <v>1765</v>
      </c>
      <c r="E108" s="371"/>
      <c r="F108" s="449"/>
      <c r="G108" s="397" t="s">
        <v>1568</v>
      </c>
      <c r="H108" s="366">
        <f>156*0.5*0.05</f>
        <v>3.9000000000000004</v>
      </c>
      <c r="I108" s="626">
        <v>242.5240665</v>
      </c>
      <c r="J108" s="669">
        <f t="shared" si="56"/>
        <v>945.84385935000012</v>
      </c>
      <c r="K108" s="669">
        <f t="shared" si="57"/>
        <v>1155.0645210382202</v>
      </c>
      <c r="L108" s="563">
        <f t="shared" si="58"/>
        <v>2.5441040929479286E-3</v>
      </c>
      <c r="M108" s="400"/>
      <c r="N108" s="1155"/>
      <c r="O108" s="1156"/>
    </row>
    <row r="109" spans="1:15" s="737" customFormat="1" ht="20.100000000000001" customHeight="1" outlineLevel="1">
      <c r="A109" s="304" t="s">
        <v>1778</v>
      </c>
      <c r="B109" s="296" t="s">
        <v>68</v>
      </c>
      <c r="C109" s="485">
        <v>10310</v>
      </c>
      <c r="D109" s="417" t="s">
        <v>1631</v>
      </c>
      <c r="E109" s="417"/>
      <c r="F109" s="396"/>
      <c r="G109" s="299" t="s">
        <v>1632</v>
      </c>
      <c r="H109" s="366">
        <f>H107*10</f>
        <v>60.059999999999988</v>
      </c>
      <c r="I109" s="626">
        <v>2.52</v>
      </c>
      <c r="J109" s="669">
        <f t="shared" si="56"/>
        <v>151.35119999999998</v>
      </c>
      <c r="K109" s="669">
        <f t="shared" si="57"/>
        <v>184.83008543999998</v>
      </c>
      <c r="L109" s="563">
        <f t="shared" si="58"/>
        <v>4.0710018211377461E-4</v>
      </c>
      <c r="M109" s="450"/>
      <c r="N109" s="1155"/>
      <c r="O109" s="1156"/>
    </row>
    <row r="110" spans="1:15" s="737" customFormat="1" ht="20.100000000000001" customHeight="1" outlineLevel="1">
      <c r="A110" s="304" t="s">
        <v>1777</v>
      </c>
      <c r="B110" s="611" t="s">
        <v>1543</v>
      </c>
      <c r="C110" s="399" t="s">
        <v>1636</v>
      </c>
      <c r="D110" s="236" t="s">
        <v>1637</v>
      </c>
      <c r="E110" s="417"/>
      <c r="F110" s="396"/>
      <c r="G110" s="713" t="s">
        <v>1568</v>
      </c>
      <c r="H110" s="366">
        <f>H107</f>
        <v>6.0059999999999985</v>
      </c>
      <c r="I110" s="626">
        <v>25.27</v>
      </c>
      <c r="J110" s="669">
        <f t="shared" si="56"/>
        <v>151.77161999999996</v>
      </c>
      <c r="K110" s="669">
        <f t="shared" si="57"/>
        <v>185.34350234399994</v>
      </c>
      <c r="L110" s="563">
        <f t="shared" si="58"/>
        <v>4.082310159529795E-4</v>
      </c>
      <c r="M110" s="450"/>
      <c r="N110" s="701"/>
      <c r="O110" s="702"/>
    </row>
    <row r="111" spans="1:15" s="737" customFormat="1" ht="20.100000000000001" customHeight="1" outlineLevel="1">
      <c r="A111" s="440"/>
      <c r="B111" s="296"/>
      <c r="C111" s="304"/>
      <c r="D111" s="369" t="s">
        <v>1764</v>
      </c>
      <c r="E111" s="369"/>
      <c r="F111" s="447"/>
      <c r="G111" s="374"/>
      <c r="H111" s="416"/>
      <c r="I111" s="366"/>
      <c r="J111" s="638"/>
      <c r="K111" s="638"/>
      <c r="L111" s="774"/>
      <c r="M111" s="448"/>
      <c r="N111" s="1155"/>
      <c r="O111" s="1156"/>
    </row>
    <row r="112" spans="1:15" s="737" customFormat="1" ht="42.75" customHeight="1" outlineLevel="1">
      <c r="A112" s="304" t="s">
        <v>2607</v>
      </c>
      <c r="B112" s="296" t="s">
        <v>2432</v>
      </c>
      <c r="C112" s="507">
        <v>700000181</v>
      </c>
      <c r="D112" s="417" t="s">
        <v>1776</v>
      </c>
      <c r="E112" s="417"/>
      <c r="F112" s="396"/>
      <c r="G112" s="397" t="s">
        <v>1619</v>
      </c>
      <c r="H112" s="366">
        <v>8</v>
      </c>
      <c r="I112" s="626">
        <v>974.15603999999996</v>
      </c>
      <c r="J112" s="669">
        <f>I112*H112</f>
        <v>7793.2483199999997</v>
      </c>
      <c r="K112" s="669">
        <f>J112*(1+$K$12)</f>
        <v>9517.1148483840007</v>
      </c>
      <c r="L112" s="563">
        <f>K112/$K$116</f>
        <v>2.0962059173167236E-2</v>
      </c>
      <c r="M112" s="451"/>
      <c r="N112" s="701"/>
      <c r="O112" s="702"/>
    </row>
    <row r="113" spans="1:15" s="777" customFormat="1" ht="20.100000000000001" customHeight="1">
      <c r="A113" s="714" t="s">
        <v>855</v>
      </c>
      <c r="B113" s="199"/>
      <c r="C113" s="715"/>
      <c r="D113" s="198" t="s">
        <v>332</v>
      </c>
      <c r="E113" s="198"/>
      <c r="F113" s="714"/>
      <c r="G113" s="715"/>
      <c r="H113" s="418"/>
      <c r="I113" s="198"/>
      <c r="J113" s="783">
        <f>SUBTOTAL(9,J114:J115)</f>
        <v>1479.8862170000002</v>
      </c>
      <c r="K113" s="783">
        <f t="shared" ref="K113:L113" si="59">SUBTOTAL(9,K114:K115)</f>
        <v>1807.2370482004003</v>
      </c>
      <c r="L113" s="778">
        <f t="shared" si="59"/>
        <v>3.9805561399471239E-3</v>
      </c>
      <c r="M113" s="201"/>
      <c r="N113" s="199"/>
      <c r="O113" s="199"/>
    </row>
    <row r="114" spans="1:15" s="736" customFormat="1" ht="35.1" customHeight="1" outlineLevel="1">
      <c r="A114" s="308" t="s">
        <v>1775</v>
      </c>
      <c r="B114" s="492" t="s">
        <v>1543</v>
      </c>
      <c r="C114" s="484" t="s">
        <v>2448</v>
      </c>
      <c r="D114" s="351" t="s">
        <v>333</v>
      </c>
      <c r="E114" s="351"/>
      <c r="F114" s="208"/>
      <c r="G114" s="208" t="s">
        <v>301</v>
      </c>
      <c r="H114" s="415">
        <v>1</v>
      </c>
      <c r="I114" s="626">
        <v>724.9199155</v>
      </c>
      <c r="J114" s="669">
        <f t="shared" ref="J114:J115" si="60">I114*H114</f>
        <v>724.9199155</v>
      </c>
      <c r="K114" s="669">
        <f t="shared" ref="K114:K115" si="61">J114*(1+$K$12)</f>
        <v>885.27220080860002</v>
      </c>
      <c r="L114" s="563">
        <f t="shared" ref="L114:L115" si="62">K114/$K$116</f>
        <v>1.9498691098448653E-3</v>
      </c>
      <c r="M114" s="216"/>
      <c r="N114" s="220"/>
      <c r="O114" s="186"/>
    </row>
    <row r="115" spans="1:15" s="736" customFormat="1" ht="20.100000000000001" customHeight="1" outlineLevel="1">
      <c r="A115" s="403" t="s">
        <v>1775</v>
      </c>
      <c r="B115" s="492" t="s">
        <v>1543</v>
      </c>
      <c r="C115" s="484" t="s">
        <v>2447</v>
      </c>
      <c r="D115" s="453" t="s">
        <v>335</v>
      </c>
      <c r="E115" s="453"/>
      <c r="F115" s="233"/>
      <c r="G115" s="233" t="s">
        <v>1619</v>
      </c>
      <c r="H115" s="420">
        <v>19</v>
      </c>
      <c r="I115" s="626">
        <v>39.735068500000004</v>
      </c>
      <c r="J115" s="669">
        <f t="shared" si="60"/>
        <v>754.9663015000001</v>
      </c>
      <c r="K115" s="669">
        <f t="shared" si="61"/>
        <v>921.96484739180016</v>
      </c>
      <c r="L115" s="563">
        <f t="shared" si="62"/>
        <v>2.0306870301022586E-3</v>
      </c>
      <c r="M115" s="216"/>
      <c r="N115" s="221"/>
      <c r="O115" s="221"/>
    </row>
    <row r="116" spans="1:15" s="767" customFormat="1" ht="37.5" customHeight="1">
      <c r="A116" s="540"/>
      <c r="B116" s="541"/>
      <c r="C116" s="542"/>
      <c r="D116" s="641" t="s">
        <v>88</v>
      </c>
      <c r="E116" s="539"/>
      <c r="F116" s="539"/>
      <c r="G116" s="709"/>
      <c r="H116" s="709"/>
      <c r="I116" s="709"/>
      <c r="J116" s="788">
        <f>SUBTOTAL(9,J14:J115)</f>
        <v>371778.75778424734</v>
      </c>
      <c r="K116" s="788">
        <f>SUBTOTAL(9,K14:K115)</f>
        <v>454016.21900612279</v>
      </c>
      <c r="L116" s="766">
        <f t="shared" ref="L116" si="63">SUBTOTAL(9,L14:L115)</f>
        <v>1.0000000000000002</v>
      </c>
      <c r="M116" s="700"/>
      <c r="N116" s="1147"/>
      <c r="O116" s="1147"/>
    </row>
    <row r="117" spans="1:15" ht="15.75">
      <c r="K117" s="746"/>
      <c r="L117" s="223"/>
    </row>
    <row r="118" spans="1:15" s="735" customFormat="1" ht="15.75">
      <c r="A118" s="754"/>
      <c r="B118" s="755"/>
      <c r="C118" s="754"/>
      <c r="F118" s="754"/>
      <c r="G118" s="754"/>
      <c r="H118" s="787"/>
      <c r="I118" s="754"/>
      <c r="J118" s="733">
        <v>371778.75778424734</v>
      </c>
      <c r="K118" s="733">
        <v>454016.21900612285</v>
      </c>
      <c r="L118" s="761"/>
    </row>
    <row r="119" spans="1:15" s="735" customFormat="1" ht="15.75">
      <c r="A119" s="754"/>
      <c r="B119" s="755"/>
      <c r="C119" s="754"/>
      <c r="F119" s="754"/>
      <c r="G119" s="754"/>
      <c r="H119" s="787"/>
      <c r="I119" s="754"/>
      <c r="J119" s="733">
        <f>J14+J48+J89+J113</f>
        <v>371778.75778424734</v>
      </c>
      <c r="K119" s="733">
        <f t="shared" ref="K119:L119" si="64">K14+K48+K89+K113</f>
        <v>454016.21900612273</v>
      </c>
      <c r="L119" s="761">
        <f t="shared" si="64"/>
        <v>1</v>
      </c>
    </row>
    <row r="120" spans="1:15" s="735" customFormat="1" ht="15.75">
      <c r="A120" s="754"/>
      <c r="B120" s="755"/>
      <c r="C120" s="754"/>
      <c r="F120" s="754"/>
      <c r="G120" s="754"/>
      <c r="H120" s="787"/>
      <c r="I120" s="754"/>
      <c r="J120" s="733">
        <f>SUM(J14:J112)/3+SUM(J113:J115)/2</f>
        <v>371778.7577842474</v>
      </c>
      <c r="K120" s="733">
        <f>SUM(K14:K112)/3+SUM(K113:K115)/2</f>
        <v>454016.21900612279</v>
      </c>
      <c r="L120" s="761">
        <f>SUM(L14:L112)/3+SUM(L113:L115)/2</f>
        <v>0.99999999999999978</v>
      </c>
    </row>
    <row r="121" spans="1:15" s="735" customFormat="1" ht="15.75">
      <c r="A121" s="754"/>
      <c r="B121" s="755"/>
      <c r="C121" s="754"/>
      <c r="F121" s="754"/>
      <c r="G121" s="754"/>
      <c r="H121" s="787"/>
      <c r="I121" s="754"/>
      <c r="J121" s="733"/>
    </row>
    <row r="122" spans="1:15" s="735" customFormat="1" ht="15.75">
      <c r="A122" s="754"/>
      <c r="B122" s="755"/>
      <c r="C122" s="754"/>
      <c r="F122" s="754"/>
      <c r="G122" s="754"/>
      <c r="H122" s="787"/>
      <c r="I122" s="754"/>
      <c r="J122" s="733"/>
    </row>
    <row r="123" spans="1:15" s="735" customFormat="1" ht="15.75">
      <c r="A123" s="754"/>
      <c r="B123" s="755"/>
      <c r="C123" s="754"/>
      <c r="F123" s="754"/>
      <c r="G123" s="754"/>
      <c r="H123" s="787"/>
      <c r="I123" s="754"/>
      <c r="J123" s="733"/>
    </row>
    <row r="124" spans="1:15" s="735" customFormat="1" ht="15.75">
      <c r="A124" s="754"/>
      <c r="B124" s="755"/>
      <c r="C124" s="754"/>
      <c r="F124" s="754"/>
      <c r="G124" s="754"/>
      <c r="H124" s="787"/>
      <c r="I124" s="754"/>
      <c r="J124" s="733"/>
    </row>
    <row r="125" spans="1:15" s="735" customFormat="1" ht="15.75">
      <c r="A125" s="754"/>
      <c r="B125" s="755"/>
      <c r="C125" s="754"/>
      <c r="F125" s="754"/>
      <c r="G125" s="754"/>
      <c r="H125" s="787"/>
      <c r="I125" s="754"/>
      <c r="J125" s="733"/>
    </row>
    <row r="126" spans="1:15" s="735" customFormat="1" ht="15.75">
      <c r="A126" s="754"/>
      <c r="B126" s="755"/>
      <c r="C126" s="754"/>
      <c r="F126" s="754"/>
      <c r="G126" s="754"/>
      <c r="H126" s="787"/>
      <c r="I126" s="754"/>
      <c r="J126" s="733"/>
    </row>
    <row r="127" spans="1:15" ht="15.75"/>
  </sheetData>
  <sheetProtection selectLockedCells="1"/>
  <autoFilter ref="A13:O115" xr:uid="{00000000-0001-0000-0300-000000000000}">
    <filterColumn colId="12" showButton="0"/>
    <filterColumn colId="13" showButton="0"/>
  </autoFilter>
  <mergeCells count="82">
    <mergeCell ref="N71:O71"/>
    <mergeCell ref="N97:O97"/>
    <mergeCell ref="N84:O84"/>
    <mergeCell ref="N47:O47"/>
    <mergeCell ref="D47:F47"/>
    <mergeCell ref="N81:O81"/>
    <mergeCell ref="N64:O64"/>
    <mergeCell ref="N65:O65"/>
    <mergeCell ref="N62:O62"/>
    <mergeCell ref="N63:O63"/>
    <mergeCell ref="N59:O59"/>
    <mergeCell ref="N82:O82"/>
    <mergeCell ref="N109:O109"/>
    <mergeCell ref="N116:O116"/>
    <mergeCell ref="N108:O108"/>
    <mergeCell ref="N107:O107"/>
    <mergeCell ref="N106:O106"/>
    <mergeCell ref="N105:O105"/>
    <mergeCell ref="L11:L12"/>
    <mergeCell ref="N111:O111"/>
    <mergeCell ref="N70:O70"/>
    <mergeCell ref="N86:O86"/>
    <mergeCell ref="N77:O77"/>
    <mergeCell ref="N78:O78"/>
    <mergeCell ref="N79:O79"/>
    <mergeCell ref="N80:O80"/>
    <mergeCell ref="N35:O35"/>
    <mergeCell ref="N36:O36"/>
    <mergeCell ref="M11:O12"/>
    <mergeCell ref="N58:O58"/>
    <mergeCell ref="N39:O39"/>
    <mergeCell ref="N104:O104"/>
    <mergeCell ref="N98:O98"/>
    <mergeCell ref="N99:O99"/>
    <mergeCell ref="A11:A12"/>
    <mergeCell ref="B11:B12"/>
    <mergeCell ref="C11:C12"/>
    <mergeCell ref="D11:D12"/>
    <mergeCell ref="F11:F12"/>
    <mergeCell ref="F6:G6"/>
    <mergeCell ref="H6:I6"/>
    <mergeCell ref="J6:K6"/>
    <mergeCell ref="D10:K10"/>
    <mergeCell ref="G11:G12"/>
    <mergeCell ref="H11:H12"/>
    <mergeCell ref="J11:J12"/>
    <mergeCell ref="N32:O32"/>
    <mergeCell ref="N33:O33"/>
    <mergeCell ref="N34:O34"/>
    <mergeCell ref="N41:O41"/>
    <mergeCell ref="D1:K2"/>
    <mergeCell ref="L2:O2"/>
    <mergeCell ref="D3:I3"/>
    <mergeCell ref="J3:K3"/>
    <mergeCell ref="N3:O3"/>
    <mergeCell ref="D4:H4"/>
    <mergeCell ref="D8:I8"/>
    <mergeCell ref="I11:I12"/>
    <mergeCell ref="J4:K4"/>
    <mergeCell ref="F5:G5"/>
    <mergeCell ref="H5:I5"/>
    <mergeCell ref="J5:K5"/>
    <mergeCell ref="N42:O42"/>
    <mergeCell ref="N43:O43"/>
    <mergeCell ref="N44:O44"/>
    <mergeCell ref="N45:O45"/>
    <mergeCell ref="N40:O40"/>
    <mergeCell ref="M13:O13"/>
    <mergeCell ref="M16:O16"/>
    <mergeCell ref="M17:O17"/>
    <mergeCell ref="M18:O18"/>
    <mergeCell ref="M19:O19"/>
    <mergeCell ref="M20:O20"/>
    <mergeCell ref="M21:O21"/>
    <mergeCell ref="M22:O22"/>
    <mergeCell ref="M24:O24"/>
    <mergeCell ref="M25:O25"/>
    <mergeCell ref="M26:O26"/>
    <mergeCell ref="M27:O27"/>
    <mergeCell ref="M28:O28"/>
    <mergeCell ref="M29:O29"/>
    <mergeCell ref="M30:O30"/>
  </mergeCells>
  <conditionalFormatting sqref="B91:B92 B94 B16:B17 B19 B50:B56 B62 B64">
    <cfRule type="containsText" dxfId="4919" priority="941" operator="containsText" text="PESQUISA DE MERCADO">
      <formula>NOT(ISERROR(SEARCH("PESQUISA DE MERCADO",B16)))</formula>
    </cfRule>
    <cfRule type="containsText" dxfId="4918" priority="942" operator="containsText" text="CPU">
      <formula>NOT(ISERROR(SEARCH("CPU",B16)))</formula>
    </cfRule>
    <cfRule type="containsText" dxfId="4917" priority="943" operator="containsText" text="LICITADO">
      <formula>NOT(ISERROR(SEARCH("LICITADO",B16)))</formula>
    </cfRule>
    <cfRule type="containsText" dxfId="4916" priority="944" operator="containsText" text="OUTROS">
      <formula>NOT(ISERROR(SEARCH("OUTROS",B16)))</formula>
    </cfRule>
    <cfRule type="containsText" dxfId="4915" priority="945" operator="containsText" text="SINAPI">
      <formula>NOT(ISERROR(SEARCH("SINAPI",B16)))</formula>
    </cfRule>
    <cfRule type="containsText" dxfId="4914" priority="946" operator="containsText" text="SIURB-INFRA">
      <formula>NOT(ISERROR(SEARCH("SIURB-INFRA",B16)))</formula>
    </cfRule>
    <cfRule type="containsText" dxfId="4913" priority="947" operator="containsText" text="SIURB-EDIF">
      <formula>NOT(ISERROR(SEARCH("SIURB-EDIF",B16)))</formula>
    </cfRule>
  </conditionalFormatting>
  <conditionalFormatting sqref="B91:B92 B94 B16:B17 B19 B50:B56 B62 B64">
    <cfRule type="containsText" dxfId="4912" priority="940" operator="containsText" text="CDHU">
      <formula>NOT(ISERROR(SEARCH("CDHU",B16)))</formula>
    </cfRule>
  </conditionalFormatting>
  <conditionalFormatting sqref="H92 H94 H17 H19:H20">
    <cfRule type="containsBlanks" dxfId="4911" priority="909">
      <formula>LEN(TRIM(H17))=0</formula>
    </cfRule>
  </conditionalFormatting>
  <conditionalFormatting sqref="B105:B108">
    <cfRule type="containsText" dxfId="4910" priority="863" operator="containsText" text="CDHU">
      <formula>NOT(ISERROR(SEARCH("CDHU",B105)))</formula>
    </cfRule>
  </conditionalFormatting>
  <conditionalFormatting sqref="B105:B108">
    <cfRule type="containsText" dxfId="4909" priority="864" operator="containsText" text="PESQUISA DE MERCADO">
      <formula>NOT(ISERROR(SEARCH("PESQUISA DE MERCADO",B105)))</formula>
    </cfRule>
    <cfRule type="containsText" dxfId="4908" priority="865" operator="containsText" text="CPU">
      <formula>NOT(ISERROR(SEARCH("CPU",B105)))</formula>
    </cfRule>
    <cfRule type="containsText" dxfId="4907" priority="866" operator="containsText" text="LICITADO">
      <formula>NOT(ISERROR(SEARCH("LICITADO",B105)))</formula>
    </cfRule>
    <cfRule type="containsText" dxfId="4906" priority="867" operator="containsText" text="OUTROS">
      <formula>NOT(ISERROR(SEARCH("OUTROS",B105)))</formula>
    </cfRule>
    <cfRule type="containsText" dxfId="4905" priority="868" operator="containsText" text="SINAPI">
      <formula>NOT(ISERROR(SEARCH("SINAPI",B105)))</formula>
    </cfRule>
    <cfRule type="containsText" dxfId="4904" priority="869" operator="containsText" text="SIURB-INFRA">
      <formula>NOT(ISERROR(SEARCH("SIURB-INFRA",B105)))</formula>
    </cfRule>
    <cfRule type="containsText" dxfId="4903" priority="870" operator="containsText" text="SIURB-EDIF">
      <formula>NOT(ISERROR(SEARCH("SIURB-EDIF",B105)))</formula>
    </cfRule>
  </conditionalFormatting>
  <conditionalFormatting sqref="B109">
    <cfRule type="containsText" dxfId="4902" priority="862" operator="containsText" text="CDHU">
      <formula>NOT(ISERROR(SEARCH("CDHU",B109)))</formula>
    </cfRule>
  </conditionalFormatting>
  <conditionalFormatting sqref="B109">
    <cfRule type="containsText" dxfId="4901" priority="855" operator="containsText" text="PESQUISA DE MERCADO">
      <formula>NOT(ISERROR(SEARCH("PESQUISA DE MERCADO",B109)))</formula>
    </cfRule>
    <cfRule type="containsText" dxfId="4900" priority="856" operator="containsText" text="CPU">
      <formula>NOT(ISERROR(SEARCH("CPU",B109)))</formula>
    </cfRule>
    <cfRule type="containsText" dxfId="4899" priority="857" operator="containsText" text="LICITADO">
      <formula>NOT(ISERROR(SEARCH("LICITADO",B109)))</formula>
    </cfRule>
    <cfRule type="containsText" dxfId="4898" priority="858" operator="containsText" text="OUTROS">
      <formula>NOT(ISERROR(SEARCH("OUTROS",B109)))</formula>
    </cfRule>
    <cfRule type="containsText" dxfId="4897" priority="859" operator="containsText" text="SINAPI">
      <formula>NOT(ISERROR(SEARCH("SINAPI",B109)))</formula>
    </cfRule>
    <cfRule type="containsText" dxfId="4896" priority="860" operator="containsText" text="SIURB-INFRA">
      <formula>NOT(ISERROR(SEARCH("SIURB-INFRA",B109)))</formula>
    </cfRule>
    <cfRule type="containsText" dxfId="4895" priority="861" operator="containsText" text="SIURB-EDIF">
      <formula>NOT(ISERROR(SEARCH("SIURB-EDIF",B109)))</formula>
    </cfRule>
  </conditionalFormatting>
  <conditionalFormatting sqref="B109">
    <cfRule type="containsText" dxfId="4894" priority="848" operator="containsText" text="PESQUISA DE MERCADO">
      <formula>NOT(ISERROR(SEARCH("PESQUISA DE MERCADO",B109)))</formula>
    </cfRule>
    <cfRule type="containsText" dxfId="4893" priority="849" operator="containsText" text="CPU">
      <formula>NOT(ISERROR(SEARCH("CPU",B109)))</formula>
    </cfRule>
    <cfRule type="containsText" dxfId="4892" priority="850" operator="containsText" text="LICITADO">
      <formula>NOT(ISERROR(SEARCH("LICITADO",B109)))</formula>
    </cfRule>
    <cfRule type="containsText" dxfId="4891" priority="851" operator="containsText" text="OUTROS">
      <formula>NOT(ISERROR(SEARCH("OUTROS",B109)))</formula>
    </cfRule>
    <cfRule type="containsText" dxfId="4890" priority="852" operator="containsText" text="SINAPI">
      <formula>NOT(ISERROR(SEARCH("SINAPI",B109)))</formula>
    </cfRule>
    <cfRule type="containsText" dxfId="4889" priority="853" operator="containsText" text="SIURB-INFRA">
      <formula>NOT(ISERROR(SEARCH("SIURB-INFRA",B109)))</formula>
    </cfRule>
    <cfRule type="containsText" dxfId="4888" priority="854" operator="containsText" text="SIURB-EDIF">
      <formula>NOT(ISERROR(SEARCH("SIURB-EDIF",B109)))</formula>
    </cfRule>
  </conditionalFormatting>
  <conditionalFormatting sqref="B111">
    <cfRule type="containsText" dxfId="4887" priority="841" operator="containsText" text="PESQUISA DE MERCADO">
      <formula>NOT(ISERROR(SEARCH("PESQUISA DE MERCADO",B111)))</formula>
    </cfRule>
    <cfRule type="containsText" dxfId="4886" priority="842" operator="containsText" text="CPU">
      <formula>NOT(ISERROR(SEARCH("CPU",B111)))</formula>
    </cfRule>
    <cfRule type="containsText" dxfId="4885" priority="843" operator="containsText" text="LICITADO">
      <formula>NOT(ISERROR(SEARCH("LICITADO",B111)))</formula>
    </cfRule>
    <cfRule type="containsText" dxfId="4884" priority="844" operator="containsText" text="OUTROS">
      <formula>NOT(ISERROR(SEARCH("OUTROS",B111)))</formula>
    </cfRule>
    <cfRule type="containsText" dxfId="4883" priority="845" operator="containsText" text="SINAPI">
      <formula>NOT(ISERROR(SEARCH("SINAPI",B111)))</formula>
    </cfRule>
    <cfRule type="containsText" dxfId="4882" priority="846" operator="containsText" text="SIURB-INFRA">
      <formula>NOT(ISERROR(SEARCH("SIURB-INFRA",B111)))</formula>
    </cfRule>
    <cfRule type="containsText" dxfId="4881" priority="847" operator="containsText" text="SIURB-EDIF">
      <formula>NOT(ISERROR(SEARCH("SIURB-EDIF",B111)))</formula>
    </cfRule>
  </conditionalFormatting>
  <conditionalFormatting sqref="B111">
    <cfRule type="containsText" dxfId="4880" priority="840" operator="containsText" text="CDHU">
      <formula>NOT(ISERROR(SEARCH("CDHU",B111)))</formula>
    </cfRule>
  </conditionalFormatting>
  <conditionalFormatting sqref="B104">
    <cfRule type="containsText" dxfId="4879" priority="818" operator="containsText" text="PESQUISA DE MERCADO">
      <formula>NOT(ISERROR(SEARCH("PESQUISA DE MERCADO",B104)))</formula>
    </cfRule>
    <cfRule type="containsText" dxfId="4878" priority="819" operator="containsText" text="CPU">
      <formula>NOT(ISERROR(SEARCH("CPU",B104)))</formula>
    </cfRule>
    <cfRule type="containsText" dxfId="4877" priority="820" operator="containsText" text="LICITADO">
      <formula>NOT(ISERROR(SEARCH("LICITADO",B104)))</formula>
    </cfRule>
    <cfRule type="containsText" dxfId="4876" priority="821" operator="containsText" text="OUTROS">
      <formula>NOT(ISERROR(SEARCH("OUTROS",B104)))</formula>
    </cfRule>
    <cfRule type="containsText" dxfId="4875" priority="822" operator="containsText" text="SINAPI">
      <formula>NOT(ISERROR(SEARCH("SINAPI",B104)))</formula>
    </cfRule>
    <cfRule type="containsText" dxfId="4874" priority="823" operator="containsText" text="SIURB-INFRA">
      <formula>NOT(ISERROR(SEARCH("SIURB-INFRA",B104)))</formula>
    </cfRule>
    <cfRule type="containsText" dxfId="4873" priority="824" operator="containsText" text="SIURB-EDIF">
      <formula>NOT(ISERROR(SEARCH("SIURB-EDIF",B104)))</formula>
    </cfRule>
  </conditionalFormatting>
  <conditionalFormatting sqref="B104">
    <cfRule type="containsText" dxfId="4872" priority="817" operator="containsText" text="CDHU">
      <formula>NOT(ISERROR(SEARCH("CDHU",B104)))</formula>
    </cfRule>
  </conditionalFormatting>
  <conditionalFormatting sqref="H105 H107:H109">
    <cfRule type="containsBlanks" dxfId="4871" priority="816">
      <formula>LEN(TRIM(H105))=0</formula>
    </cfRule>
  </conditionalFormatting>
  <conditionalFormatting sqref="B68">
    <cfRule type="containsText" dxfId="4870" priority="668" operator="containsText" text="CDHU">
      <formula>NOT(ISERROR(SEARCH("CDHU",B68)))</formula>
    </cfRule>
  </conditionalFormatting>
  <conditionalFormatting sqref="B68">
    <cfRule type="containsText" dxfId="4869" priority="669" operator="containsText" text="PESQUISA DE MERCADO">
      <formula>NOT(ISERROR(SEARCH("PESQUISA DE MERCADO",B68)))</formula>
    </cfRule>
    <cfRule type="containsText" dxfId="4868" priority="670" operator="containsText" text="CPU">
      <formula>NOT(ISERROR(SEARCH("CPU",B68)))</formula>
    </cfRule>
    <cfRule type="containsText" dxfId="4867" priority="671" operator="containsText" text="LICITADO">
      <formula>NOT(ISERROR(SEARCH("LICITADO",B68)))</formula>
    </cfRule>
    <cfRule type="containsText" dxfId="4866" priority="672" operator="containsText" text="OUTROS">
      <formula>NOT(ISERROR(SEARCH("OUTROS",B68)))</formula>
    </cfRule>
    <cfRule type="containsText" dxfId="4865" priority="673" operator="containsText" text="SINAPI">
      <formula>NOT(ISERROR(SEARCH("SINAPI",B68)))</formula>
    </cfRule>
    <cfRule type="containsText" dxfId="4864" priority="674" operator="containsText" text="SIURB-INFRA">
      <formula>NOT(ISERROR(SEARCH("SIURB-INFRA",B68)))</formula>
    </cfRule>
    <cfRule type="containsText" dxfId="4863" priority="675" operator="containsText" text="SIURB-EDIF">
      <formula>NOT(ISERROR(SEARCH("SIURB-EDIF",B68)))</formula>
    </cfRule>
  </conditionalFormatting>
  <conditionalFormatting sqref="B25">
    <cfRule type="containsText" dxfId="4862" priority="652" operator="containsText" text="CDHU">
      <formula>NOT(ISERROR(SEARCH("CDHU",B25)))</formula>
    </cfRule>
  </conditionalFormatting>
  <conditionalFormatting sqref="B25">
    <cfRule type="containsText" dxfId="4861" priority="653" operator="containsText" text="PESQUISA DE MERCADO">
      <formula>NOT(ISERROR(SEARCH("PESQUISA DE MERCADO",B25)))</formula>
    </cfRule>
    <cfRule type="containsText" dxfId="4860" priority="654" operator="containsText" text="CPU">
      <formula>NOT(ISERROR(SEARCH("CPU",B25)))</formula>
    </cfRule>
    <cfRule type="containsText" dxfId="4859" priority="655" operator="containsText" text="LICITADO">
      <formula>NOT(ISERROR(SEARCH("LICITADO",B25)))</formula>
    </cfRule>
    <cfRule type="containsText" dxfId="4858" priority="656" operator="containsText" text="OUTROS">
      <formula>NOT(ISERROR(SEARCH("OUTROS",B25)))</formula>
    </cfRule>
    <cfRule type="containsText" dxfId="4857" priority="657" operator="containsText" text="SINAPI">
      <formula>NOT(ISERROR(SEARCH("SINAPI",B25)))</formula>
    </cfRule>
    <cfRule type="containsText" dxfId="4856" priority="658" operator="containsText" text="SIURB-INFRA">
      <formula>NOT(ISERROR(SEARCH("SIURB-INFRA",B25)))</formula>
    </cfRule>
    <cfRule type="containsText" dxfId="4855" priority="659" operator="containsText" text="SIURB-EDIF">
      <formula>NOT(ISERROR(SEARCH("SIURB-EDIF",B25)))</formula>
    </cfRule>
  </conditionalFormatting>
  <conditionalFormatting sqref="B20">
    <cfRule type="containsText" dxfId="4854" priority="644" operator="containsText" text="CDHU">
      <formula>NOT(ISERROR(SEARCH("CDHU",B20)))</formula>
    </cfRule>
  </conditionalFormatting>
  <conditionalFormatting sqref="B20">
    <cfRule type="containsText" dxfId="4853" priority="645" operator="containsText" text="PESQUISA DE MERCADO">
      <formula>NOT(ISERROR(SEARCH("PESQUISA DE MERCADO",B20)))</formula>
    </cfRule>
    <cfRule type="containsText" dxfId="4852" priority="646" operator="containsText" text="CPU">
      <formula>NOT(ISERROR(SEARCH("CPU",B20)))</formula>
    </cfRule>
    <cfRule type="containsText" dxfId="4851" priority="647" operator="containsText" text="LICITADO">
      <formula>NOT(ISERROR(SEARCH("LICITADO",B20)))</formula>
    </cfRule>
    <cfRule type="containsText" dxfId="4850" priority="648" operator="containsText" text="OUTROS">
      <formula>NOT(ISERROR(SEARCH("OUTROS",B20)))</formula>
    </cfRule>
    <cfRule type="containsText" dxfId="4849" priority="649" operator="containsText" text="SINAPI">
      <formula>NOT(ISERROR(SEARCH("SINAPI",B20)))</formula>
    </cfRule>
    <cfRule type="containsText" dxfId="4848" priority="650" operator="containsText" text="SIURB-INFRA">
      <formula>NOT(ISERROR(SEARCH("SIURB-INFRA",B20)))</formula>
    </cfRule>
    <cfRule type="containsText" dxfId="4847" priority="651" operator="containsText" text="SIURB-EDIF">
      <formula>NOT(ISERROR(SEARCH("SIURB-EDIF",B20)))</formula>
    </cfRule>
  </conditionalFormatting>
  <conditionalFormatting sqref="H68">
    <cfRule type="containsBlanks" dxfId="4846" priority="643">
      <formula>LEN(TRIM(H68))=0</formula>
    </cfRule>
  </conditionalFormatting>
  <conditionalFormatting sqref="H53:H56">
    <cfRule type="containsBlanks" dxfId="4845" priority="642">
      <formula>LEN(TRIM(H53))=0</formula>
    </cfRule>
  </conditionalFormatting>
  <conditionalFormatting sqref="H51">
    <cfRule type="containsBlanks" dxfId="4844" priority="641">
      <formula>LEN(TRIM(H51))=0</formula>
    </cfRule>
  </conditionalFormatting>
  <conditionalFormatting sqref="H25">
    <cfRule type="containsBlanks" dxfId="4843" priority="640">
      <formula>LEN(TRIM(H25))=0</formula>
    </cfRule>
  </conditionalFormatting>
  <conditionalFormatting sqref="B78:B81">
    <cfRule type="containsText" dxfId="4842" priority="624" operator="containsText" text="CDHU">
      <formula>NOT(ISERROR(SEARCH("CDHU",B78)))</formula>
    </cfRule>
  </conditionalFormatting>
  <conditionalFormatting sqref="B78:B81">
    <cfRule type="containsText" dxfId="4841" priority="625" operator="containsText" text="PESQUISA DE MERCADO">
      <formula>NOT(ISERROR(SEARCH("PESQUISA DE MERCADO",B78)))</formula>
    </cfRule>
    <cfRule type="containsText" dxfId="4840" priority="626" operator="containsText" text="CPU">
      <formula>NOT(ISERROR(SEARCH("CPU",B78)))</formula>
    </cfRule>
    <cfRule type="containsText" dxfId="4839" priority="627" operator="containsText" text="LICITADO">
      <formula>NOT(ISERROR(SEARCH("LICITADO",B78)))</formula>
    </cfRule>
    <cfRule type="containsText" dxfId="4838" priority="628" operator="containsText" text="OUTROS">
      <formula>NOT(ISERROR(SEARCH("OUTROS",B78)))</formula>
    </cfRule>
    <cfRule type="containsText" dxfId="4837" priority="629" operator="containsText" text="SINAPI">
      <formula>NOT(ISERROR(SEARCH("SINAPI",B78)))</formula>
    </cfRule>
    <cfRule type="containsText" dxfId="4836" priority="630" operator="containsText" text="SIURB-INFRA">
      <formula>NOT(ISERROR(SEARCH("SIURB-INFRA",B78)))</formula>
    </cfRule>
    <cfRule type="containsText" dxfId="4835" priority="631" operator="containsText" text="SIURB-EDIF">
      <formula>NOT(ISERROR(SEARCH("SIURB-EDIF",B78)))</formula>
    </cfRule>
  </conditionalFormatting>
  <conditionalFormatting sqref="B82">
    <cfRule type="containsText" dxfId="4834" priority="623" operator="containsText" text="CDHU">
      <formula>NOT(ISERROR(SEARCH("CDHU",B82)))</formula>
    </cfRule>
  </conditionalFormatting>
  <conditionalFormatting sqref="B82">
    <cfRule type="containsText" dxfId="4833" priority="616" operator="containsText" text="PESQUISA DE MERCADO">
      <formula>NOT(ISERROR(SEARCH("PESQUISA DE MERCADO",B82)))</formula>
    </cfRule>
    <cfRule type="containsText" dxfId="4832" priority="617" operator="containsText" text="CPU">
      <formula>NOT(ISERROR(SEARCH("CPU",B82)))</formula>
    </cfRule>
    <cfRule type="containsText" dxfId="4831" priority="618" operator="containsText" text="LICITADO">
      <formula>NOT(ISERROR(SEARCH("LICITADO",B82)))</formula>
    </cfRule>
    <cfRule type="containsText" dxfId="4830" priority="619" operator="containsText" text="OUTROS">
      <formula>NOT(ISERROR(SEARCH("OUTROS",B82)))</formula>
    </cfRule>
    <cfRule type="containsText" dxfId="4829" priority="620" operator="containsText" text="SINAPI">
      <formula>NOT(ISERROR(SEARCH("SINAPI",B82)))</formula>
    </cfRule>
    <cfRule type="containsText" dxfId="4828" priority="621" operator="containsText" text="SIURB-INFRA">
      <formula>NOT(ISERROR(SEARCH("SIURB-INFRA",B82)))</formula>
    </cfRule>
    <cfRule type="containsText" dxfId="4827" priority="622" operator="containsText" text="SIURB-EDIF">
      <formula>NOT(ISERROR(SEARCH("SIURB-EDIF",B82)))</formula>
    </cfRule>
  </conditionalFormatting>
  <conditionalFormatting sqref="B82">
    <cfRule type="containsText" dxfId="4826" priority="609" operator="containsText" text="PESQUISA DE MERCADO">
      <formula>NOT(ISERROR(SEARCH("PESQUISA DE MERCADO",B82)))</formula>
    </cfRule>
    <cfRule type="containsText" dxfId="4825" priority="610" operator="containsText" text="CPU">
      <formula>NOT(ISERROR(SEARCH("CPU",B82)))</formula>
    </cfRule>
    <cfRule type="containsText" dxfId="4824" priority="611" operator="containsText" text="LICITADO">
      <formula>NOT(ISERROR(SEARCH("LICITADO",B82)))</formula>
    </cfRule>
    <cfRule type="containsText" dxfId="4823" priority="612" operator="containsText" text="OUTROS">
      <formula>NOT(ISERROR(SEARCH("OUTROS",B82)))</formula>
    </cfRule>
    <cfRule type="containsText" dxfId="4822" priority="613" operator="containsText" text="SINAPI">
      <formula>NOT(ISERROR(SEARCH("SINAPI",B82)))</formula>
    </cfRule>
    <cfRule type="containsText" dxfId="4821" priority="614" operator="containsText" text="SIURB-INFRA">
      <formula>NOT(ISERROR(SEARCH("SIURB-INFRA",B82)))</formula>
    </cfRule>
    <cfRule type="containsText" dxfId="4820" priority="615" operator="containsText" text="SIURB-EDIF">
      <formula>NOT(ISERROR(SEARCH("SIURB-EDIF",B82)))</formula>
    </cfRule>
  </conditionalFormatting>
  <conditionalFormatting sqref="B84">
    <cfRule type="containsText" dxfId="4819" priority="602" operator="containsText" text="PESQUISA DE MERCADO">
      <formula>NOT(ISERROR(SEARCH("PESQUISA DE MERCADO",B84)))</formula>
    </cfRule>
    <cfRule type="containsText" dxfId="4818" priority="603" operator="containsText" text="CPU">
      <formula>NOT(ISERROR(SEARCH("CPU",B84)))</formula>
    </cfRule>
    <cfRule type="containsText" dxfId="4817" priority="604" operator="containsText" text="LICITADO">
      <formula>NOT(ISERROR(SEARCH("LICITADO",B84)))</formula>
    </cfRule>
    <cfRule type="containsText" dxfId="4816" priority="605" operator="containsText" text="OUTROS">
      <formula>NOT(ISERROR(SEARCH("OUTROS",B84)))</formula>
    </cfRule>
    <cfRule type="containsText" dxfId="4815" priority="606" operator="containsText" text="SINAPI">
      <formula>NOT(ISERROR(SEARCH("SINAPI",B84)))</formula>
    </cfRule>
    <cfRule type="containsText" dxfId="4814" priority="607" operator="containsText" text="SIURB-INFRA">
      <formula>NOT(ISERROR(SEARCH("SIURB-INFRA",B84)))</formula>
    </cfRule>
    <cfRule type="containsText" dxfId="4813" priority="608" operator="containsText" text="SIURB-EDIF">
      <formula>NOT(ISERROR(SEARCH("SIURB-EDIF",B84)))</formula>
    </cfRule>
  </conditionalFormatting>
  <conditionalFormatting sqref="B84">
    <cfRule type="containsText" dxfId="4812" priority="601" operator="containsText" text="CDHU">
      <formula>NOT(ISERROR(SEARCH("CDHU",B84)))</formula>
    </cfRule>
  </conditionalFormatting>
  <conditionalFormatting sqref="B77">
    <cfRule type="containsText" dxfId="4811" priority="579" operator="containsText" text="PESQUISA DE MERCADO">
      <formula>NOT(ISERROR(SEARCH("PESQUISA DE MERCADO",B77)))</formula>
    </cfRule>
    <cfRule type="containsText" dxfId="4810" priority="580" operator="containsText" text="CPU">
      <formula>NOT(ISERROR(SEARCH("CPU",B77)))</formula>
    </cfRule>
    <cfRule type="containsText" dxfId="4809" priority="581" operator="containsText" text="LICITADO">
      <formula>NOT(ISERROR(SEARCH("LICITADO",B77)))</formula>
    </cfRule>
    <cfRule type="containsText" dxfId="4808" priority="582" operator="containsText" text="OUTROS">
      <formula>NOT(ISERROR(SEARCH("OUTROS",B77)))</formula>
    </cfRule>
    <cfRule type="containsText" dxfId="4807" priority="583" operator="containsText" text="SINAPI">
      <formula>NOT(ISERROR(SEARCH("SINAPI",B77)))</formula>
    </cfRule>
    <cfRule type="containsText" dxfId="4806" priority="584" operator="containsText" text="SIURB-INFRA">
      <formula>NOT(ISERROR(SEARCH("SIURB-INFRA",B77)))</formula>
    </cfRule>
    <cfRule type="containsText" dxfId="4805" priority="585" operator="containsText" text="SIURB-EDIF">
      <formula>NOT(ISERROR(SEARCH("SIURB-EDIF",B77)))</formula>
    </cfRule>
  </conditionalFormatting>
  <conditionalFormatting sqref="B77">
    <cfRule type="containsText" dxfId="4804" priority="578" operator="containsText" text="CDHU">
      <formula>NOT(ISERROR(SEARCH("CDHU",B77)))</formula>
    </cfRule>
  </conditionalFormatting>
  <conditionalFormatting sqref="H78:H82">
    <cfRule type="containsBlanks" dxfId="4803" priority="577">
      <formula>LEN(TRIM(H78))=0</formula>
    </cfRule>
  </conditionalFormatting>
  <conditionalFormatting sqref="B85">
    <cfRule type="containsText" dxfId="4802" priority="570" operator="containsText" text="PESQUISA DE MERCADO">
      <formula>NOT(ISERROR(SEARCH("PESQUISA DE MERCADO",B85)))</formula>
    </cfRule>
    <cfRule type="containsText" dxfId="4801" priority="571" operator="containsText" text="CPU">
      <formula>NOT(ISERROR(SEARCH("CPU",B85)))</formula>
    </cfRule>
    <cfRule type="containsText" dxfId="4800" priority="572" operator="containsText" text="LICITADO">
      <formula>NOT(ISERROR(SEARCH("LICITADO",B85)))</formula>
    </cfRule>
    <cfRule type="containsText" dxfId="4799" priority="573" operator="containsText" text="OUTROS">
      <formula>NOT(ISERROR(SEARCH("OUTROS",B85)))</formula>
    </cfRule>
    <cfRule type="containsText" dxfId="4798" priority="574" operator="containsText" text="SINAPI">
      <formula>NOT(ISERROR(SEARCH("SINAPI",B85)))</formula>
    </cfRule>
    <cfRule type="containsText" dxfId="4797" priority="575" operator="containsText" text="SIURB-INFRA">
      <formula>NOT(ISERROR(SEARCH("SIURB-INFRA",B85)))</formula>
    </cfRule>
    <cfRule type="containsText" dxfId="4796" priority="576" operator="containsText" text="SIURB-EDIF">
      <formula>NOT(ISERROR(SEARCH("SIURB-EDIF",B85)))</formula>
    </cfRule>
  </conditionalFormatting>
  <conditionalFormatting sqref="B85">
    <cfRule type="containsText" dxfId="4795" priority="569" operator="containsText" text="CDHU">
      <formula>NOT(ISERROR(SEARCH("CDHU",B85)))</formula>
    </cfRule>
  </conditionalFormatting>
  <conditionalFormatting sqref="B85">
    <cfRule type="containsText" dxfId="4794" priority="562" operator="containsText" text="PESQUISA DE MERCADO">
      <formula>NOT(ISERROR(SEARCH("PESQUISA DE MERCADO",B85)))</formula>
    </cfRule>
    <cfRule type="containsText" dxfId="4793" priority="563" operator="containsText" text="CPU">
      <formula>NOT(ISERROR(SEARCH("CPU",B85)))</formula>
    </cfRule>
    <cfRule type="containsText" dxfId="4792" priority="564" operator="containsText" text="LICITADO">
      <formula>NOT(ISERROR(SEARCH("LICITADO",B85)))</formula>
    </cfRule>
    <cfRule type="containsText" dxfId="4791" priority="565" operator="containsText" text="OUTROS">
      <formula>NOT(ISERROR(SEARCH("OUTROS",B85)))</formula>
    </cfRule>
    <cfRule type="containsText" dxfId="4790" priority="566" operator="containsText" text="SINAPI">
      <formula>NOT(ISERROR(SEARCH("SINAPI",B85)))</formula>
    </cfRule>
    <cfRule type="containsText" dxfId="4789" priority="567" operator="containsText" text="SIURB-INFRA">
      <formula>NOT(ISERROR(SEARCH("SIURB-INFRA",B85)))</formula>
    </cfRule>
    <cfRule type="containsText" dxfId="4788" priority="568" operator="containsText" text="SIURB-EDIF">
      <formula>NOT(ISERROR(SEARCH("SIURB-EDIF",B85)))</formula>
    </cfRule>
  </conditionalFormatting>
  <conditionalFormatting sqref="B85">
    <cfRule type="containsText" dxfId="4787" priority="555" operator="containsText" text="PESQUISA DE MERCADO">
      <formula>NOT(ISERROR(SEARCH("PESQUISA DE MERCADO",B85)))</formula>
    </cfRule>
    <cfRule type="containsText" dxfId="4786" priority="556" operator="containsText" text="CPU">
      <formula>NOT(ISERROR(SEARCH("CPU",B85)))</formula>
    </cfRule>
    <cfRule type="containsText" dxfId="4785" priority="557" operator="containsText" text="LICITADO">
      <formula>NOT(ISERROR(SEARCH("LICITADO",B85)))</formula>
    </cfRule>
    <cfRule type="containsText" dxfId="4784" priority="558" operator="containsText" text="OUTROS">
      <formula>NOT(ISERROR(SEARCH("OUTROS",B85)))</formula>
    </cfRule>
    <cfRule type="containsText" dxfId="4783" priority="559" operator="containsText" text="SINAPI">
      <formula>NOT(ISERROR(SEARCH("SINAPI",B85)))</formula>
    </cfRule>
    <cfRule type="containsText" dxfId="4782" priority="560" operator="containsText" text="SIURB-INFRA">
      <formula>NOT(ISERROR(SEARCH("SIURB-INFRA",B85)))</formula>
    </cfRule>
    <cfRule type="containsText" dxfId="4781" priority="561" operator="containsText" text="SIURB-EDIF">
      <formula>NOT(ISERROR(SEARCH("SIURB-EDIF",B85)))</formula>
    </cfRule>
  </conditionalFormatting>
  <conditionalFormatting sqref="H85">
    <cfRule type="containsBlanks" dxfId="4780" priority="554">
      <formula>LEN(TRIM(H85))=0</formula>
    </cfRule>
  </conditionalFormatting>
  <conditionalFormatting sqref="H88">
    <cfRule type="containsBlanks" dxfId="4779" priority="531">
      <formula>LEN(TRIM(H88))=0</formula>
    </cfRule>
  </conditionalFormatting>
  <conditionalFormatting sqref="B67">
    <cfRule type="containsText" dxfId="4778" priority="461" operator="containsText" text="PESQUISA DE MERCADO">
      <formula>NOT(ISERROR(SEARCH("PESQUISA DE MERCADO",B67)))</formula>
    </cfRule>
    <cfRule type="containsText" dxfId="4777" priority="462" operator="containsText" text="CPU">
      <formula>NOT(ISERROR(SEARCH("CPU",B67)))</formula>
    </cfRule>
    <cfRule type="containsText" dxfId="4776" priority="463" operator="containsText" text="LICITADO">
      <formula>NOT(ISERROR(SEARCH("LICITADO",B67)))</formula>
    </cfRule>
    <cfRule type="containsText" dxfId="4775" priority="464" operator="containsText" text="OUTROS">
      <formula>NOT(ISERROR(SEARCH("OUTROS",B67)))</formula>
    </cfRule>
    <cfRule type="containsText" dxfId="4774" priority="465" operator="containsText" text="SINAPI">
      <formula>NOT(ISERROR(SEARCH("SINAPI",B67)))</formula>
    </cfRule>
    <cfRule type="containsText" dxfId="4773" priority="466" operator="containsText" text="SIURB-INFRA">
      <formula>NOT(ISERROR(SEARCH("SIURB-INFRA",B67)))</formula>
    </cfRule>
    <cfRule type="containsText" dxfId="4772" priority="467" operator="containsText" text="SIURB-EDIF">
      <formula>NOT(ISERROR(SEARCH("SIURB-EDIF",B67)))</formula>
    </cfRule>
  </conditionalFormatting>
  <conditionalFormatting sqref="H87">
    <cfRule type="containsBlanks" dxfId="4771" priority="500">
      <formula>LEN(TRIM(H87))=0</formula>
    </cfRule>
  </conditionalFormatting>
  <conditionalFormatting sqref="B86">
    <cfRule type="containsText" dxfId="4770" priority="493" operator="containsText" text="PESQUISA DE MERCADO">
      <formula>NOT(ISERROR(SEARCH("PESQUISA DE MERCADO",B86)))</formula>
    </cfRule>
    <cfRule type="containsText" dxfId="4769" priority="494" operator="containsText" text="CPU">
      <formula>NOT(ISERROR(SEARCH("CPU",B86)))</formula>
    </cfRule>
    <cfRule type="containsText" dxfId="4768" priority="495" operator="containsText" text="LICITADO">
      <formula>NOT(ISERROR(SEARCH("LICITADO",B86)))</formula>
    </cfRule>
    <cfRule type="containsText" dxfId="4767" priority="496" operator="containsText" text="OUTROS">
      <formula>NOT(ISERROR(SEARCH("OUTROS",B86)))</formula>
    </cfRule>
    <cfRule type="containsText" dxfId="4766" priority="497" operator="containsText" text="SINAPI">
      <formula>NOT(ISERROR(SEARCH("SINAPI",B86)))</formula>
    </cfRule>
    <cfRule type="containsText" dxfId="4765" priority="498" operator="containsText" text="SIURB-INFRA">
      <formula>NOT(ISERROR(SEARCH("SIURB-INFRA",B86)))</formula>
    </cfRule>
    <cfRule type="containsText" dxfId="4764" priority="499" operator="containsText" text="SIURB-EDIF">
      <formula>NOT(ISERROR(SEARCH("SIURB-EDIF",B86)))</formula>
    </cfRule>
  </conditionalFormatting>
  <conditionalFormatting sqref="B86">
    <cfRule type="containsText" dxfId="4763" priority="492" operator="containsText" text="CDHU">
      <formula>NOT(ISERROR(SEARCH("CDHU",B86)))</formula>
    </cfRule>
  </conditionalFormatting>
  <conditionalFormatting sqref="B70">
    <cfRule type="containsText" dxfId="4762" priority="470" operator="containsText" text="PESQUISA DE MERCADO">
      <formula>NOT(ISERROR(SEARCH("PESQUISA DE MERCADO",B70)))</formula>
    </cfRule>
    <cfRule type="containsText" dxfId="4761" priority="471" operator="containsText" text="CPU">
      <formula>NOT(ISERROR(SEARCH("CPU",B70)))</formula>
    </cfRule>
    <cfRule type="containsText" dxfId="4760" priority="472" operator="containsText" text="LICITADO">
      <formula>NOT(ISERROR(SEARCH("LICITADO",B70)))</formula>
    </cfRule>
    <cfRule type="containsText" dxfId="4759" priority="473" operator="containsText" text="OUTROS">
      <formula>NOT(ISERROR(SEARCH("OUTROS",B70)))</formula>
    </cfRule>
    <cfRule type="containsText" dxfId="4758" priority="474" operator="containsText" text="SINAPI">
      <formula>NOT(ISERROR(SEARCH("SINAPI",B70)))</formula>
    </cfRule>
    <cfRule type="containsText" dxfId="4757" priority="475" operator="containsText" text="SIURB-INFRA">
      <formula>NOT(ISERROR(SEARCH("SIURB-INFRA",B70)))</formula>
    </cfRule>
    <cfRule type="containsText" dxfId="4756" priority="476" operator="containsText" text="SIURB-EDIF">
      <formula>NOT(ISERROR(SEARCH("SIURB-EDIF",B70)))</formula>
    </cfRule>
  </conditionalFormatting>
  <conditionalFormatting sqref="B70">
    <cfRule type="containsText" dxfId="4755" priority="469" operator="containsText" text="CDHU">
      <formula>NOT(ISERROR(SEARCH("CDHU",B70)))</formula>
    </cfRule>
  </conditionalFormatting>
  <conditionalFormatting sqref="H70">
    <cfRule type="containsBlanks" dxfId="4754" priority="468">
      <formula>LEN(TRIM(H70))=0</formula>
    </cfRule>
  </conditionalFormatting>
  <conditionalFormatting sqref="B67">
    <cfRule type="containsText" dxfId="4753" priority="460" operator="containsText" text="CDHU">
      <formula>NOT(ISERROR(SEARCH("CDHU",B67)))</formula>
    </cfRule>
  </conditionalFormatting>
  <conditionalFormatting sqref="H67">
    <cfRule type="containsBlanks" dxfId="4752" priority="459">
      <formula>LEN(TRIM(H67))=0</formula>
    </cfRule>
  </conditionalFormatting>
  <conditionalFormatting sqref="H75">
    <cfRule type="containsBlanks" dxfId="4751" priority="450">
      <formula>LEN(TRIM(H75))=0</formula>
    </cfRule>
  </conditionalFormatting>
  <conditionalFormatting sqref="H74">
    <cfRule type="containsBlanks" dxfId="4750" priority="449">
      <formula>LEN(TRIM(H74))=0</formula>
    </cfRule>
  </conditionalFormatting>
  <conditionalFormatting sqref="B74:B75">
    <cfRule type="containsText" dxfId="4749" priority="441" operator="containsText" text="CDHU">
      <formula>NOT(ISERROR(SEARCH("CDHU",B74)))</formula>
    </cfRule>
  </conditionalFormatting>
  <conditionalFormatting sqref="B74:B75">
    <cfRule type="containsText" dxfId="4748" priority="442" operator="containsText" text="PESQUISA DE MERCADO">
      <formula>NOT(ISERROR(SEARCH("PESQUISA DE MERCADO",B74)))</formula>
    </cfRule>
    <cfRule type="containsText" dxfId="4747" priority="443" operator="containsText" text="CPU">
      <formula>NOT(ISERROR(SEARCH("CPU",B74)))</formula>
    </cfRule>
    <cfRule type="containsText" dxfId="4746" priority="444" operator="containsText" text="LICITADO">
      <formula>NOT(ISERROR(SEARCH("LICITADO",B74)))</formula>
    </cfRule>
    <cfRule type="containsText" dxfId="4745" priority="445" operator="containsText" text="OUTROS">
      <formula>NOT(ISERROR(SEARCH("OUTROS",B74)))</formula>
    </cfRule>
    <cfRule type="containsText" dxfId="4744" priority="446" operator="containsText" text="SINAPI">
      <formula>NOT(ISERROR(SEARCH("SINAPI",B74)))</formula>
    </cfRule>
    <cfRule type="containsText" dxfId="4743" priority="447" operator="containsText" text="SIURB-INFRA">
      <formula>NOT(ISERROR(SEARCH("SIURB-INFRA",B74)))</formula>
    </cfRule>
    <cfRule type="containsText" dxfId="4742" priority="448" operator="containsText" text="SIURB-EDIF">
      <formula>NOT(ISERROR(SEARCH("SIURB-EDIF",B74)))</formula>
    </cfRule>
  </conditionalFormatting>
  <conditionalFormatting sqref="B58:B59">
    <cfRule type="containsText" dxfId="4741" priority="434" operator="containsText" text="PESQUISA DE MERCADO">
      <formula>NOT(ISERROR(SEARCH("PESQUISA DE MERCADO",B58)))</formula>
    </cfRule>
    <cfRule type="containsText" dxfId="4740" priority="435" operator="containsText" text="CPU">
      <formula>NOT(ISERROR(SEARCH("CPU",B58)))</formula>
    </cfRule>
    <cfRule type="containsText" dxfId="4739" priority="436" operator="containsText" text="LICITADO">
      <formula>NOT(ISERROR(SEARCH("LICITADO",B58)))</formula>
    </cfRule>
    <cfRule type="containsText" dxfId="4738" priority="437" operator="containsText" text="OUTROS">
      <formula>NOT(ISERROR(SEARCH("OUTROS",B58)))</formula>
    </cfRule>
    <cfRule type="containsText" dxfId="4737" priority="438" operator="containsText" text="SINAPI">
      <formula>NOT(ISERROR(SEARCH("SINAPI",B58)))</formula>
    </cfRule>
    <cfRule type="containsText" dxfId="4736" priority="439" operator="containsText" text="SIURB-INFRA">
      <formula>NOT(ISERROR(SEARCH("SIURB-INFRA",B58)))</formula>
    </cfRule>
    <cfRule type="containsText" dxfId="4735" priority="440" operator="containsText" text="SIURB-EDIF">
      <formula>NOT(ISERROR(SEARCH("SIURB-EDIF",B58)))</formula>
    </cfRule>
  </conditionalFormatting>
  <conditionalFormatting sqref="B58:B59">
    <cfRule type="containsText" dxfId="4734" priority="433" operator="containsText" text="CDHU">
      <formula>NOT(ISERROR(SEARCH("CDHU",B58)))</formula>
    </cfRule>
  </conditionalFormatting>
  <conditionalFormatting sqref="B65 B63">
    <cfRule type="containsText" dxfId="4733" priority="426" operator="containsText" text="PESQUISA DE MERCADO">
      <formula>NOT(ISERROR(SEARCH("PESQUISA DE MERCADO",B63)))</formula>
    </cfRule>
    <cfRule type="containsText" dxfId="4732" priority="427" operator="containsText" text="CPU">
      <formula>NOT(ISERROR(SEARCH("CPU",B63)))</formula>
    </cfRule>
    <cfRule type="containsText" dxfId="4731" priority="428" operator="containsText" text="LICITADO">
      <formula>NOT(ISERROR(SEARCH("LICITADO",B63)))</formula>
    </cfRule>
    <cfRule type="containsText" dxfId="4730" priority="429" operator="containsText" text="OUTROS">
      <formula>NOT(ISERROR(SEARCH("OUTROS",B63)))</formula>
    </cfRule>
    <cfRule type="containsText" dxfId="4729" priority="430" operator="containsText" text="SINAPI">
      <formula>NOT(ISERROR(SEARCH("SINAPI",B63)))</formula>
    </cfRule>
    <cfRule type="containsText" dxfId="4728" priority="431" operator="containsText" text="SIURB-INFRA">
      <formula>NOT(ISERROR(SEARCH("SIURB-INFRA",B63)))</formula>
    </cfRule>
    <cfRule type="containsText" dxfId="4727" priority="432" operator="containsText" text="SIURB-EDIF">
      <formula>NOT(ISERROR(SEARCH("SIURB-EDIF",B63)))</formula>
    </cfRule>
  </conditionalFormatting>
  <conditionalFormatting sqref="B65 B63">
    <cfRule type="containsText" dxfId="4726" priority="425" operator="containsText" text="CDHU">
      <formula>NOT(ISERROR(SEARCH("CDHU",B63)))</formula>
    </cfRule>
  </conditionalFormatting>
  <conditionalFormatting sqref="B61">
    <cfRule type="containsText" dxfId="4725" priority="418" operator="containsText" text="PESQUISA DE MERCADO">
      <formula>NOT(ISERROR(SEARCH("PESQUISA DE MERCADO",B61)))</formula>
    </cfRule>
    <cfRule type="containsText" dxfId="4724" priority="419" operator="containsText" text="CPU">
      <formula>NOT(ISERROR(SEARCH("CPU",B61)))</formula>
    </cfRule>
    <cfRule type="containsText" dxfId="4723" priority="420" operator="containsText" text="LICITADO">
      <formula>NOT(ISERROR(SEARCH("LICITADO",B61)))</formula>
    </cfRule>
    <cfRule type="containsText" dxfId="4722" priority="421" operator="containsText" text="OUTROS">
      <formula>NOT(ISERROR(SEARCH("OUTROS",B61)))</formula>
    </cfRule>
    <cfRule type="containsText" dxfId="4721" priority="422" operator="containsText" text="SINAPI">
      <formula>NOT(ISERROR(SEARCH("SINAPI",B61)))</formula>
    </cfRule>
    <cfRule type="containsText" dxfId="4720" priority="423" operator="containsText" text="SIURB-INFRA">
      <formula>NOT(ISERROR(SEARCH("SIURB-INFRA",B61)))</formula>
    </cfRule>
    <cfRule type="containsText" dxfId="4719" priority="424" operator="containsText" text="SIURB-EDIF">
      <formula>NOT(ISERROR(SEARCH("SIURB-EDIF",B61)))</formula>
    </cfRule>
  </conditionalFormatting>
  <conditionalFormatting sqref="B61">
    <cfRule type="containsText" dxfId="4718" priority="417" operator="containsText" text="CDHU">
      <formula>NOT(ISERROR(SEARCH("CDHU",B61)))</formula>
    </cfRule>
  </conditionalFormatting>
  <conditionalFormatting sqref="H61">
    <cfRule type="containsBlanks" dxfId="4717" priority="416">
      <formula>LEN(TRIM(H61))=0</formula>
    </cfRule>
  </conditionalFormatting>
  <conditionalFormatting sqref="H63">
    <cfRule type="containsBlanks" dxfId="4716" priority="415">
      <formula>LEN(TRIM(H63))=0</formula>
    </cfRule>
  </conditionalFormatting>
  <conditionalFormatting sqref="H65">
    <cfRule type="containsBlanks" dxfId="4715" priority="414">
      <formula>LEN(TRIM(H65))=0</formula>
    </cfRule>
  </conditionalFormatting>
  <conditionalFormatting sqref="B60">
    <cfRule type="containsText" dxfId="4714" priority="399" operator="containsText" text="PESQUISA DE MERCADO">
      <formula>NOT(ISERROR(SEARCH("PESQUISA DE MERCADO",B60)))</formula>
    </cfRule>
    <cfRule type="containsText" dxfId="4713" priority="400" operator="containsText" text="CPU">
      <formula>NOT(ISERROR(SEARCH("CPU",B60)))</formula>
    </cfRule>
    <cfRule type="containsText" dxfId="4712" priority="401" operator="containsText" text="LICITADO">
      <formula>NOT(ISERROR(SEARCH("LICITADO",B60)))</formula>
    </cfRule>
    <cfRule type="containsText" dxfId="4711" priority="402" operator="containsText" text="OUTROS">
      <formula>NOT(ISERROR(SEARCH("OUTROS",B60)))</formula>
    </cfRule>
    <cfRule type="containsText" dxfId="4710" priority="403" operator="containsText" text="SINAPI">
      <formula>NOT(ISERROR(SEARCH("SINAPI",B60)))</formula>
    </cfRule>
    <cfRule type="containsText" dxfId="4709" priority="404" operator="containsText" text="SIURB-INFRA">
      <formula>NOT(ISERROR(SEARCH("SIURB-INFRA",B60)))</formula>
    </cfRule>
    <cfRule type="containsText" dxfId="4708" priority="405" operator="containsText" text="SIURB-EDIF">
      <formula>NOT(ISERROR(SEARCH("SIURB-EDIF",B60)))</formula>
    </cfRule>
  </conditionalFormatting>
  <conditionalFormatting sqref="B60">
    <cfRule type="containsText" dxfId="4707" priority="398" operator="containsText" text="CDHU">
      <formula>NOT(ISERROR(SEARCH("CDHU",B60)))</formula>
    </cfRule>
  </conditionalFormatting>
  <conditionalFormatting sqref="H60">
    <cfRule type="containsBlanks" dxfId="4706" priority="397">
      <formula>LEN(TRIM(H60))=0</formula>
    </cfRule>
  </conditionalFormatting>
  <conditionalFormatting sqref="H72">
    <cfRule type="containsBlanks" dxfId="4705" priority="388">
      <formula>LEN(TRIM(H72))=0</formula>
    </cfRule>
  </conditionalFormatting>
  <conditionalFormatting sqref="B69">
    <cfRule type="containsText" dxfId="4704" priority="380" operator="containsText" text="CDHU">
      <formula>NOT(ISERROR(SEARCH("CDHU",B69)))</formula>
    </cfRule>
  </conditionalFormatting>
  <conditionalFormatting sqref="B69">
    <cfRule type="containsText" dxfId="4703" priority="381" operator="containsText" text="PESQUISA DE MERCADO">
      <formula>NOT(ISERROR(SEARCH("PESQUISA DE MERCADO",B69)))</formula>
    </cfRule>
    <cfRule type="containsText" dxfId="4702" priority="382" operator="containsText" text="CPU">
      <formula>NOT(ISERROR(SEARCH("CPU",B69)))</formula>
    </cfRule>
    <cfRule type="containsText" dxfId="4701" priority="383" operator="containsText" text="LICITADO">
      <formula>NOT(ISERROR(SEARCH("LICITADO",B69)))</formula>
    </cfRule>
    <cfRule type="containsText" dxfId="4700" priority="384" operator="containsText" text="OUTROS">
      <formula>NOT(ISERROR(SEARCH("OUTROS",B69)))</formula>
    </cfRule>
    <cfRule type="containsText" dxfId="4699" priority="385" operator="containsText" text="SINAPI">
      <formula>NOT(ISERROR(SEARCH("SINAPI",B69)))</formula>
    </cfRule>
    <cfRule type="containsText" dxfId="4698" priority="386" operator="containsText" text="SIURB-INFRA">
      <formula>NOT(ISERROR(SEARCH("SIURB-INFRA",B69)))</formula>
    </cfRule>
    <cfRule type="containsText" dxfId="4697" priority="387" operator="containsText" text="SIURB-EDIF">
      <formula>NOT(ISERROR(SEARCH("SIURB-EDIF",B69)))</formula>
    </cfRule>
  </conditionalFormatting>
  <conditionalFormatting sqref="H69">
    <cfRule type="containsBlanks" dxfId="4696" priority="379">
      <formula>LEN(TRIM(H69))=0</formula>
    </cfRule>
  </conditionalFormatting>
  <conditionalFormatting sqref="B71">
    <cfRule type="containsText" dxfId="4695" priority="372" operator="containsText" text="PESQUISA DE MERCADO">
      <formula>NOT(ISERROR(SEARCH("PESQUISA DE MERCADO",B71)))</formula>
    </cfRule>
    <cfRule type="containsText" dxfId="4694" priority="373" operator="containsText" text="CPU">
      <formula>NOT(ISERROR(SEARCH("CPU",B71)))</formula>
    </cfRule>
    <cfRule type="containsText" dxfId="4693" priority="374" operator="containsText" text="LICITADO">
      <formula>NOT(ISERROR(SEARCH("LICITADO",B71)))</formula>
    </cfRule>
    <cfRule type="containsText" dxfId="4692" priority="375" operator="containsText" text="OUTROS">
      <formula>NOT(ISERROR(SEARCH("OUTROS",B71)))</formula>
    </cfRule>
    <cfRule type="containsText" dxfId="4691" priority="376" operator="containsText" text="SINAPI">
      <formula>NOT(ISERROR(SEARCH("SINAPI",B71)))</formula>
    </cfRule>
    <cfRule type="containsText" dxfId="4690" priority="377" operator="containsText" text="SIURB-INFRA">
      <formula>NOT(ISERROR(SEARCH("SIURB-INFRA",B71)))</formula>
    </cfRule>
    <cfRule type="containsText" dxfId="4689" priority="378" operator="containsText" text="SIURB-EDIF">
      <formula>NOT(ISERROR(SEARCH("SIURB-EDIF",B71)))</formula>
    </cfRule>
  </conditionalFormatting>
  <conditionalFormatting sqref="B71">
    <cfRule type="containsText" dxfId="4688" priority="371" operator="containsText" text="CDHU">
      <formula>NOT(ISERROR(SEARCH("CDHU",B71)))</formula>
    </cfRule>
  </conditionalFormatting>
  <conditionalFormatting sqref="H71">
    <cfRule type="containsBlanks" dxfId="4687" priority="370">
      <formula>LEN(TRIM(H71))=0</formula>
    </cfRule>
  </conditionalFormatting>
  <conditionalFormatting sqref="B97">
    <cfRule type="containsText" dxfId="4686" priority="363" operator="containsText" text="PESQUISA DE MERCADO">
      <formula>NOT(ISERROR(SEARCH("PESQUISA DE MERCADO",B97)))</formula>
    </cfRule>
    <cfRule type="containsText" dxfId="4685" priority="364" operator="containsText" text="CPU">
      <formula>NOT(ISERROR(SEARCH("CPU",B97)))</formula>
    </cfRule>
    <cfRule type="containsText" dxfId="4684" priority="365" operator="containsText" text="LICITADO">
      <formula>NOT(ISERROR(SEARCH("LICITADO",B97)))</formula>
    </cfRule>
    <cfRule type="containsText" dxfId="4683" priority="366" operator="containsText" text="OUTROS">
      <formula>NOT(ISERROR(SEARCH("OUTROS",B97)))</formula>
    </cfRule>
    <cfRule type="containsText" dxfId="4682" priority="367" operator="containsText" text="SINAPI">
      <formula>NOT(ISERROR(SEARCH("SINAPI",B97)))</formula>
    </cfRule>
    <cfRule type="containsText" dxfId="4681" priority="368" operator="containsText" text="SIURB-INFRA">
      <formula>NOT(ISERROR(SEARCH("SIURB-INFRA",B97)))</formula>
    </cfRule>
    <cfRule type="containsText" dxfId="4680" priority="369" operator="containsText" text="SIURB-EDIF">
      <formula>NOT(ISERROR(SEARCH("SIURB-EDIF",B97)))</formula>
    </cfRule>
  </conditionalFormatting>
  <conditionalFormatting sqref="B97">
    <cfRule type="containsText" dxfId="4679" priority="362" operator="containsText" text="CDHU">
      <formula>NOT(ISERROR(SEARCH("CDHU",B97)))</formula>
    </cfRule>
  </conditionalFormatting>
  <conditionalFormatting sqref="H97">
    <cfRule type="containsBlanks" dxfId="4678" priority="361">
      <formula>LEN(TRIM(H97))=0</formula>
    </cfRule>
  </conditionalFormatting>
  <conditionalFormatting sqref="B93">
    <cfRule type="containsText" dxfId="4677" priority="353" operator="containsText" text="CDHU">
      <formula>NOT(ISERROR(SEARCH("CDHU",B93)))</formula>
    </cfRule>
  </conditionalFormatting>
  <conditionalFormatting sqref="B93">
    <cfRule type="containsText" dxfId="4676" priority="354" operator="containsText" text="PESQUISA DE MERCADO">
      <formula>NOT(ISERROR(SEARCH("PESQUISA DE MERCADO",B93)))</formula>
    </cfRule>
    <cfRule type="containsText" dxfId="4675" priority="355" operator="containsText" text="CPU">
      <formula>NOT(ISERROR(SEARCH("CPU",B93)))</formula>
    </cfRule>
    <cfRule type="containsText" dxfId="4674" priority="356" operator="containsText" text="LICITADO">
      <formula>NOT(ISERROR(SEARCH("LICITADO",B93)))</formula>
    </cfRule>
    <cfRule type="containsText" dxfId="4673" priority="357" operator="containsText" text="OUTROS">
      <formula>NOT(ISERROR(SEARCH("OUTROS",B93)))</formula>
    </cfRule>
    <cfRule type="containsText" dxfId="4672" priority="358" operator="containsText" text="SINAPI">
      <formula>NOT(ISERROR(SEARCH("SINAPI",B93)))</formula>
    </cfRule>
    <cfRule type="containsText" dxfId="4671" priority="359" operator="containsText" text="SIURB-INFRA">
      <formula>NOT(ISERROR(SEARCH("SIURB-INFRA",B93)))</formula>
    </cfRule>
    <cfRule type="containsText" dxfId="4670" priority="360" operator="containsText" text="SIURB-EDIF">
      <formula>NOT(ISERROR(SEARCH("SIURB-EDIF",B93)))</formula>
    </cfRule>
  </conditionalFormatting>
  <conditionalFormatting sqref="H93">
    <cfRule type="containsBlanks" dxfId="4669" priority="352">
      <formula>LEN(TRIM(H93))=0</formula>
    </cfRule>
  </conditionalFormatting>
  <conditionalFormatting sqref="H101:H102">
    <cfRule type="containsBlanks" dxfId="4668" priority="351">
      <formula>LEN(TRIM(H101))=0</formula>
    </cfRule>
  </conditionalFormatting>
  <conditionalFormatting sqref="B112">
    <cfRule type="containsText" dxfId="4667" priority="344" operator="containsText" text="PESQUISA DE MERCADO">
      <formula>NOT(ISERROR(SEARCH("PESQUISA DE MERCADO",B112)))</formula>
    </cfRule>
    <cfRule type="containsText" dxfId="4666" priority="345" operator="containsText" text="CPU">
      <formula>NOT(ISERROR(SEARCH("CPU",B112)))</formula>
    </cfRule>
    <cfRule type="containsText" dxfId="4665" priority="346" operator="containsText" text="LICITADO">
      <formula>NOT(ISERROR(SEARCH("LICITADO",B112)))</formula>
    </cfRule>
    <cfRule type="containsText" dxfId="4664" priority="347" operator="containsText" text="OUTROS">
      <formula>NOT(ISERROR(SEARCH("OUTROS",B112)))</formula>
    </cfRule>
    <cfRule type="containsText" dxfId="4663" priority="348" operator="containsText" text="SINAPI">
      <formula>NOT(ISERROR(SEARCH("SINAPI",B112)))</formula>
    </cfRule>
    <cfRule type="containsText" dxfId="4662" priority="349" operator="containsText" text="SIURB-INFRA">
      <formula>NOT(ISERROR(SEARCH("SIURB-INFRA",B112)))</formula>
    </cfRule>
    <cfRule type="containsText" dxfId="4661" priority="350" operator="containsText" text="SIURB-EDIF">
      <formula>NOT(ISERROR(SEARCH("SIURB-EDIF",B112)))</formula>
    </cfRule>
  </conditionalFormatting>
  <conditionalFormatting sqref="B112">
    <cfRule type="containsText" dxfId="4660" priority="343" operator="containsText" text="CDHU">
      <formula>NOT(ISERROR(SEARCH("CDHU",B112)))</formula>
    </cfRule>
  </conditionalFormatting>
  <conditionalFormatting sqref="B112">
    <cfRule type="containsText" dxfId="4659" priority="336" operator="containsText" text="PESQUISA DE MERCADO">
      <formula>NOT(ISERROR(SEARCH("PESQUISA DE MERCADO",B112)))</formula>
    </cfRule>
    <cfRule type="containsText" dxfId="4658" priority="337" operator="containsText" text="CPU">
      <formula>NOT(ISERROR(SEARCH("CPU",B112)))</formula>
    </cfRule>
    <cfRule type="containsText" dxfId="4657" priority="338" operator="containsText" text="LICITADO">
      <formula>NOT(ISERROR(SEARCH("LICITADO",B112)))</formula>
    </cfRule>
    <cfRule type="containsText" dxfId="4656" priority="339" operator="containsText" text="OUTROS">
      <formula>NOT(ISERROR(SEARCH("OUTROS",B112)))</formula>
    </cfRule>
    <cfRule type="containsText" dxfId="4655" priority="340" operator="containsText" text="SINAPI">
      <formula>NOT(ISERROR(SEARCH("SINAPI",B112)))</formula>
    </cfRule>
    <cfRule type="containsText" dxfId="4654" priority="341" operator="containsText" text="SIURB-INFRA">
      <formula>NOT(ISERROR(SEARCH("SIURB-INFRA",B112)))</formula>
    </cfRule>
    <cfRule type="containsText" dxfId="4653" priority="342" operator="containsText" text="SIURB-EDIF">
      <formula>NOT(ISERROR(SEARCH("SIURB-EDIF",B112)))</formula>
    </cfRule>
  </conditionalFormatting>
  <conditionalFormatting sqref="B112">
    <cfRule type="containsText" dxfId="4652" priority="329" operator="containsText" text="PESQUISA DE MERCADO">
      <formula>NOT(ISERROR(SEARCH("PESQUISA DE MERCADO",B112)))</formula>
    </cfRule>
    <cfRule type="containsText" dxfId="4651" priority="330" operator="containsText" text="CPU">
      <formula>NOT(ISERROR(SEARCH("CPU",B112)))</formula>
    </cfRule>
    <cfRule type="containsText" dxfId="4650" priority="331" operator="containsText" text="LICITADO">
      <formula>NOT(ISERROR(SEARCH("LICITADO",B112)))</formula>
    </cfRule>
    <cfRule type="containsText" dxfId="4649" priority="332" operator="containsText" text="OUTROS">
      <formula>NOT(ISERROR(SEARCH("OUTROS",B112)))</formula>
    </cfRule>
    <cfRule type="containsText" dxfId="4648" priority="333" operator="containsText" text="SINAPI">
      <formula>NOT(ISERROR(SEARCH("SINAPI",B112)))</formula>
    </cfRule>
    <cfRule type="containsText" dxfId="4647" priority="334" operator="containsText" text="SIURB-INFRA">
      <formula>NOT(ISERROR(SEARCH("SIURB-INFRA",B112)))</formula>
    </cfRule>
    <cfRule type="containsText" dxfId="4646" priority="335" operator="containsText" text="SIURB-EDIF">
      <formula>NOT(ISERROR(SEARCH("SIURB-EDIF",B112)))</formula>
    </cfRule>
  </conditionalFormatting>
  <conditionalFormatting sqref="H112">
    <cfRule type="containsBlanks" dxfId="4645" priority="328">
      <formula>LEN(TRIM(H112))=0</formula>
    </cfRule>
  </conditionalFormatting>
  <conditionalFormatting sqref="B95">
    <cfRule type="containsText" dxfId="4644" priority="320" operator="containsText" text="CDHU">
      <formula>NOT(ISERROR(SEARCH("CDHU",B95)))</formula>
    </cfRule>
  </conditionalFormatting>
  <conditionalFormatting sqref="B95">
    <cfRule type="containsText" dxfId="4643" priority="321" operator="containsText" text="PESQUISA DE MERCADO">
      <formula>NOT(ISERROR(SEARCH("PESQUISA DE MERCADO",B95)))</formula>
    </cfRule>
    <cfRule type="containsText" dxfId="4642" priority="322" operator="containsText" text="CPU">
      <formula>NOT(ISERROR(SEARCH("CPU",B95)))</formula>
    </cfRule>
    <cfRule type="containsText" dxfId="4641" priority="323" operator="containsText" text="LICITADO">
      <formula>NOT(ISERROR(SEARCH("LICITADO",B95)))</formula>
    </cfRule>
    <cfRule type="containsText" dxfId="4640" priority="324" operator="containsText" text="OUTROS">
      <formula>NOT(ISERROR(SEARCH("OUTROS",B95)))</formula>
    </cfRule>
    <cfRule type="containsText" dxfId="4639" priority="325" operator="containsText" text="SINAPI">
      <formula>NOT(ISERROR(SEARCH("SINAPI",B95)))</formula>
    </cfRule>
    <cfRule type="containsText" dxfId="4638" priority="326" operator="containsText" text="SIURB-INFRA">
      <formula>NOT(ISERROR(SEARCH("SIURB-INFRA",B95)))</formula>
    </cfRule>
    <cfRule type="containsText" dxfId="4637" priority="327" operator="containsText" text="SIURB-EDIF">
      <formula>NOT(ISERROR(SEARCH("SIURB-EDIF",B95)))</formula>
    </cfRule>
  </conditionalFormatting>
  <conditionalFormatting sqref="H95">
    <cfRule type="containsBlanks" dxfId="4636" priority="319">
      <formula>LEN(TRIM(H95))=0</formula>
    </cfRule>
  </conditionalFormatting>
  <conditionalFormatting sqref="H106">
    <cfRule type="containsBlanks" dxfId="4635" priority="318">
      <formula>LEN(TRIM(H106))=0</formula>
    </cfRule>
  </conditionalFormatting>
  <conditionalFormatting sqref="B98">
    <cfRule type="containsText" dxfId="4634" priority="311" operator="containsText" text="PESQUISA DE MERCADO">
      <formula>NOT(ISERROR(SEARCH("PESQUISA DE MERCADO",B98)))</formula>
    </cfRule>
    <cfRule type="containsText" dxfId="4633" priority="312" operator="containsText" text="CPU">
      <formula>NOT(ISERROR(SEARCH("CPU",B98)))</formula>
    </cfRule>
    <cfRule type="containsText" dxfId="4632" priority="313" operator="containsText" text="LICITADO">
      <formula>NOT(ISERROR(SEARCH("LICITADO",B98)))</formula>
    </cfRule>
    <cfRule type="containsText" dxfId="4631" priority="314" operator="containsText" text="OUTROS">
      <formula>NOT(ISERROR(SEARCH("OUTROS",B98)))</formula>
    </cfRule>
    <cfRule type="containsText" dxfId="4630" priority="315" operator="containsText" text="SINAPI">
      <formula>NOT(ISERROR(SEARCH("SINAPI",B98)))</formula>
    </cfRule>
    <cfRule type="containsText" dxfId="4629" priority="316" operator="containsText" text="SIURB-INFRA">
      <formula>NOT(ISERROR(SEARCH("SIURB-INFRA",B98)))</formula>
    </cfRule>
    <cfRule type="containsText" dxfId="4628" priority="317" operator="containsText" text="SIURB-EDIF">
      <formula>NOT(ISERROR(SEARCH("SIURB-EDIF",B98)))</formula>
    </cfRule>
  </conditionalFormatting>
  <conditionalFormatting sqref="B98">
    <cfRule type="containsText" dxfId="4627" priority="310" operator="containsText" text="CDHU">
      <formula>NOT(ISERROR(SEARCH("CDHU",B98)))</formula>
    </cfRule>
  </conditionalFormatting>
  <conditionalFormatting sqref="H98">
    <cfRule type="containsBlanks" dxfId="4626" priority="309">
      <formula>LEN(TRIM(H98))=0</formula>
    </cfRule>
  </conditionalFormatting>
  <conditionalFormatting sqref="B99">
    <cfRule type="containsText" dxfId="4625" priority="302" operator="containsText" text="PESQUISA DE MERCADO">
      <formula>NOT(ISERROR(SEARCH("PESQUISA DE MERCADO",B99)))</formula>
    </cfRule>
    <cfRule type="containsText" dxfId="4624" priority="303" operator="containsText" text="CPU">
      <formula>NOT(ISERROR(SEARCH("CPU",B99)))</formula>
    </cfRule>
    <cfRule type="containsText" dxfId="4623" priority="304" operator="containsText" text="LICITADO">
      <formula>NOT(ISERROR(SEARCH("LICITADO",B99)))</formula>
    </cfRule>
    <cfRule type="containsText" dxfId="4622" priority="305" operator="containsText" text="OUTROS">
      <formula>NOT(ISERROR(SEARCH("OUTROS",B99)))</formula>
    </cfRule>
    <cfRule type="containsText" dxfId="4621" priority="306" operator="containsText" text="SINAPI">
      <formula>NOT(ISERROR(SEARCH("SINAPI",B99)))</formula>
    </cfRule>
    <cfRule type="containsText" dxfId="4620" priority="307" operator="containsText" text="SIURB-INFRA">
      <formula>NOT(ISERROR(SEARCH("SIURB-INFRA",B99)))</formula>
    </cfRule>
    <cfRule type="containsText" dxfId="4619" priority="308" operator="containsText" text="SIURB-EDIF">
      <formula>NOT(ISERROR(SEARCH("SIURB-EDIF",B99)))</formula>
    </cfRule>
  </conditionalFormatting>
  <conditionalFormatting sqref="B99">
    <cfRule type="containsText" dxfId="4618" priority="301" operator="containsText" text="CDHU">
      <formula>NOT(ISERROR(SEARCH("CDHU",B99)))</formula>
    </cfRule>
  </conditionalFormatting>
  <conditionalFormatting sqref="H99">
    <cfRule type="containsBlanks" dxfId="4617" priority="300">
      <formula>LEN(TRIM(H99))=0</formula>
    </cfRule>
  </conditionalFormatting>
  <conditionalFormatting sqref="B29">
    <cfRule type="containsText" dxfId="4616" priority="293" operator="containsText" text="PESQUISA DE MERCADO">
      <formula>NOT(ISERROR(SEARCH("PESQUISA DE MERCADO",B29)))</formula>
    </cfRule>
    <cfRule type="containsText" dxfId="4615" priority="294" operator="containsText" text="CPU">
      <formula>NOT(ISERROR(SEARCH("CPU",B29)))</formula>
    </cfRule>
    <cfRule type="containsText" dxfId="4614" priority="295" operator="containsText" text="LICITADO">
      <formula>NOT(ISERROR(SEARCH("LICITADO",B29)))</formula>
    </cfRule>
    <cfRule type="containsText" dxfId="4613" priority="296" operator="containsText" text="OUTROS">
      <formula>NOT(ISERROR(SEARCH("OUTROS",B29)))</formula>
    </cfRule>
    <cfRule type="containsText" dxfId="4612" priority="297" operator="containsText" text="SINAPI">
      <formula>NOT(ISERROR(SEARCH("SINAPI",B29)))</formula>
    </cfRule>
    <cfRule type="containsText" dxfId="4611" priority="298" operator="containsText" text="SIURB-INFRA">
      <formula>NOT(ISERROR(SEARCH("SIURB-INFRA",B29)))</formula>
    </cfRule>
    <cfRule type="containsText" dxfId="4610" priority="299" operator="containsText" text="SIURB-EDIF">
      <formula>NOT(ISERROR(SEARCH("SIURB-EDIF",B29)))</formula>
    </cfRule>
  </conditionalFormatting>
  <conditionalFormatting sqref="B29">
    <cfRule type="containsText" dxfId="4609" priority="292" operator="containsText" text="CDHU">
      <formula>NOT(ISERROR(SEARCH("CDHU",B29)))</formula>
    </cfRule>
  </conditionalFormatting>
  <conditionalFormatting sqref="B29 B114:B115">
    <cfRule type="containsText" dxfId="4608" priority="284" operator="containsText" text="PESQUISA DE MERCADO">
      <formula>NOT(ISERROR(SEARCH("PESQUISA DE MERCADO",B29)))</formula>
    </cfRule>
    <cfRule type="containsText" dxfId="4607" priority="285" operator="containsText" text="CPU">
      <formula>NOT(ISERROR(SEARCH("CPU",B29)))</formula>
    </cfRule>
    <cfRule type="containsText" dxfId="4606" priority="286" operator="containsText" text="LICITADO">
      <formula>NOT(ISERROR(SEARCH("LICITADO",B29)))</formula>
    </cfRule>
    <cfRule type="containsText" dxfId="4605" priority="287" operator="containsText" text="OUTROS">
      <formula>NOT(ISERROR(SEARCH("OUTROS",B29)))</formula>
    </cfRule>
    <cfRule type="containsText" dxfId="4604" priority="288" operator="containsText" text="SINAPI">
      <formula>NOT(ISERROR(SEARCH("SINAPI",B29)))</formula>
    </cfRule>
    <cfRule type="containsText" dxfId="4603" priority="289" operator="containsText" text="SIURB-INFRA">
      <formula>NOT(ISERROR(SEARCH("SIURB-INFRA",B29)))</formula>
    </cfRule>
    <cfRule type="containsText" dxfId="4602" priority="290" operator="containsText" text="SIURB-EDIF">
      <formula>NOT(ISERROR(SEARCH("SIURB-EDIF",B29)))</formula>
    </cfRule>
    <cfRule type="containsText" dxfId="4601" priority="291" operator="containsText" text="CDHU">
      <formula>NOT(ISERROR(SEARCH("CDHU",B29)))</formula>
    </cfRule>
  </conditionalFormatting>
  <conditionalFormatting sqref="B30">
    <cfRule type="containsText" dxfId="4600" priority="277" operator="containsText" text="PESQUISA DE MERCADO">
      <formula>NOT(ISERROR(SEARCH("PESQUISA DE MERCADO",B30)))</formula>
    </cfRule>
    <cfRule type="containsText" dxfId="4599" priority="278" operator="containsText" text="CPU">
      <formula>NOT(ISERROR(SEARCH("CPU",B30)))</formula>
    </cfRule>
    <cfRule type="containsText" dxfId="4598" priority="279" operator="containsText" text="LICITADO">
      <formula>NOT(ISERROR(SEARCH("LICITADO",B30)))</formula>
    </cfRule>
    <cfRule type="containsText" dxfId="4597" priority="280" operator="containsText" text="OUTROS">
      <formula>NOT(ISERROR(SEARCH("OUTROS",B30)))</formula>
    </cfRule>
    <cfRule type="containsText" dxfId="4596" priority="281" operator="containsText" text="SINAPI">
      <formula>NOT(ISERROR(SEARCH("SINAPI",B30)))</formula>
    </cfRule>
    <cfRule type="containsText" dxfId="4595" priority="282" operator="containsText" text="SIURB-INFRA">
      <formula>NOT(ISERROR(SEARCH("SIURB-INFRA",B30)))</formula>
    </cfRule>
    <cfRule type="containsText" dxfId="4594" priority="283" operator="containsText" text="SIURB-EDIF">
      <formula>NOT(ISERROR(SEARCH("SIURB-EDIF",B30)))</formula>
    </cfRule>
  </conditionalFormatting>
  <conditionalFormatting sqref="B30">
    <cfRule type="containsText" dxfId="4593" priority="276" operator="containsText" text="CDHU">
      <formula>NOT(ISERROR(SEARCH("CDHU",B30)))</formula>
    </cfRule>
  </conditionalFormatting>
  <conditionalFormatting sqref="B30">
    <cfRule type="containsText" dxfId="4592" priority="268" operator="containsText" text="PESQUISA DE MERCADO">
      <formula>NOT(ISERROR(SEARCH("PESQUISA DE MERCADO",B30)))</formula>
    </cfRule>
    <cfRule type="containsText" dxfId="4591" priority="269" operator="containsText" text="CPU">
      <formula>NOT(ISERROR(SEARCH("CPU",B30)))</formula>
    </cfRule>
    <cfRule type="containsText" dxfId="4590" priority="270" operator="containsText" text="LICITADO">
      <formula>NOT(ISERROR(SEARCH("LICITADO",B30)))</formula>
    </cfRule>
    <cfRule type="containsText" dxfId="4589" priority="271" operator="containsText" text="OUTROS">
      <formula>NOT(ISERROR(SEARCH("OUTROS",B30)))</formula>
    </cfRule>
    <cfRule type="containsText" dxfId="4588" priority="272" operator="containsText" text="SINAPI">
      <formula>NOT(ISERROR(SEARCH("SINAPI",B30)))</formula>
    </cfRule>
    <cfRule type="containsText" dxfId="4587" priority="273" operator="containsText" text="SIURB-INFRA">
      <formula>NOT(ISERROR(SEARCH("SIURB-INFRA",B30)))</formula>
    </cfRule>
    <cfRule type="containsText" dxfId="4586" priority="274" operator="containsText" text="SIURB-EDIF">
      <formula>NOT(ISERROR(SEARCH("SIURB-EDIF",B30)))</formula>
    </cfRule>
    <cfRule type="containsText" dxfId="4585" priority="275" operator="containsText" text="CDHU">
      <formula>NOT(ISERROR(SEARCH("CDHU",B30)))</formula>
    </cfRule>
  </conditionalFormatting>
  <conditionalFormatting sqref="B40:B43">
    <cfRule type="containsText" dxfId="4584" priority="237" operator="containsText" text="PESQUISA DE MERCADO">
      <formula>NOT(ISERROR(SEARCH("PESQUISA DE MERCADO",B40)))</formula>
    </cfRule>
    <cfRule type="containsText" dxfId="4583" priority="238" operator="containsText" text="CPU">
      <formula>NOT(ISERROR(SEARCH("CPU",B40)))</formula>
    </cfRule>
    <cfRule type="containsText" dxfId="4582" priority="239" operator="containsText" text="LICITADO">
      <formula>NOT(ISERROR(SEARCH("LICITADO",B40)))</formula>
    </cfRule>
    <cfRule type="containsText" dxfId="4581" priority="240" operator="containsText" text="OUTROS">
      <formula>NOT(ISERROR(SEARCH("OUTROS",B40)))</formula>
    </cfRule>
    <cfRule type="containsText" dxfId="4580" priority="241" operator="containsText" text="SINAPI">
      <formula>NOT(ISERROR(SEARCH("SINAPI",B40)))</formula>
    </cfRule>
    <cfRule type="containsText" dxfId="4579" priority="242" operator="containsText" text="SIURB-INFRA">
      <formula>NOT(ISERROR(SEARCH("SIURB-INFRA",B40)))</formula>
    </cfRule>
    <cfRule type="containsText" dxfId="4578" priority="243" operator="containsText" text="SIURB-EDIF">
      <formula>NOT(ISERROR(SEARCH("SIURB-EDIF",B40)))</formula>
    </cfRule>
  </conditionalFormatting>
  <conditionalFormatting sqref="B40:B43">
    <cfRule type="containsText" dxfId="4577" priority="236" operator="containsText" text="CDHU">
      <formula>NOT(ISERROR(SEARCH("CDHU",B40)))</formula>
    </cfRule>
  </conditionalFormatting>
  <conditionalFormatting sqref="B44">
    <cfRule type="containsText" dxfId="4576" priority="221" operator="containsText" text="PESQUISA DE MERCADO">
      <formula>NOT(ISERROR(SEARCH("PESQUISA DE MERCADO",B44)))</formula>
    </cfRule>
    <cfRule type="containsText" dxfId="4575" priority="222" operator="containsText" text="CPU">
      <formula>NOT(ISERROR(SEARCH("CPU",B44)))</formula>
    </cfRule>
    <cfRule type="containsText" dxfId="4574" priority="223" operator="containsText" text="LICITADO">
      <formula>NOT(ISERROR(SEARCH("LICITADO",B44)))</formula>
    </cfRule>
    <cfRule type="containsText" dxfId="4573" priority="224" operator="containsText" text="OUTROS">
      <formula>NOT(ISERROR(SEARCH("OUTROS",B44)))</formula>
    </cfRule>
    <cfRule type="containsText" dxfId="4572" priority="225" operator="containsText" text="SINAPI">
      <formula>NOT(ISERROR(SEARCH("SINAPI",B44)))</formula>
    </cfRule>
    <cfRule type="containsText" dxfId="4571" priority="226" operator="containsText" text="SIURB-INFRA">
      <formula>NOT(ISERROR(SEARCH("SIURB-INFRA",B44)))</formula>
    </cfRule>
    <cfRule type="containsText" dxfId="4570" priority="227" operator="containsText" text="SIURB-EDIF">
      <formula>NOT(ISERROR(SEARCH("SIURB-EDIF",B44)))</formula>
    </cfRule>
  </conditionalFormatting>
  <conditionalFormatting sqref="B44">
    <cfRule type="containsText" dxfId="4569" priority="228" operator="containsText" text="PESQUISA DE MERCADO">
      <formula>NOT(ISERROR(SEARCH("PESQUISA DE MERCADO",B44)))</formula>
    </cfRule>
    <cfRule type="containsText" dxfId="4568" priority="229" operator="containsText" text="CPU">
      <formula>NOT(ISERROR(SEARCH("CPU",B44)))</formula>
    </cfRule>
    <cfRule type="containsText" dxfId="4567" priority="230" operator="containsText" text="LICITADO">
      <formula>NOT(ISERROR(SEARCH("LICITADO",B44)))</formula>
    </cfRule>
    <cfRule type="containsText" dxfId="4566" priority="231" operator="containsText" text="OUTROS">
      <formula>NOT(ISERROR(SEARCH("OUTROS",B44)))</formula>
    </cfRule>
    <cfRule type="containsText" dxfId="4565" priority="232" operator="containsText" text="SINAPI">
      <formula>NOT(ISERROR(SEARCH("SINAPI",B44)))</formula>
    </cfRule>
    <cfRule type="containsText" dxfId="4564" priority="233" operator="containsText" text="SIURB-INFRA">
      <formula>NOT(ISERROR(SEARCH("SIURB-INFRA",B44)))</formula>
    </cfRule>
    <cfRule type="containsText" dxfId="4563" priority="234" operator="containsText" text="SIURB-EDIF">
      <formula>NOT(ISERROR(SEARCH("SIURB-EDIF",B44)))</formula>
    </cfRule>
  </conditionalFormatting>
  <conditionalFormatting sqref="B44">
    <cfRule type="containsText" dxfId="4562" priority="235" operator="containsText" text="CDHU">
      <formula>NOT(ISERROR(SEARCH("CDHU",B44)))</formula>
    </cfRule>
  </conditionalFormatting>
  <conditionalFormatting sqref="B45">
    <cfRule type="containsText" dxfId="4561" priority="214" operator="containsText" text="PESQUISA DE MERCADO">
      <formula>NOT(ISERROR(SEARCH("PESQUISA DE MERCADO",B45)))</formula>
    </cfRule>
    <cfRule type="containsText" dxfId="4560" priority="215" operator="containsText" text="CPU">
      <formula>NOT(ISERROR(SEARCH("CPU",B45)))</formula>
    </cfRule>
    <cfRule type="containsText" dxfId="4559" priority="216" operator="containsText" text="LICITADO">
      <formula>NOT(ISERROR(SEARCH("LICITADO",B45)))</formula>
    </cfRule>
    <cfRule type="containsText" dxfId="4558" priority="217" operator="containsText" text="OUTROS">
      <formula>NOT(ISERROR(SEARCH("OUTROS",B45)))</formula>
    </cfRule>
    <cfRule type="containsText" dxfId="4557" priority="218" operator="containsText" text="SINAPI">
      <formula>NOT(ISERROR(SEARCH("SINAPI",B45)))</formula>
    </cfRule>
    <cfRule type="containsText" dxfId="4556" priority="219" operator="containsText" text="SIURB-INFRA">
      <formula>NOT(ISERROR(SEARCH("SIURB-INFRA",B45)))</formula>
    </cfRule>
    <cfRule type="containsText" dxfId="4555" priority="220" operator="containsText" text="SIURB-EDIF">
      <formula>NOT(ISERROR(SEARCH("SIURB-EDIF",B45)))</formula>
    </cfRule>
  </conditionalFormatting>
  <conditionalFormatting sqref="B45">
    <cfRule type="containsText" dxfId="4554" priority="213" operator="containsText" text="CDHU">
      <formula>NOT(ISERROR(SEARCH("CDHU",B45)))</formula>
    </cfRule>
  </conditionalFormatting>
  <conditionalFormatting sqref="B39">
    <cfRule type="containsText" dxfId="4553" priority="206" operator="containsText" text="PESQUISA DE MERCADO">
      <formula>NOT(ISERROR(SEARCH("PESQUISA DE MERCADO",B39)))</formula>
    </cfRule>
    <cfRule type="containsText" dxfId="4552" priority="207" operator="containsText" text="CPU">
      <formula>NOT(ISERROR(SEARCH("CPU",B39)))</formula>
    </cfRule>
    <cfRule type="containsText" dxfId="4551" priority="208" operator="containsText" text="LICITADO">
      <formula>NOT(ISERROR(SEARCH("LICITADO",B39)))</formula>
    </cfRule>
    <cfRule type="containsText" dxfId="4550" priority="209" operator="containsText" text="OUTROS">
      <formula>NOT(ISERROR(SEARCH("OUTROS",B39)))</formula>
    </cfRule>
    <cfRule type="containsText" dxfId="4549" priority="210" operator="containsText" text="SINAPI">
      <formula>NOT(ISERROR(SEARCH("SINAPI",B39)))</formula>
    </cfRule>
    <cfRule type="containsText" dxfId="4548" priority="211" operator="containsText" text="SIURB-INFRA">
      <formula>NOT(ISERROR(SEARCH("SIURB-INFRA",B39)))</formula>
    </cfRule>
    <cfRule type="containsText" dxfId="4547" priority="212" operator="containsText" text="SIURB-EDIF">
      <formula>NOT(ISERROR(SEARCH("SIURB-EDIF",B39)))</formula>
    </cfRule>
  </conditionalFormatting>
  <conditionalFormatting sqref="B39">
    <cfRule type="containsText" dxfId="4546" priority="205" operator="containsText" text="CDHU">
      <formula>NOT(ISERROR(SEARCH("CDHU",B39)))</formula>
    </cfRule>
  </conditionalFormatting>
  <conditionalFormatting sqref="H29">
    <cfRule type="containsBlanks" dxfId="4545" priority="203">
      <formula>LEN(TRIM(H29))=0</formula>
    </cfRule>
  </conditionalFormatting>
  <conditionalFormatting sqref="H30">
    <cfRule type="containsBlanks" dxfId="4544" priority="202">
      <formula>LEN(TRIM(H30))=0</formula>
    </cfRule>
  </conditionalFormatting>
  <conditionalFormatting sqref="H39:H45">
    <cfRule type="containsBlanks" dxfId="4543" priority="204">
      <formula>LEN(TRIM(H39))=0</formula>
    </cfRule>
  </conditionalFormatting>
  <conditionalFormatting sqref="B32:B35">
    <cfRule type="containsText" dxfId="4542" priority="186" operator="containsText" text="CDHU">
      <formula>NOT(ISERROR(SEARCH("CDHU",B32)))</formula>
    </cfRule>
  </conditionalFormatting>
  <conditionalFormatting sqref="B32:B35">
    <cfRule type="containsText" dxfId="4541" priority="187" operator="containsText" text="PESQUISA DE MERCADO">
      <formula>NOT(ISERROR(SEARCH("PESQUISA DE MERCADO",B32)))</formula>
    </cfRule>
    <cfRule type="containsText" dxfId="4540" priority="188" operator="containsText" text="CPU">
      <formula>NOT(ISERROR(SEARCH("CPU",B32)))</formula>
    </cfRule>
    <cfRule type="containsText" dxfId="4539" priority="189" operator="containsText" text="LICITADO">
      <formula>NOT(ISERROR(SEARCH("LICITADO",B32)))</formula>
    </cfRule>
    <cfRule type="containsText" dxfId="4538" priority="190" operator="containsText" text="OUTROS">
      <formula>NOT(ISERROR(SEARCH("OUTROS",B32)))</formula>
    </cfRule>
    <cfRule type="containsText" dxfId="4537" priority="191" operator="containsText" text="SINAPI">
      <formula>NOT(ISERROR(SEARCH("SINAPI",B32)))</formula>
    </cfRule>
    <cfRule type="containsText" dxfId="4536" priority="192" operator="containsText" text="SIURB-INFRA">
      <formula>NOT(ISERROR(SEARCH("SIURB-INFRA",B32)))</formula>
    </cfRule>
    <cfRule type="containsText" dxfId="4535" priority="193" operator="containsText" text="SIURB-EDIF">
      <formula>NOT(ISERROR(SEARCH("SIURB-EDIF",B32)))</formula>
    </cfRule>
  </conditionalFormatting>
  <conditionalFormatting sqref="B36">
    <cfRule type="containsText" dxfId="4534" priority="185" operator="containsText" text="CDHU">
      <formula>NOT(ISERROR(SEARCH("CDHU",B36)))</formula>
    </cfRule>
  </conditionalFormatting>
  <conditionalFormatting sqref="B36">
    <cfRule type="containsText" dxfId="4533" priority="178" operator="containsText" text="PESQUISA DE MERCADO">
      <formula>NOT(ISERROR(SEARCH("PESQUISA DE MERCADO",B36)))</formula>
    </cfRule>
    <cfRule type="containsText" dxfId="4532" priority="179" operator="containsText" text="CPU">
      <formula>NOT(ISERROR(SEARCH("CPU",B36)))</formula>
    </cfRule>
    <cfRule type="containsText" dxfId="4531" priority="180" operator="containsText" text="LICITADO">
      <formula>NOT(ISERROR(SEARCH("LICITADO",B36)))</formula>
    </cfRule>
    <cfRule type="containsText" dxfId="4530" priority="181" operator="containsText" text="OUTROS">
      <formula>NOT(ISERROR(SEARCH("OUTROS",B36)))</formula>
    </cfRule>
    <cfRule type="containsText" dxfId="4529" priority="182" operator="containsText" text="SINAPI">
      <formula>NOT(ISERROR(SEARCH("SINAPI",B36)))</formula>
    </cfRule>
    <cfRule type="containsText" dxfId="4528" priority="183" operator="containsText" text="SIURB-INFRA">
      <formula>NOT(ISERROR(SEARCH("SIURB-INFRA",B36)))</formula>
    </cfRule>
    <cfRule type="containsText" dxfId="4527" priority="184" operator="containsText" text="SIURB-EDIF">
      <formula>NOT(ISERROR(SEARCH("SIURB-EDIF",B36)))</formula>
    </cfRule>
  </conditionalFormatting>
  <conditionalFormatting sqref="B36">
    <cfRule type="containsText" dxfId="4526" priority="171" operator="containsText" text="PESQUISA DE MERCADO">
      <formula>NOT(ISERROR(SEARCH("PESQUISA DE MERCADO",B36)))</formula>
    </cfRule>
    <cfRule type="containsText" dxfId="4525" priority="172" operator="containsText" text="CPU">
      <formula>NOT(ISERROR(SEARCH("CPU",B36)))</formula>
    </cfRule>
    <cfRule type="containsText" dxfId="4524" priority="173" operator="containsText" text="LICITADO">
      <formula>NOT(ISERROR(SEARCH("LICITADO",B36)))</formula>
    </cfRule>
    <cfRule type="containsText" dxfId="4523" priority="174" operator="containsText" text="OUTROS">
      <formula>NOT(ISERROR(SEARCH("OUTROS",B36)))</formula>
    </cfRule>
    <cfRule type="containsText" dxfId="4522" priority="175" operator="containsText" text="SINAPI">
      <formula>NOT(ISERROR(SEARCH("SINAPI",B36)))</formula>
    </cfRule>
    <cfRule type="containsText" dxfId="4521" priority="176" operator="containsText" text="SIURB-INFRA">
      <formula>NOT(ISERROR(SEARCH("SIURB-INFRA",B36)))</formula>
    </cfRule>
    <cfRule type="containsText" dxfId="4520" priority="177" operator="containsText" text="SIURB-EDIF">
      <formula>NOT(ISERROR(SEARCH("SIURB-EDIF",B36)))</formula>
    </cfRule>
  </conditionalFormatting>
  <conditionalFormatting sqref="H32:H36">
    <cfRule type="containsBlanks" dxfId="4519" priority="170">
      <formula>LEN(TRIM(H32))=0</formula>
    </cfRule>
  </conditionalFormatting>
  <conditionalFormatting sqref="B47">
    <cfRule type="containsText" dxfId="4518" priority="155" operator="containsText" text="PESQUISA DE MERCADO">
      <formula>NOT(ISERROR(SEARCH("PESQUISA DE MERCADO",B47)))</formula>
    </cfRule>
    <cfRule type="containsText" dxfId="4517" priority="156" operator="containsText" text="CPU">
      <formula>NOT(ISERROR(SEARCH("CPU",B47)))</formula>
    </cfRule>
    <cfRule type="containsText" dxfId="4516" priority="157" operator="containsText" text="LICITADO">
      <formula>NOT(ISERROR(SEARCH("LICITADO",B47)))</formula>
    </cfRule>
    <cfRule type="containsText" dxfId="4515" priority="158" operator="containsText" text="OUTROS">
      <formula>NOT(ISERROR(SEARCH("OUTROS",B47)))</formula>
    </cfRule>
    <cfRule type="containsText" dxfId="4514" priority="159" operator="containsText" text="SINAPI">
      <formula>NOT(ISERROR(SEARCH("SINAPI",B47)))</formula>
    </cfRule>
    <cfRule type="containsText" dxfId="4513" priority="160" operator="containsText" text="SIURB-INFRA">
      <formula>NOT(ISERROR(SEARCH("SIURB-INFRA",B47)))</formula>
    </cfRule>
    <cfRule type="containsText" dxfId="4512" priority="161" operator="containsText" text="SIURB-EDIF">
      <formula>NOT(ISERROR(SEARCH("SIURB-EDIF",B47)))</formula>
    </cfRule>
  </conditionalFormatting>
  <conditionalFormatting sqref="B47">
    <cfRule type="containsText" dxfId="4511" priority="154" operator="containsText" text="CDHU">
      <formula>NOT(ISERROR(SEARCH("CDHU",B47)))</formula>
    </cfRule>
  </conditionalFormatting>
  <conditionalFormatting sqref="H47">
    <cfRule type="containsBlanks" dxfId="4510" priority="153">
      <formula>LEN(TRIM(H47))=0</formula>
    </cfRule>
  </conditionalFormatting>
  <conditionalFormatting sqref="B26">
    <cfRule type="containsText" dxfId="4509" priority="145" operator="containsText" text="CDHU">
      <formula>NOT(ISERROR(SEARCH("CDHU",B26)))</formula>
    </cfRule>
  </conditionalFormatting>
  <conditionalFormatting sqref="B26">
    <cfRule type="containsText" dxfId="4508" priority="146" operator="containsText" text="PESQUISA DE MERCADO">
      <formula>NOT(ISERROR(SEARCH("PESQUISA DE MERCADO",B26)))</formula>
    </cfRule>
    <cfRule type="containsText" dxfId="4507" priority="147" operator="containsText" text="CPU">
      <formula>NOT(ISERROR(SEARCH("CPU",B26)))</formula>
    </cfRule>
    <cfRule type="containsText" dxfId="4506" priority="148" operator="containsText" text="LICITADO">
      <formula>NOT(ISERROR(SEARCH("LICITADO",B26)))</formula>
    </cfRule>
    <cfRule type="containsText" dxfId="4505" priority="149" operator="containsText" text="OUTROS">
      <formula>NOT(ISERROR(SEARCH("OUTROS",B26)))</formula>
    </cfRule>
    <cfRule type="containsText" dxfId="4504" priority="150" operator="containsText" text="SINAPI">
      <formula>NOT(ISERROR(SEARCH("SINAPI",B26)))</formula>
    </cfRule>
    <cfRule type="containsText" dxfId="4503" priority="151" operator="containsText" text="SIURB-INFRA">
      <formula>NOT(ISERROR(SEARCH("SIURB-INFRA",B26)))</formula>
    </cfRule>
    <cfRule type="containsText" dxfId="4502" priority="152" operator="containsText" text="SIURB-EDIF">
      <formula>NOT(ISERROR(SEARCH("SIURB-EDIF",B26)))</formula>
    </cfRule>
  </conditionalFormatting>
  <conditionalFormatting sqref="B24">
    <cfRule type="containsText" dxfId="4501" priority="137" operator="containsText" text="CDHU">
      <formula>NOT(ISERROR(SEARCH("CDHU",B24)))</formula>
    </cfRule>
  </conditionalFormatting>
  <conditionalFormatting sqref="B24">
    <cfRule type="containsText" dxfId="4500" priority="138" operator="containsText" text="PESQUISA DE MERCADO">
      <formula>NOT(ISERROR(SEARCH("PESQUISA DE MERCADO",B24)))</formula>
    </cfRule>
    <cfRule type="containsText" dxfId="4499" priority="139" operator="containsText" text="CPU">
      <formula>NOT(ISERROR(SEARCH("CPU",B24)))</formula>
    </cfRule>
    <cfRule type="containsText" dxfId="4498" priority="140" operator="containsText" text="LICITADO">
      <formula>NOT(ISERROR(SEARCH("LICITADO",B24)))</formula>
    </cfRule>
    <cfRule type="containsText" dxfId="4497" priority="141" operator="containsText" text="OUTROS">
      <formula>NOT(ISERROR(SEARCH("OUTROS",B24)))</formula>
    </cfRule>
    <cfRule type="containsText" dxfId="4496" priority="142" operator="containsText" text="SINAPI">
      <formula>NOT(ISERROR(SEARCH("SINAPI",B24)))</formula>
    </cfRule>
    <cfRule type="containsText" dxfId="4495" priority="143" operator="containsText" text="SIURB-INFRA">
      <formula>NOT(ISERROR(SEARCH("SIURB-INFRA",B24)))</formula>
    </cfRule>
    <cfRule type="containsText" dxfId="4494" priority="144" operator="containsText" text="SIURB-EDIF">
      <formula>NOT(ISERROR(SEARCH("SIURB-EDIF",B24)))</formula>
    </cfRule>
  </conditionalFormatting>
  <conditionalFormatting sqref="B27">
    <cfRule type="containsText" dxfId="4493" priority="129" operator="containsText" text="CDHU">
      <formula>NOT(ISERROR(SEARCH("CDHU",B27)))</formula>
    </cfRule>
  </conditionalFormatting>
  <conditionalFormatting sqref="B27">
    <cfRule type="containsText" dxfId="4492" priority="130" operator="containsText" text="PESQUISA DE MERCADO">
      <formula>NOT(ISERROR(SEARCH("PESQUISA DE MERCADO",B27)))</formula>
    </cfRule>
    <cfRule type="containsText" dxfId="4491" priority="131" operator="containsText" text="CPU">
      <formula>NOT(ISERROR(SEARCH("CPU",B27)))</formula>
    </cfRule>
    <cfRule type="containsText" dxfId="4490" priority="132" operator="containsText" text="LICITADO">
      <formula>NOT(ISERROR(SEARCH("LICITADO",B27)))</formula>
    </cfRule>
    <cfRule type="containsText" dxfId="4489" priority="133" operator="containsText" text="OUTROS">
      <formula>NOT(ISERROR(SEARCH("OUTROS",B27)))</formula>
    </cfRule>
    <cfRule type="containsText" dxfId="4488" priority="134" operator="containsText" text="SINAPI">
      <formula>NOT(ISERROR(SEARCH("SINAPI",B27)))</formula>
    </cfRule>
    <cfRule type="containsText" dxfId="4487" priority="135" operator="containsText" text="SIURB-INFRA">
      <formula>NOT(ISERROR(SEARCH("SIURB-INFRA",B27)))</formula>
    </cfRule>
    <cfRule type="containsText" dxfId="4486" priority="136" operator="containsText" text="SIURB-EDIF">
      <formula>NOT(ISERROR(SEARCH("SIURB-EDIF",B27)))</formula>
    </cfRule>
  </conditionalFormatting>
  <conditionalFormatting sqref="H27">
    <cfRule type="containsBlanks" dxfId="4485" priority="128">
      <formula>LEN(TRIM(H27))=0</formula>
    </cfRule>
  </conditionalFormatting>
  <conditionalFormatting sqref="H22">
    <cfRule type="containsBlanks" dxfId="4484" priority="127">
      <formula>LEN(TRIM(H22))=0</formula>
    </cfRule>
  </conditionalFormatting>
  <conditionalFormatting sqref="B22">
    <cfRule type="containsText" dxfId="4483" priority="119" operator="containsText" text="CDHU">
      <formula>NOT(ISERROR(SEARCH("CDHU",B22)))</formula>
    </cfRule>
  </conditionalFormatting>
  <conditionalFormatting sqref="B22">
    <cfRule type="containsText" dxfId="4482" priority="120" operator="containsText" text="PESQUISA DE MERCADO">
      <formula>NOT(ISERROR(SEARCH("PESQUISA DE MERCADO",B22)))</formula>
    </cfRule>
    <cfRule type="containsText" dxfId="4481" priority="121" operator="containsText" text="CPU">
      <formula>NOT(ISERROR(SEARCH("CPU",B22)))</formula>
    </cfRule>
    <cfRule type="containsText" dxfId="4480" priority="122" operator="containsText" text="LICITADO">
      <formula>NOT(ISERROR(SEARCH("LICITADO",B22)))</formula>
    </cfRule>
    <cfRule type="containsText" dxfId="4479" priority="123" operator="containsText" text="OUTROS">
      <formula>NOT(ISERROR(SEARCH("OUTROS",B22)))</formula>
    </cfRule>
    <cfRule type="containsText" dxfId="4478" priority="124" operator="containsText" text="SINAPI">
      <formula>NOT(ISERROR(SEARCH("SINAPI",B22)))</formula>
    </cfRule>
    <cfRule type="containsText" dxfId="4477" priority="125" operator="containsText" text="SIURB-INFRA">
      <formula>NOT(ISERROR(SEARCH("SIURB-INFRA",B22)))</formula>
    </cfRule>
    <cfRule type="containsText" dxfId="4476" priority="126" operator="containsText" text="SIURB-EDIF">
      <formula>NOT(ISERROR(SEARCH("SIURB-EDIF",B22)))</formula>
    </cfRule>
  </conditionalFormatting>
  <conditionalFormatting sqref="H21">
    <cfRule type="containsBlanks" dxfId="4475" priority="118">
      <formula>LEN(TRIM(H21))=0</formula>
    </cfRule>
  </conditionalFormatting>
  <conditionalFormatting sqref="B21">
    <cfRule type="containsText" dxfId="4474" priority="110" operator="containsText" text="CDHU">
      <formula>NOT(ISERROR(SEARCH("CDHU",B21)))</formula>
    </cfRule>
  </conditionalFormatting>
  <conditionalFormatting sqref="B21">
    <cfRule type="containsText" dxfId="4473" priority="111" operator="containsText" text="PESQUISA DE MERCADO">
      <formula>NOT(ISERROR(SEARCH("PESQUISA DE MERCADO",B21)))</formula>
    </cfRule>
    <cfRule type="containsText" dxfId="4472" priority="112" operator="containsText" text="CPU">
      <formula>NOT(ISERROR(SEARCH("CPU",B21)))</formula>
    </cfRule>
    <cfRule type="containsText" dxfId="4471" priority="113" operator="containsText" text="LICITADO">
      <formula>NOT(ISERROR(SEARCH("LICITADO",B21)))</formula>
    </cfRule>
    <cfRule type="containsText" dxfId="4470" priority="114" operator="containsText" text="OUTROS">
      <formula>NOT(ISERROR(SEARCH("OUTROS",B21)))</formula>
    </cfRule>
    <cfRule type="containsText" dxfId="4469" priority="115" operator="containsText" text="SINAPI">
      <formula>NOT(ISERROR(SEARCH("SINAPI",B21)))</formula>
    </cfRule>
    <cfRule type="containsText" dxfId="4468" priority="116" operator="containsText" text="SIURB-INFRA">
      <formula>NOT(ISERROR(SEARCH("SIURB-INFRA",B21)))</formula>
    </cfRule>
    <cfRule type="containsText" dxfId="4467" priority="117" operator="containsText" text="SIURB-EDIF">
      <formula>NOT(ISERROR(SEARCH("SIURB-EDIF",B21)))</formula>
    </cfRule>
  </conditionalFormatting>
  <conditionalFormatting sqref="B18">
    <cfRule type="containsText" dxfId="4466" priority="103" operator="containsText" text="PESQUISA DE MERCADO">
      <formula>NOT(ISERROR(SEARCH("PESQUISA DE MERCADO",B18)))</formula>
    </cfRule>
    <cfRule type="containsText" dxfId="4465" priority="104" operator="containsText" text="CPU">
      <formula>NOT(ISERROR(SEARCH("CPU",B18)))</formula>
    </cfRule>
    <cfRule type="containsText" dxfId="4464" priority="105" operator="containsText" text="LICITADO">
      <formula>NOT(ISERROR(SEARCH("LICITADO",B18)))</formula>
    </cfRule>
    <cfRule type="containsText" dxfId="4463" priority="106" operator="containsText" text="OUTROS">
      <formula>NOT(ISERROR(SEARCH("OUTROS",B18)))</formula>
    </cfRule>
    <cfRule type="containsText" dxfId="4462" priority="107" operator="containsText" text="SINAPI">
      <formula>NOT(ISERROR(SEARCH("SINAPI",B18)))</formula>
    </cfRule>
    <cfRule type="containsText" dxfId="4461" priority="108" operator="containsText" text="SIURB-INFRA">
      <formula>NOT(ISERROR(SEARCH("SIURB-INFRA",B18)))</formula>
    </cfRule>
    <cfRule type="containsText" dxfId="4460" priority="109" operator="containsText" text="SIURB-EDIF">
      <formula>NOT(ISERROR(SEARCH("SIURB-EDIF",B18)))</formula>
    </cfRule>
  </conditionalFormatting>
  <conditionalFormatting sqref="B18">
    <cfRule type="containsText" dxfId="4459" priority="102" operator="containsText" text="CDHU">
      <formula>NOT(ISERROR(SEARCH("CDHU",B18)))</formula>
    </cfRule>
  </conditionalFormatting>
  <conditionalFormatting sqref="H18">
    <cfRule type="containsBlanks" dxfId="4458" priority="101">
      <formula>LEN(TRIM(H18))=0</formula>
    </cfRule>
  </conditionalFormatting>
  <conditionalFormatting sqref="B28">
    <cfRule type="containsText" dxfId="4457" priority="93" operator="containsText" text="CDHU">
      <formula>NOT(ISERROR(SEARCH("CDHU",B28)))</formula>
    </cfRule>
  </conditionalFormatting>
  <conditionalFormatting sqref="B28">
    <cfRule type="containsText" dxfId="4456" priority="94" operator="containsText" text="PESQUISA DE MERCADO">
      <formula>NOT(ISERROR(SEARCH("PESQUISA DE MERCADO",B28)))</formula>
    </cfRule>
    <cfRule type="containsText" dxfId="4455" priority="95" operator="containsText" text="CPU">
      <formula>NOT(ISERROR(SEARCH("CPU",B28)))</formula>
    </cfRule>
    <cfRule type="containsText" dxfId="4454" priority="96" operator="containsText" text="LICITADO">
      <formula>NOT(ISERROR(SEARCH("LICITADO",B28)))</formula>
    </cfRule>
    <cfRule type="containsText" dxfId="4453" priority="97" operator="containsText" text="OUTROS">
      <formula>NOT(ISERROR(SEARCH("OUTROS",B28)))</formula>
    </cfRule>
    <cfRule type="containsText" dxfId="4452" priority="98" operator="containsText" text="SINAPI">
      <formula>NOT(ISERROR(SEARCH("SINAPI",B28)))</formula>
    </cfRule>
    <cfRule type="containsText" dxfId="4451" priority="99" operator="containsText" text="SIURB-INFRA">
      <formula>NOT(ISERROR(SEARCH("SIURB-INFRA",B28)))</formula>
    </cfRule>
    <cfRule type="containsText" dxfId="4450" priority="100" operator="containsText" text="SIURB-EDIF">
      <formula>NOT(ISERROR(SEARCH("SIURB-EDIF",B28)))</formula>
    </cfRule>
  </conditionalFormatting>
  <conditionalFormatting sqref="H28">
    <cfRule type="containsBlanks" dxfId="4449" priority="92">
      <formula>LEN(TRIM(H28))=0</formula>
    </cfRule>
  </conditionalFormatting>
  <conditionalFormatting sqref="B72">
    <cfRule type="containsText" dxfId="4448" priority="84" operator="containsText" text="CDHU">
      <formula>NOT(ISERROR(SEARCH("CDHU",B72)))</formula>
    </cfRule>
  </conditionalFormatting>
  <conditionalFormatting sqref="B72">
    <cfRule type="containsText" dxfId="4447" priority="85" operator="containsText" text="PESQUISA DE MERCADO">
      <formula>NOT(ISERROR(SEARCH("PESQUISA DE MERCADO",B72)))</formula>
    </cfRule>
    <cfRule type="containsText" dxfId="4446" priority="86" operator="containsText" text="CPU">
      <formula>NOT(ISERROR(SEARCH("CPU",B72)))</formula>
    </cfRule>
    <cfRule type="containsText" dxfId="4445" priority="87" operator="containsText" text="LICITADO">
      <formula>NOT(ISERROR(SEARCH("LICITADO",B72)))</formula>
    </cfRule>
    <cfRule type="containsText" dxfId="4444" priority="88" operator="containsText" text="OUTROS">
      <formula>NOT(ISERROR(SEARCH("OUTROS",B72)))</formula>
    </cfRule>
    <cfRule type="containsText" dxfId="4443" priority="89" operator="containsText" text="SINAPI">
      <formula>NOT(ISERROR(SEARCH("SINAPI",B72)))</formula>
    </cfRule>
    <cfRule type="containsText" dxfId="4442" priority="90" operator="containsText" text="SIURB-INFRA">
      <formula>NOT(ISERROR(SEARCH("SIURB-INFRA",B72)))</formula>
    </cfRule>
    <cfRule type="containsText" dxfId="4441" priority="91" operator="containsText" text="SIURB-EDIF">
      <formula>NOT(ISERROR(SEARCH("SIURB-EDIF",B72)))</formula>
    </cfRule>
  </conditionalFormatting>
  <conditionalFormatting sqref="B88">
    <cfRule type="containsText" dxfId="4440" priority="68" operator="containsText" text="PESQUISA DE MERCADO">
      <formula>NOT(ISERROR(SEARCH("PESQUISA DE MERCADO",B88)))</formula>
    </cfRule>
    <cfRule type="containsText" dxfId="4439" priority="69" operator="containsText" text="CPU">
      <formula>NOT(ISERROR(SEARCH("CPU",B88)))</formula>
    </cfRule>
    <cfRule type="containsText" dxfId="4438" priority="70" operator="containsText" text="LICITADO">
      <formula>NOT(ISERROR(SEARCH("LICITADO",B88)))</formula>
    </cfRule>
    <cfRule type="containsText" dxfId="4437" priority="71" operator="containsText" text="OUTROS">
      <formula>NOT(ISERROR(SEARCH("OUTROS",B88)))</formula>
    </cfRule>
    <cfRule type="containsText" dxfId="4436" priority="72" operator="containsText" text="SINAPI">
      <formula>NOT(ISERROR(SEARCH("SINAPI",B88)))</formula>
    </cfRule>
    <cfRule type="containsText" dxfId="4435" priority="73" operator="containsText" text="SIURB-INFRA">
      <formula>NOT(ISERROR(SEARCH("SIURB-INFRA",B88)))</formula>
    </cfRule>
    <cfRule type="containsText" dxfId="4434" priority="74" operator="containsText" text="SIURB-EDIF">
      <formula>NOT(ISERROR(SEARCH("SIURB-EDIF",B88)))</formula>
    </cfRule>
    <cfRule type="containsText" dxfId="4433" priority="75" operator="containsText" text="CDHU">
      <formula>NOT(ISERROR(SEARCH("CDHU",B88)))</formula>
    </cfRule>
  </conditionalFormatting>
  <conditionalFormatting sqref="B87">
    <cfRule type="containsText" dxfId="4432" priority="60" operator="containsText" text="PESQUISA DE MERCADO">
      <formula>NOT(ISERROR(SEARCH("PESQUISA DE MERCADO",B87)))</formula>
    </cfRule>
    <cfRule type="containsText" dxfId="4431" priority="61" operator="containsText" text="CPU">
      <formula>NOT(ISERROR(SEARCH("CPU",B87)))</formula>
    </cfRule>
    <cfRule type="containsText" dxfId="4430" priority="62" operator="containsText" text="LICITADO">
      <formula>NOT(ISERROR(SEARCH("LICITADO",B87)))</formula>
    </cfRule>
    <cfRule type="containsText" dxfId="4429" priority="63" operator="containsText" text="OUTROS">
      <formula>NOT(ISERROR(SEARCH("OUTROS",B87)))</formula>
    </cfRule>
    <cfRule type="containsText" dxfId="4428" priority="64" operator="containsText" text="SINAPI">
      <formula>NOT(ISERROR(SEARCH("SINAPI",B87)))</formula>
    </cfRule>
    <cfRule type="containsText" dxfId="4427" priority="65" operator="containsText" text="SIURB-INFRA">
      <formula>NOT(ISERROR(SEARCH("SIURB-INFRA",B87)))</formula>
    </cfRule>
    <cfRule type="containsText" dxfId="4426" priority="66" operator="containsText" text="SIURB-EDIF">
      <formula>NOT(ISERROR(SEARCH("SIURB-EDIF",B87)))</formula>
    </cfRule>
    <cfRule type="containsText" dxfId="4425" priority="67" operator="containsText" text="CDHU">
      <formula>NOT(ISERROR(SEARCH("CDHU",B87)))</formula>
    </cfRule>
  </conditionalFormatting>
  <conditionalFormatting sqref="B101">
    <cfRule type="containsText" dxfId="4424" priority="52" operator="containsText" text="PESQUISA DE MERCADO">
      <formula>NOT(ISERROR(SEARCH("PESQUISA DE MERCADO",B101)))</formula>
    </cfRule>
    <cfRule type="containsText" dxfId="4423" priority="53" operator="containsText" text="CPU">
      <formula>NOT(ISERROR(SEARCH("CPU",B101)))</formula>
    </cfRule>
    <cfRule type="containsText" dxfId="4422" priority="54" operator="containsText" text="LICITADO">
      <formula>NOT(ISERROR(SEARCH("LICITADO",B101)))</formula>
    </cfRule>
    <cfRule type="containsText" dxfId="4421" priority="55" operator="containsText" text="OUTROS">
      <formula>NOT(ISERROR(SEARCH("OUTROS",B101)))</formula>
    </cfRule>
    <cfRule type="containsText" dxfId="4420" priority="56" operator="containsText" text="SINAPI">
      <formula>NOT(ISERROR(SEARCH("SINAPI",B101)))</formula>
    </cfRule>
    <cfRule type="containsText" dxfId="4419" priority="57" operator="containsText" text="SIURB-INFRA">
      <formula>NOT(ISERROR(SEARCH("SIURB-INFRA",B101)))</formula>
    </cfRule>
    <cfRule type="containsText" dxfId="4418" priority="58" operator="containsText" text="SIURB-EDIF">
      <formula>NOT(ISERROR(SEARCH("SIURB-EDIF",B101)))</formula>
    </cfRule>
    <cfRule type="containsText" dxfId="4417" priority="59" operator="containsText" text="CDHU">
      <formula>NOT(ISERROR(SEARCH("CDHU",B101)))</formula>
    </cfRule>
  </conditionalFormatting>
  <conditionalFormatting sqref="B102">
    <cfRule type="containsText" dxfId="4416" priority="44" operator="containsText" text="PESQUISA DE MERCADO">
      <formula>NOT(ISERROR(SEARCH("PESQUISA DE MERCADO",B102)))</formula>
    </cfRule>
    <cfRule type="containsText" dxfId="4415" priority="45" operator="containsText" text="CPU">
      <formula>NOT(ISERROR(SEARCH("CPU",B102)))</formula>
    </cfRule>
    <cfRule type="containsText" dxfId="4414" priority="46" operator="containsText" text="LICITADO">
      <formula>NOT(ISERROR(SEARCH("LICITADO",B102)))</formula>
    </cfRule>
    <cfRule type="containsText" dxfId="4413" priority="47" operator="containsText" text="OUTROS">
      <formula>NOT(ISERROR(SEARCH("OUTROS",B102)))</formula>
    </cfRule>
    <cfRule type="containsText" dxfId="4412" priority="48" operator="containsText" text="SINAPI">
      <formula>NOT(ISERROR(SEARCH("SINAPI",B102)))</formula>
    </cfRule>
    <cfRule type="containsText" dxfId="4411" priority="49" operator="containsText" text="SIURB-INFRA">
      <formula>NOT(ISERROR(SEARCH("SIURB-INFRA",B102)))</formula>
    </cfRule>
    <cfRule type="containsText" dxfId="4410" priority="50" operator="containsText" text="SIURB-EDIF">
      <formula>NOT(ISERROR(SEARCH("SIURB-EDIF",B102)))</formula>
    </cfRule>
    <cfRule type="containsText" dxfId="4409" priority="51" operator="containsText" text="CDHU">
      <formula>NOT(ISERROR(SEARCH("CDHU",B102)))</formula>
    </cfRule>
  </conditionalFormatting>
  <conditionalFormatting sqref="B37">
    <cfRule type="containsText" dxfId="4408" priority="21" operator="containsText" text="PESQUISA DE MERCADO">
      <formula>NOT(ISERROR(SEARCH("PESQUISA DE MERCADO",B37)))</formula>
    </cfRule>
    <cfRule type="containsText" dxfId="4407" priority="22" operator="containsText" text="CPU">
      <formula>NOT(ISERROR(SEARCH("CPU",B37)))</formula>
    </cfRule>
    <cfRule type="containsText" dxfId="4406" priority="23" operator="containsText" text="LICITADO">
      <formula>NOT(ISERROR(SEARCH("LICITADO",B37)))</formula>
    </cfRule>
    <cfRule type="containsText" dxfId="4405" priority="24" operator="containsText" text="OUTROS">
      <formula>NOT(ISERROR(SEARCH("OUTROS",B37)))</formula>
    </cfRule>
    <cfRule type="containsText" dxfId="4404" priority="25" operator="containsText" text="SINAPI">
      <formula>NOT(ISERROR(SEARCH("SINAPI",B37)))</formula>
    </cfRule>
    <cfRule type="containsText" dxfId="4403" priority="26" operator="containsText" text="SIURB-INFRA">
      <formula>NOT(ISERROR(SEARCH("SIURB-INFRA",B37)))</formula>
    </cfRule>
    <cfRule type="containsText" dxfId="4402" priority="27" operator="containsText" text="SIURB-EDIF">
      <formula>NOT(ISERROR(SEARCH("SIURB-EDIF",B37)))</formula>
    </cfRule>
  </conditionalFormatting>
  <conditionalFormatting sqref="B37">
    <cfRule type="containsText" dxfId="4401" priority="20" operator="containsText" text="CDHU">
      <formula>NOT(ISERROR(SEARCH("CDHU",B37)))</formula>
    </cfRule>
  </conditionalFormatting>
  <conditionalFormatting sqref="H37">
    <cfRule type="containsBlanks" dxfId="4400" priority="19">
      <formula>LEN(TRIM(H37))=0</formula>
    </cfRule>
  </conditionalFormatting>
  <conditionalFormatting sqref="B83">
    <cfRule type="containsText" dxfId="4399" priority="12" operator="containsText" text="PESQUISA DE MERCADO">
      <formula>NOT(ISERROR(SEARCH("PESQUISA DE MERCADO",B83)))</formula>
    </cfRule>
    <cfRule type="containsText" dxfId="4398" priority="13" operator="containsText" text="CPU">
      <formula>NOT(ISERROR(SEARCH("CPU",B83)))</formula>
    </cfRule>
    <cfRule type="containsText" dxfId="4397" priority="14" operator="containsText" text="LICITADO">
      <formula>NOT(ISERROR(SEARCH("LICITADO",B83)))</formula>
    </cfRule>
    <cfRule type="containsText" dxfId="4396" priority="15" operator="containsText" text="OUTROS">
      <formula>NOT(ISERROR(SEARCH("OUTROS",B83)))</formula>
    </cfRule>
    <cfRule type="containsText" dxfId="4395" priority="16" operator="containsText" text="SINAPI">
      <formula>NOT(ISERROR(SEARCH("SINAPI",B83)))</formula>
    </cfRule>
    <cfRule type="containsText" dxfId="4394" priority="17" operator="containsText" text="SIURB-INFRA">
      <formula>NOT(ISERROR(SEARCH("SIURB-INFRA",B83)))</formula>
    </cfRule>
    <cfRule type="containsText" dxfId="4393" priority="18" operator="containsText" text="SIURB-EDIF">
      <formula>NOT(ISERROR(SEARCH("SIURB-EDIF",B83)))</formula>
    </cfRule>
  </conditionalFormatting>
  <conditionalFormatting sqref="B83">
    <cfRule type="containsText" dxfId="4392" priority="11" operator="containsText" text="CDHU">
      <formula>NOT(ISERROR(SEARCH("CDHU",B83)))</formula>
    </cfRule>
  </conditionalFormatting>
  <conditionalFormatting sqref="H83">
    <cfRule type="containsBlanks" dxfId="4391" priority="10">
      <formula>LEN(TRIM(H83))=0</formula>
    </cfRule>
  </conditionalFormatting>
  <conditionalFormatting sqref="B110">
    <cfRule type="containsText" dxfId="4390" priority="3" operator="containsText" text="PESQUISA DE MERCADO">
      <formula>NOT(ISERROR(SEARCH("PESQUISA DE MERCADO",B110)))</formula>
    </cfRule>
    <cfRule type="containsText" dxfId="4389" priority="4" operator="containsText" text="CPU">
      <formula>NOT(ISERROR(SEARCH("CPU",B110)))</formula>
    </cfRule>
    <cfRule type="containsText" dxfId="4388" priority="5" operator="containsText" text="LICITADO">
      <formula>NOT(ISERROR(SEARCH("LICITADO",B110)))</formula>
    </cfRule>
    <cfRule type="containsText" dxfId="4387" priority="6" operator="containsText" text="OUTROS">
      <formula>NOT(ISERROR(SEARCH("OUTROS",B110)))</formula>
    </cfRule>
    <cfRule type="containsText" dxfId="4386" priority="7" operator="containsText" text="SINAPI">
      <formula>NOT(ISERROR(SEARCH("SINAPI",B110)))</formula>
    </cfRule>
    <cfRule type="containsText" dxfId="4385" priority="8" operator="containsText" text="SIURB-INFRA">
      <formula>NOT(ISERROR(SEARCH("SIURB-INFRA",B110)))</formula>
    </cfRule>
    <cfRule type="containsText" dxfId="4384" priority="9" operator="containsText" text="SIURB-EDIF">
      <formula>NOT(ISERROR(SEARCH("SIURB-EDIF",B110)))</formula>
    </cfRule>
  </conditionalFormatting>
  <conditionalFormatting sqref="B110">
    <cfRule type="containsText" dxfId="4383" priority="2" operator="containsText" text="CDHU">
      <formula>NOT(ISERROR(SEARCH("CDHU",B110)))</formula>
    </cfRule>
  </conditionalFormatting>
  <conditionalFormatting sqref="H110">
    <cfRule type="containsBlanks" dxfId="4382" priority="1">
      <formula>LEN(TRIM(H110))=0</formula>
    </cfRule>
  </conditionalFormatting>
  <dataValidations disablePrompts="1" count="4">
    <dataValidation type="textLength" allowBlank="1" showInputMessage="1" showErrorMessage="1" sqref="F101:F102" xr:uid="{00000000-0002-0000-0300-000000000000}">
      <formula1>0</formula1>
      <formula2>80</formula2>
    </dataValidation>
    <dataValidation type="list" allowBlank="1" showInputMessage="1" showErrorMessage="1" sqref="B70:B71 B97:B100 B29:B47 B57:B65 B76:B86 B103:B112" xr:uid="{00000000-0002-0000-0300-000001000000}">
      <formula1>"CDHU,SIURB-EDIF,SIURB-INFRA,SINAPI,OUTROS,LICITADO,PESQUISA DE MARCADO,CPU"</formula1>
    </dataValidation>
    <dataValidation allowBlank="1" showErrorMessage="1" errorTitle="EXCESSO DE CARACTERES" error="Esta célula está configurada para aceitar o máximo de 70 caracteres. Por gentileza, revise o texte e remova o excesso de caracteres." sqref="D101:E102 G39:H39 ADF23:AEA23 ANB23:ANW23 AWX23:AXS23 BGT23:BHO23 BQP23:BRK23 CAL23:CBG23 CKH23:CLC23 CUD23:CUY23 DDZ23:DEU23 DNV23:DOQ23 DXR23:DYM23 EHN23:EII23 ERJ23:ESE23 FBF23:FCA23 FLB23:FLW23 FUX23:FVS23 GET23:GFO23 GOP23:GPK23 GYL23:GZG23 HIH23:HJC23 HSD23:HSY23 IBZ23:ICU23 ILV23:IMQ23 IVR23:IWM23 JFN23:JGI23 JPJ23:JQE23 JZF23:KAA23 KJB23:KJW23 KSX23:KTS23 LCT23:LDO23 LMP23:LNK23 LWL23:LXG23 MGH23:MHC23 MQD23:MQY23 MZZ23:NAU23 NJV23:NKQ23 NTR23:NUM23 ODN23:OEI23 ONJ23:OOE23 OXF23:OYA23 PHB23:PHW23 PQX23:PRS23 QAT23:QBO23 QKP23:QLK23 QUL23:QVG23 REH23:RFC23 ROD23:ROY23 RXZ23:RYU23 SHV23:SIQ23 SRR23:SSM23 TBN23:TCI23 TLJ23:TME23 TVF23:TWA23 UFB23:UFW23 UOX23:UPS23 UYT23:UZO23 VIP23:VJK23 VSL23:VTG23 WCH23:WDC23 WMD23:WMY23 R23:AM23 JN23:KI23 D23:E23 VSL96:VTG96 VIP96:VJK96 UYT96:UZO96 UOX96:UPS96 UFB96:UFW96 TVF96:TWA96 TLJ96:TME96 TBN96:TCI96 SRR96:SSM96 SHV96:SIQ96 RXZ96:RYU96 ROD96:ROY96 REH96:RFC96 QUL96:QVG96 QKP96:QLK96 QAT96:QBO96 PQX96:PRS96 PHB96:PHW96 OXF96:OYA96 ONJ96:OOE96 ODN96:OEI96 NTR96:NUM96 NJV96:NKQ96 MZZ96:NAU96 MQD96:MQY96 MGH96:MHC96 LWL96:LXG96 LMP96:LNK96 LCT96:LDO96 KSX96:KTS96 KJB96:KJW96 JZF96:KAA96 JPJ96:JQE96 JFN96:JGI96 IVR96:IWM96 ILV96:IMQ96 IBZ96:ICU96 HSD96:HSY96 HIH96:HJC96 GYL96:GZG96 GOP96:GPK96 GET96:GFO96 FUX96:FVS96 FLB96:FLW96 FBF96:FCA96 ERJ96:ESE96 EHN96:EII96 DXR96:DYM96 DNV96:DOQ96 DDZ96:DEU96 CUD96:CUY96 CKH96:CLC96 CAL96:CBG96 BQP96:BRK96 BGT96:BHO96 AWX96:AXS96 ANB96:ANW96 ADF96:AEA96 TJ96:UE96 JN96:KI96 H97:H99 N97:O99 D14:E14 R14:AM14 WMD14:WMY14 WCH14:WDC14 VSL14:VTG14 VIP14:VJK14 UYT14:UZO14 UOX14:UPS14 UFB14:UFW14 TVF14:TWA14 TLJ14:TME14 TBN14:TCI14 SRR14:SSM14 SHV14:SIQ14 RXZ14:RYU14 ROD14:ROY14 REH14:RFC14 QUL14:QVG14 QKP14:QLK14 QAT14:QBO14 PQX14:PRS14 PHB14:PHW14 OXF14:OYA14 ONJ14:OOE14 ODN14:OEI14 NTR14:NUM14 NJV14:NKQ14 MZZ14:NAU14 MQD14:MQY14 MGH14:MHC14 LWL14:LXG14 LMP14:LNK14 LCT14:LDO14 KSX14:KTS14 KJB14:KJW14 JZF14:KAA14 JPJ14:JQE14 JFN14:JGI14 IVR14:IWM14 ILV14:IMQ14 IBZ14:ICU14 HSD14:HSY14 HIH14:HJC14 GYL14:GZG14 GOP14:GPK14 GET14:GFO14 FUX14:FVS14 FLB14:FLW14 FBF14:FCA14 ERJ14:ESE14 EHN14:EII14 DXR14:DYM14 DNV14:DOQ14 DDZ14:DEU14 CUD14:CUY14 CKH14:CLC14 CAL14:CBG14 BQP14:BRK14 BGT14:BHO14 AWX14:AXS14 ANB14:ANW14 ADF14:AEA14 TJ14:UE14 JN14:KI14 H70:H71 WMD48:WMY48 WCH48:WDC48 VSL48:VTG48 VIP48:VJK48 UYT48:UZO48 UOX48:UPS48 UFB48:UFW48 TVF48:TWA48 TLJ48:TME48 TBN48:TCI48 SRR48:SSM48 SHV48:SIQ48 RXZ48:RYU48 ROD48:ROY48 REH48:RFC48 QUL48:QVG48 QKP48:QLK48 QAT48:QBO48 PQX48:PRS48 PHB48:PHW48 OXF48:OYA48 ONJ48:OOE48 ODN48:OEI48 NTR48:NUM48 NJV48:NKQ48 MZZ48:NAU48 MQD48:MQY48 MGH48:MHC48 LWL48:LXG48 LMP48:LNK48 LCT48:LDO48 KSX48:KTS48 KJB48:KJW48 JZF48:KAA48 JPJ48:JQE48 JFN48:JGI48 IVR48:IWM48 ILV48:IMQ48 IBZ48:ICU48 HSD48:HSY48 HIH48:HJC48 GYL48:GZG48 GOP48:GPK48 GET48:GFO48 FUX48:FVS48 FLB48:FLW48 FBF48:FCA48 ERJ48:ESE48 EHN48:EII48 DXR48:DYM48 DNV48:DOQ48 DDZ48:DEU48 CUD48:CUY48 CKH48:CLC48 CAL48:CBG48 BQP48:BRK48 BGT48:BHO48 AWX48:AXS48 ANB48:ANW48 ADF48:AEA48 TJ48:UE48 JN48:KI48 R48:AM48 N70:O71 WMD66:WMY69 WCH66:WDC69 VSL66:VTG69 VIP66:VJK69 UYT66:UZO69 UOX66:UPS69 UFB66:UFW69 TVF66:TWA69 TLJ66:TME69 TBN66:TCI69 SRR66:SSM69 SHV66:SIQ69 RXZ66:RYU69 ROD66:ROY69 REH66:RFC69 QUL66:QVG69 QKP66:QLK69 QAT66:QBO69 PQX66:PRS69 PHB66:PHW69 OXF66:OYA69 ONJ66:OOE69 ODN66:OEI69 NTR66:NUM69 NJV66:NKQ69 MZZ66:NAU69 MQD66:MQY69 MGH66:MHC69 LWL66:LXG69 LMP66:LNK69 LCT66:LDO69 KSX66:KTS69 KJB66:KJW69 JZF66:KAA69 JPJ66:JQE69 JFN66:JGI69 IVR66:IWM69 ILV66:IMQ69 IBZ66:ICU69 HSD66:HSY69 HIH66:HJC69 GYL66:GZG69 GOP66:GPK69 GET66:GFO69 FUX66:FVS69 FLB66:FLW69 FBF66:FCA69 ERJ66:ESE69 EHN66:EII69 DXR66:DYM69 DNV66:DOQ69 DDZ66:DEU69 CUD66:CUY69 CKH66:CLC69 CAL66:CBG69 BQP66:BRK69 BGT66:BHO69 AWX66:AXS69 ANB66:ANW69 ADF66:AEA69 TJ66:UE69 JN66:KI69 JN72:KI75 D60:E61 R72:AM75 WMD72:WMY75 WCH72:WDC75 VSL72:VTG75 VIP72:VJK75 UYT72:UZO75 UOX72:UPS75 UFB72:UFW75 TVF72:TWA75 TLJ72:TME75 TBN72:TCI75 SRR72:SSM75 SHV72:SIQ75 RXZ72:RYU75 ROD72:ROY75 REH72:RFC75 QUL72:QVG75 QKP72:QLK75 QAT72:QBO75 PQX72:PRS75 PHB72:PHW75 OXF72:OYA75 ONJ72:OOE75 ODN72:OEI75 NTR72:NUM75 NJV72:NKQ75 MZZ72:NAU75 MQD72:MQY75 MGH72:MHC75 LWL72:LXG75 LMP72:LNK75 LCT72:LDO75 KSX72:KTS75 KJB72:KJW75 JZF72:KAA75 JPJ72:JQE75 JFN72:JGI75 IVR72:IWM75 ILV72:IMQ75 IBZ72:ICU75 HSD72:HSY75 HIH72:HJC75 GYL72:GZG75 GOP72:GPK75 GET72:GFO75 FUX72:FVS75 FLB72:FLW75 FBF72:FCA75 ERJ72:ESE75 EHN72:EII75 DXR72:DYM75 DNV72:DOQ75 DDZ72:DEU75 CUD72:CUY75 CKH72:CLC75 CAL72:CBG75 BQP72:BRK75 BGT72:BHO75 AWX72:AXS75 ANB72:ANW75 ADF72:AEA75 TJ72:UE75 R66:AM69 D66:E75 WMD89:WMY89 D89:E89 WCH89:WDC89 VSL89:VTG89 VIP89:VJK89 UYT89:UZO89 UOX89:UPS89 UFB89:UFW89 TVF89:TWA89 TLJ89:TME89 TBN89:TCI89 SRR89:SSM89 SHV89:SIQ89 RXZ89:RYU89 ROD89:ROY89 REH89:RFC89 QUL89:QVG89 QKP89:QLK89 QAT89:QBO89 PQX89:PRS89 PHB89:PHW89 OXF89:OYA89 ONJ89:OOE89 ODN89:OEI89 NTR89:NUM89 NJV89:NKQ89 MZZ89:NAU89 MQD89:MQY89 MGH89:MHC89 LWL89:LXG89 LMP89:LNK89 LCT89:LDO89 KSX89:KTS89 KJB89:KJW89 JZF89:KAA89 JPJ89:JQE89 JFN89:JGI89 IVR89:IWM89 ILV89:IMQ89 IBZ89:ICU89 HSD89:HSY89 HIH89:HJC89 GYL89:GZG89 GOP89:GPK89 GET89:GFO89 FUX89:FVS89 FLB89:FLW89 FBF89:FCA89 ERJ89:ESE89 EHN89:EII89 DXR89:DYM89 DNV89:DOQ89 DDZ89:DEU89 CUD89:CUY89 CKH89:CLC89 CAL89:CBG89 BQP89:BRK89 BGT89:BHO89 AWX89:AXS89 ANB89:ANW89 ADF89:AEA89 TJ89:UE89 JN89:KI89 R89:AM89 R96:AM96 WMD96:WMY96 WCH96:WDC96 D96:E99 H47 D39:E39 N39:O39 D29:E30 N47:O47 D47:E48 TJ23:UE23 I24 I16 I26 I50 I52 I91 D37 G37:H37 D83 G83:H83 D110 G110:H110" xr:uid="{00000000-0002-0000-0300-000002000000}"/>
    <dataValidation type="list" allowBlank="1" showInputMessage="1" showErrorMessage="1" sqref="B87:B88 B101:B102 B114:B115" xr:uid="{65E0E992-4CD3-43FD-9055-F8848F090E72}">
      <formula1>"CDHU,SIURB-EDIF,SIURB-INFRA,SINAPI,OUTROS,LICITADO,PESQUISA DE MERCADO,CPU"</formula1>
    </dataValidation>
  </dataValidations>
  <printOptions horizontalCentered="1"/>
  <pageMargins left="0.25" right="0.25" top="0.75" bottom="0.75" header="0.3" footer="0.3"/>
  <pageSetup paperSize="9" scale="38" fitToHeight="0" orientation="landscape" horizontalDpi="4294967293" verticalDpi="4294967293" r:id="rId1"/>
  <headerFooter alignWithMargins="0">
    <oddFooter>&amp;R&amp;P de &amp;N</oddFooter>
  </headerFooter>
  <rowBreaks count="1" manualBreakCount="1">
    <brk id="63"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487"/>
  <sheetViews>
    <sheetView view="pageBreakPreview" topLeftCell="A460" zoomScale="55" zoomScaleNormal="40" zoomScaleSheetLayoutView="55" zoomScalePageLayoutView="10" workbookViewId="0">
      <selection activeCell="J490" sqref="J490"/>
    </sheetView>
  </sheetViews>
  <sheetFormatPr defaultColWidth="6.5703125" defaultRowHeight="18" customHeight="1" outlineLevelRow="1"/>
  <cols>
    <col min="1" max="1" width="9.7109375" style="224" customWidth="1"/>
    <col min="2" max="2" width="32.140625" style="224" bestFit="1" customWidth="1"/>
    <col min="3" max="3" width="14.42578125" style="224" customWidth="1"/>
    <col min="4" max="4" width="30.85546875" style="224" customWidth="1"/>
    <col min="5" max="5" width="46" style="224" customWidth="1"/>
    <col min="6" max="6" width="28.5703125" style="224" hidden="1" customWidth="1"/>
    <col min="7" max="7" width="11.42578125" style="393" customWidth="1"/>
    <col min="8" max="8" width="10.42578125" style="745" bestFit="1" customWidth="1"/>
    <col min="9" max="9" width="34.85546875" style="224" bestFit="1" customWidth="1"/>
    <col min="10" max="11" width="27" style="224" bestFit="1" customWidth="1"/>
    <col min="12" max="12" width="20.5703125" style="224" customWidth="1"/>
    <col min="13" max="13" width="13.5703125" style="224" customWidth="1"/>
    <col min="14" max="14" width="29" style="224" customWidth="1"/>
    <col min="15" max="24" width="6.5703125" style="224"/>
    <col min="25" max="25" width="10.5703125" style="224" customWidth="1"/>
    <col min="26" max="16384" width="6.5703125" style="224"/>
  </cols>
  <sheetData>
    <row r="1" spans="1:14" ht="23.25">
      <c r="A1" s="1165"/>
      <c r="B1" s="1165"/>
      <c r="C1" s="1165"/>
      <c r="D1" s="1166" t="s">
        <v>2486</v>
      </c>
      <c r="E1" s="1167"/>
      <c r="F1" s="1167"/>
      <c r="G1" s="1167"/>
      <c r="H1" s="1167"/>
      <c r="I1" s="1167"/>
      <c r="J1" s="1167"/>
      <c r="K1" s="102"/>
      <c r="L1" s="103"/>
      <c r="M1" s="103"/>
      <c r="N1" s="104"/>
    </row>
    <row r="2" spans="1:14" ht="18.75">
      <c r="A2" s="1165"/>
      <c r="B2" s="1165"/>
      <c r="C2" s="1165"/>
      <c r="D2" s="1168"/>
      <c r="E2" s="1169"/>
      <c r="F2" s="1169"/>
      <c r="G2" s="1169"/>
      <c r="H2" s="1169"/>
      <c r="I2" s="1169"/>
      <c r="J2" s="1169"/>
      <c r="K2" s="1170" t="s">
        <v>0</v>
      </c>
      <c r="L2" s="1171"/>
      <c r="M2" s="1171"/>
      <c r="N2" s="1172"/>
    </row>
    <row r="3" spans="1:14" ht="18.75">
      <c r="A3" s="1165"/>
      <c r="B3" s="1165"/>
      <c r="C3" s="1165"/>
      <c r="D3" s="1163" t="s">
        <v>1</v>
      </c>
      <c r="E3" s="1164"/>
      <c r="F3" s="1164"/>
      <c r="G3" s="1164"/>
      <c r="H3" s="1164"/>
      <c r="I3" s="1163" t="s">
        <v>17</v>
      </c>
      <c r="J3" s="1164"/>
      <c r="K3" s="287" t="s">
        <v>81</v>
      </c>
      <c r="L3" s="288"/>
      <c r="M3" s="1173" t="s">
        <v>82</v>
      </c>
      <c r="N3" s="1174"/>
    </row>
    <row r="4" spans="1:14" ht="21">
      <c r="A4" s="1165"/>
      <c r="B4" s="1165"/>
      <c r="C4" s="1165"/>
      <c r="D4" s="1161" t="str">
        <f>[34]CAPA!H4</f>
        <v>LISTA DE MATERIAIS E SERVIÇOS</v>
      </c>
      <c r="E4" s="1162"/>
      <c r="F4" s="1162"/>
      <c r="G4" s="1162"/>
      <c r="H4" s="1162"/>
      <c r="I4" s="1175" t="str">
        <f>Capa!T4</f>
        <v>DI-1310-PE-GR-EC-0001</v>
      </c>
      <c r="J4" s="1176"/>
      <c r="K4" s="289"/>
      <c r="L4" s="290" t="s">
        <v>3</v>
      </c>
      <c r="M4" s="289"/>
      <c r="N4" s="291" t="s">
        <v>87</v>
      </c>
    </row>
    <row r="5" spans="1:14" ht="18.75">
      <c r="A5" s="1165"/>
      <c r="B5" s="1165"/>
      <c r="C5" s="1165"/>
      <c r="D5" s="704" t="e">
        <f>#REF!</f>
        <v>#REF!</v>
      </c>
      <c r="E5" s="704" t="e">
        <f>#REF!</f>
        <v>#REF!</v>
      </c>
      <c r="F5" s="1163" t="e">
        <f>#REF!</f>
        <v>#REF!</v>
      </c>
      <c r="G5" s="1164"/>
      <c r="H5" s="1164"/>
      <c r="I5" s="1163" t="s">
        <v>78</v>
      </c>
      <c r="J5" s="1164"/>
      <c r="K5" s="289" t="s">
        <v>90</v>
      </c>
      <c r="L5" s="290" t="s">
        <v>4</v>
      </c>
      <c r="M5" s="289"/>
      <c r="N5" s="291" t="s">
        <v>83</v>
      </c>
    </row>
    <row r="6" spans="1:14" ht="21">
      <c r="A6" s="1165"/>
      <c r="B6" s="1165"/>
      <c r="C6" s="1165"/>
      <c r="D6" s="703" t="str">
        <f>[34]CAPA!H6</f>
        <v>RMJ</v>
      </c>
      <c r="E6" s="703" t="str">
        <f>[34]CAPA!M6</f>
        <v>DSA</v>
      </c>
      <c r="F6" s="1161" t="str">
        <f>[34]CAPA!R6</f>
        <v>ARP</v>
      </c>
      <c r="G6" s="1162"/>
      <c r="H6" s="1162"/>
      <c r="I6" s="1121" t="s">
        <v>2579</v>
      </c>
      <c r="J6" s="1122"/>
      <c r="K6" s="289"/>
      <c r="L6" s="290" t="s">
        <v>5</v>
      </c>
      <c r="M6" s="289" t="s">
        <v>90</v>
      </c>
      <c r="N6" s="291" t="s">
        <v>79</v>
      </c>
    </row>
    <row r="7" spans="1:14" ht="18.75">
      <c r="A7" s="1165"/>
      <c r="B7" s="1165"/>
      <c r="C7" s="1165"/>
      <c r="D7" s="1163" t="s">
        <v>7</v>
      </c>
      <c r="E7" s="1164"/>
      <c r="F7" s="1164"/>
      <c r="G7" s="1164"/>
      <c r="H7" s="1164"/>
      <c r="I7" s="704" t="s">
        <v>8</v>
      </c>
      <c r="J7" s="704" t="s">
        <v>9</v>
      </c>
      <c r="K7" s="289"/>
      <c r="L7" s="290" t="s">
        <v>6</v>
      </c>
      <c r="M7" s="289"/>
      <c r="N7" s="291" t="s">
        <v>80</v>
      </c>
    </row>
    <row r="8" spans="1:14" ht="21">
      <c r="A8" s="1165"/>
      <c r="B8" s="1165"/>
      <c r="C8" s="1165"/>
      <c r="D8" s="1161" t="str">
        <f>[34]CAPA!H8</f>
        <v>PRÉDIO 1310 - CENTRAL DE MANUTENÇÃO</v>
      </c>
      <c r="E8" s="1162"/>
      <c r="F8" s="1162"/>
      <c r="G8" s="1162"/>
      <c r="H8" s="1162"/>
      <c r="I8" s="292">
        <f>Capa!W8</f>
        <v>44750</v>
      </c>
      <c r="J8" s="703">
        <v>6</v>
      </c>
      <c r="K8" s="289"/>
      <c r="L8" s="290" t="s">
        <v>10</v>
      </c>
      <c r="M8" s="293"/>
      <c r="N8" s="291"/>
    </row>
    <row r="9" spans="1:14" ht="18.75">
      <c r="A9" s="1165"/>
      <c r="B9" s="1165"/>
      <c r="C9" s="1165"/>
      <c r="D9" s="1163" t="s">
        <v>11</v>
      </c>
      <c r="E9" s="1164"/>
      <c r="F9" s="1164"/>
      <c r="G9" s="1164"/>
      <c r="H9" s="1164"/>
      <c r="I9" s="1164"/>
      <c r="J9" s="1164"/>
      <c r="K9" s="107"/>
      <c r="L9" s="790"/>
      <c r="M9" s="294"/>
      <c r="N9" s="156"/>
    </row>
    <row r="10" spans="1:14" ht="21">
      <c r="A10" s="1165"/>
      <c r="B10" s="1165"/>
      <c r="C10" s="1165"/>
      <c r="D10" s="1161" t="str">
        <f>[34]CAPA!H10</f>
        <v>PROJETO ELÉTRICO</v>
      </c>
      <c r="E10" s="1162"/>
      <c r="F10" s="1162"/>
      <c r="G10" s="1162"/>
      <c r="H10" s="1162"/>
      <c r="I10" s="1162"/>
      <c r="J10" s="1162"/>
      <c r="K10" s="705"/>
      <c r="L10" s="261"/>
      <c r="M10" s="261"/>
      <c r="N10" s="262"/>
    </row>
    <row r="11" spans="1:14" s="80" customFormat="1" ht="15.75">
      <c r="A11" s="1078" t="s">
        <v>64</v>
      </c>
      <c r="B11" s="1148" t="s">
        <v>74</v>
      </c>
      <c r="C11" s="1148" t="s">
        <v>66</v>
      </c>
      <c r="D11" s="1145" t="s">
        <v>13</v>
      </c>
      <c r="E11" s="1145"/>
      <c r="F11" s="1148" t="s">
        <v>20</v>
      </c>
      <c r="G11" s="1078" t="s">
        <v>266</v>
      </c>
      <c r="H11" s="1132" t="s">
        <v>18</v>
      </c>
      <c r="I11" s="1133" t="s">
        <v>89</v>
      </c>
      <c r="J11" s="1133" t="s">
        <v>75</v>
      </c>
      <c r="K11" s="695" t="s">
        <v>537</v>
      </c>
      <c r="L11" s="1077" t="s">
        <v>76</v>
      </c>
      <c r="M11" s="1078" t="s">
        <v>77</v>
      </c>
      <c r="N11" s="1079"/>
    </row>
    <row r="12" spans="1:14" s="80" customFormat="1" ht="15.75">
      <c r="A12" s="1080"/>
      <c r="B12" s="1149"/>
      <c r="C12" s="1149"/>
      <c r="D12" s="1146"/>
      <c r="E12" s="1146"/>
      <c r="F12" s="1149"/>
      <c r="G12" s="1080"/>
      <c r="H12" s="1132"/>
      <c r="I12" s="1133"/>
      <c r="J12" s="1133"/>
      <c r="K12" s="510">
        <v>0.22120000000000001</v>
      </c>
      <c r="L12" s="1077"/>
      <c r="M12" s="1080"/>
      <c r="N12" s="1081"/>
    </row>
    <row r="13" spans="1:14" s="735" customFormat="1" ht="15.75">
      <c r="A13" s="81" t="s">
        <v>886</v>
      </c>
      <c r="B13" s="185"/>
      <c r="C13" s="81"/>
      <c r="D13" s="1183" t="s">
        <v>726</v>
      </c>
      <c r="E13" s="1184"/>
      <c r="F13" s="82"/>
      <c r="G13" s="109"/>
      <c r="H13" s="707"/>
      <c r="I13" s="800"/>
      <c r="J13" s="653">
        <f>SUBTOTAL(9,J14:J24)</f>
        <v>221667.76759472254</v>
      </c>
      <c r="K13" s="653">
        <f>SUBTOTAL(9,K14:K24)</f>
        <v>270700.67778667522</v>
      </c>
      <c r="L13" s="792">
        <f t="shared" ref="L13" si="0">SUBTOTAL(9,L14:L24)</f>
        <v>1.292747798752384E-2</v>
      </c>
      <c r="M13" s="1185"/>
      <c r="N13" s="1186"/>
    </row>
    <row r="14" spans="1:14" s="735" customFormat="1" ht="15.75">
      <c r="A14" s="516" t="s">
        <v>344</v>
      </c>
      <c r="B14" s="517"/>
      <c r="C14" s="516"/>
      <c r="D14" s="1179" t="s">
        <v>727</v>
      </c>
      <c r="E14" s="1180"/>
      <c r="F14" s="518"/>
      <c r="G14" s="519"/>
      <c r="H14" s="706"/>
      <c r="I14" s="801"/>
      <c r="J14" s="802">
        <f>SUBTOTAL(9,J15:J16)</f>
        <v>76055.369246488146</v>
      </c>
      <c r="K14" s="802">
        <f t="shared" ref="K14:L14" si="1">SUBTOTAL(9,K15:K16)</f>
        <v>92878.816923811319</v>
      </c>
      <c r="L14" s="793">
        <f t="shared" si="1"/>
        <v>4.43548524188043E-3</v>
      </c>
      <c r="M14" s="1181"/>
      <c r="N14" s="1182"/>
    </row>
    <row r="15" spans="1:14" s="737" customFormat="1" ht="58.5" customHeight="1" outlineLevel="1">
      <c r="A15" s="295" t="s">
        <v>346</v>
      </c>
      <c r="B15" s="492" t="s">
        <v>2446</v>
      </c>
      <c r="C15" s="515">
        <v>600009603</v>
      </c>
      <c r="D15" s="1177" t="s">
        <v>2454</v>
      </c>
      <c r="E15" s="1178"/>
      <c r="F15" s="298"/>
      <c r="G15" s="547" t="s">
        <v>2493</v>
      </c>
      <c r="H15" s="835">
        <v>200</v>
      </c>
      <c r="I15" s="726">
        <v>217.53378637718268</v>
      </c>
      <c r="J15" s="669">
        <f>I15*H15</f>
        <v>43506.757275436539</v>
      </c>
      <c r="K15" s="669">
        <f>J15*(1+$K$12)</f>
        <v>53130.451984763102</v>
      </c>
      <c r="L15" s="794">
        <f>K15/$K$483</f>
        <v>2.5372775351581553E-3</v>
      </c>
      <c r="M15" s="1155"/>
      <c r="N15" s="1156"/>
    </row>
    <row r="16" spans="1:14" s="737" customFormat="1" ht="58.5" customHeight="1" outlineLevel="1">
      <c r="A16" s="295" t="s">
        <v>347</v>
      </c>
      <c r="B16" s="492" t="s">
        <v>2446</v>
      </c>
      <c r="C16" s="515">
        <v>600009604</v>
      </c>
      <c r="D16" s="1177" t="s">
        <v>2455</v>
      </c>
      <c r="E16" s="1178"/>
      <c r="F16" s="298"/>
      <c r="G16" s="547" t="s">
        <v>2493</v>
      </c>
      <c r="H16" s="835">
        <v>200</v>
      </c>
      <c r="I16" s="726">
        <v>162.743059855258</v>
      </c>
      <c r="J16" s="669">
        <f>I16*H16</f>
        <v>32548.6119710516</v>
      </c>
      <c r="K16" s="669">
        <f>J16*(1+$K$12)</f>
        <v>39748.364939048217</v>
      </c>
      <c r="L16" s="794">
        <f>K16/$K$483</f>
        <v>1.8982077067222749E-3</v>
      </c>
      <c r="M16" s="1155"/>
      <c r="N16" s="1156"/>
    </row>
    <row r="17" spans="1:14" s="735" customFormat="1" ht="15.75">
      <c r="A17" s="516" t="s">
        <v>348</v>
      </c>
      <c r="B17" s="517"/>
      <c r="C17" s="516"/>
      <c r="D17" s="1179" t="s">
        <v>729</v>
      </c>
      <c r="E17" s="1180"/>
      <c r="F17" s="518"/>
      <c r="G17" s="519"/>
      <c r="H17" s="832"/>
      <c r="I17" s="801"/>
      <c r="J17" s="802">
        <f>SUBTOTAL(9,J18:J20)</f>
        <v>90659.364478502146</v>
      </c>
      <c r="K17" s="802">
        <f t="shared" ref="K17:L17" si="2">SUBTOTAL(9,K18:K20)</f>
        <v>110713.21590114682</v>
      </c>
      <c r="L17" s="793">
        <f t="shared" si="2"/>
        <v>5.2871779752909822E-3</v>
      </c>
      <c r="M17" s="1181"/>
      <c r="N17" s="1182"/>
    </row>
    <row r="18" spans="1:14" s="737" customFormat="1" ht="58.5" customHeight="1" outlineLevel="1">
      <c r="A18" s="295" t="s">
        <v>350</v>
      </c>
      <c r="B18" s="492" t="s">
        <v>2446</v>
      </c>
      <c r="C18" s="515">
        <v>600009605</v>
      </c>
      <c r="D18" s="1177" t="s">
        <v>2456</v>
      </c>
      <c r="E18" s="1178"/>
      <c r="F18" s="298"/>
      <c r="G18" s="547" t="s">
        <v>2493</v>
      </c>
      <c r="H18" s="835">
        <v>100</v>
      </c>
      <c r="I18" s="726">
        <v>436.69669246488178</v>
      </c>
      <c r="J18" s="669">
        <f t="shared" ref="J18:J20" si="3">I18*H18</f>
        <v>43669.669246488178</v>
      </c>
      <c r="K18" s="669">
        <f t="shared" ref="K18:K20" si="4">J18*(1+$K$12)</f>
        <v>53329.400083811364</v>
      </c>
      <c r="L18" s="794">
        <f t="shared" ref="L18:L20" si="5">K18/$K$483</f>
        <v>2.5467784244508408E-3</v>
      </c>
      <c r="M18" s="1155"/>
      <c r="N18" s="1156"/>
    </row>
    <row r="19" spans="1:14" s="737" customFormat="1" ht="58.5" customHeight="1" outlineLevel="1">
      <c r="A19" s="295" t="s">
        <v>351</v>
      </c>
      <c r="B19" s="492" t="s">
        <v>2446</v>
      </c>
      <c r="C19" s="515">
        <v>600009606</v>
      </c>
      <c r="D19" s="1177" t="s">
        <v>2457</v>
      </c>
      <c r="E19" s="1178"/>
      <c r="F19" s="298"/>
      <c r="G19" s="547" t="s">
        <v>2493</v>
      </c>
      <c r="H19" s="835">
        <v>40</v>
      </c>
      <c r="I19" s="726">
        <v>381.90596594295681</v>
      </c>
      <c r="J19" s="669">
        <f t="shared" si="3"/>
        <v>15276.238637718272</v>
      </c>
      <c r="K19" s="669">
        <f t="shared" si="4"/>
        <v>18655.342624381556</v>
      </c>
      <c r="L19" s="794">
        <f t="shared" si="5"/>
        <v>8.9089740409315963E-4</v>
      </c>
      <c r="M19" s="1155"/>
      <c r="N19" s="1156"/>
    </row>
    <row r="20" spans="1:14" s="737" customFormat="1" ht="58.5" customHeight="1" outlineLevel="1">
      <c r="A20" s="295" t="s">
        <v>352</v>
      </c>
      <c r="B20" s="492" t="s">
        <v>2446</v>
      </c>
      <c r="C20" s="515">
        <v>600009607</v>
      </c>
      <c r="D20" s="1177" t="s">
        <v>2458</v>
      </c>
      <c r="E20" s="1178"/>
      <c r="F20" s="298"/>
      <c r="G20" s="547" t="s">
        <v>2493</v>
      </c>
      <c r="H20" s="835">
        <v>40</v>
      </c>
      <c r="I20" s="726">
        <v>792.83641485739236</v>
      </c>
      <c r="J20" s="669">
        <f t="shared" si="3"/>
        <v>31713.456594295694</v>
      </c>
      <c r="K20" s="669">
        <f t="shared" si="4"/>
        <v>38728.473192953905</v>
      </c>
      <c r="L20" s="794">
        <f t="shared" si="5"/>
        <v>1.8495021467469816E-3</v>
      </c>
      <c r="M20" s="1155"/>
      <c r="N20" s="1156"/>
    </row>
    <row r="21" spans="1:14" s="735" customFormat="1" ht="15.75">
      <c r="A21" s="516" t="s">
        <v>354</v>
      </c>
      <c r="B21" s="517"/>
      <c r="C21" s="516"/>
      <c r="D21" s="1179" t="s">
        <v>542</v>
      </c>
      <c r="E21" s="1180"/>
      <c r="F21" s="518"/>
      <c r="G21" s="519"/>
      <c r="H21" s="832"/>
      <c r="I21" s="801"/>
      <c r="J21" s="802">
        <f>SUBTOTAL(9,J22:J24)</f>
        <v>54953.033869732273</v>
      </c>
      <c r="K21" s="802">
        <f>SUBTOTAL(9,K22:K24)</f>
        <v>67108.644961717058</v>
      </c>
      <c r="L21" s="793">
        <f t="shared" ref="L21" si="6">SUBTOTAL(9,L22:L24)</f>
        <v>3.2048147703524271E-3</v>
      </c>
      <c r="M21" s="1181"/>
      <c r="N21" s="1182"/>
    </row>
    <row r="22" spans="1:14" s="737" customFormat="1" ht="58.5" customHeight="1" outlineLevel="1">
      <c r="A22" s="295" t="s">
        <v>356</v>
      </c>
      <c r="B22" s="492" t="s">
        <v>2446</v>
      </c>
      <c r="C22" s="515">
        <v>600009608</v>
      </c>
      <c r="D22" s="1177" t="s">
        <v>2459</v>
      </c>
      <c r="E22" s="1178"/>
      <c r="F22" s="298"/>
      <c r="G22" s="547" t="s">
        <v>2493</v>
      </c>
      <c r="H22" s="835">
        <v>8</v>
      </c>
      <c r="I22" s="726">
        <v>1526.4731630481172</v>
      </c>
      <c r="J22" s="669">
        <f t="shared" ref="J22:J24" si="7">I22*H22</f>
        <v>12211.785304384937</v>
      </c>
      <c r="K22" s="669">
        <f t="shared" ref="K22:K24" si="8">J22*(1+$K$12)</f>
        <v>14913.032213714887</v>
      </c>
      <c r="L22" s="794">
        <f t="shared" ref="L22:L24" si="9">K22/$K$483</f>
        <v>7.1218106007831644E-4</v>
      </c>
      <c r="M22" s="1155"/>
      <c r="N22" s="1156"/>
    </row>
    <row r="23" spans="1:14" s="737" customFormat="1" ht="58.5" customHeight="1" outlineLevel="1">
      <c r="A23" s="295" t="s">
        <v>357</v>
      </c>
      <c r="B23" s="492" t="s">
        <v>2446</v>
      </c>
      <c r="C23" s="515">
        <v>600009609</v>
      </c>
      <c r="D23" s="1177" t="s">
        <v>2460</v>
      </c>
      <c r="E23" s="1178"/>
      <c r="F23" s="298"/>
      <c r="G23" s="547" t="s">
        <v>2493</v>
      </c>
      <c r="H23" s="835">
        <v>20</v>
      </c>
      <c r="I23" s="726">
        <v>1800.4267956577423</v>
      </c>
      <c r="J23" s="669">
        <f t="shared" si="7"/>
        <v>36008.535913154847</v>
      </c>
      <c r="K23" s="669">
        <f t="shared" si="8"/>
        <v>43973.624057144698</v>
      </c>
      <c r="L23" s="794">
        <f t="shared" si="9"/>
        <v>2.0999875644137334E-3</v>
      </c>
      <c r="M23" s="1155"/>
      <c r="N23" s="1156"/>
    </row>
    <row r="24" spans="1:14" s="737" customFormat="1" ht="58.5" customHeight="1" outlineLevel="1">
      <c r="A24" s="295" t="s">
        <v>358</v>
      </c>
      <c r="B24" s="492" t="s">
        <v>2446</v>
      </c>
      <c r="C24" s="515">
        <v>600009610</v>
      </c>
      <c r="D24" s="1177" t="s">
        <v>2461</v>
      </c>
      <c r="E24" s="1178"/>
      <c r="F24" s="298"/>
      <c r="G24" s="547" t="s">
        <v>2493</v>
      </c>
      <c r="H24" s="835">
        <v>8</v>
      </c>
      <c r="I24" s="726">
        <v>841.5890815240607</v>
      </c>
      <c r="J24" s="669">
        <f t="shared" si="7"/>
        <v>6732.7126521924856</v>
      </c>
      <c r="K24" s="669">
        <f t="shared" si="8"/>
        <v>8221.9886908574645</v>
      </c>
      <c r="L24" s="794">
        <f t="shared" si="9"/>
        <v>3.9264614586037713E-4</v>
      </c>
      <c r="M24" s="1155"/>
      <c r="N24" s="1156"/>
    </row>
    <row r="25" spans="1:14" ht="15.75">
      <c r="A25" s="305"/>
      <c r="B25" s="718"/>
      <c r="C25" s="305"/>
      <c r="D25" s="1183" t="s">
        <v>733</v>
      </c>
      <c r="E25" s="1192"/>
      <c r="F25" s="306"/>
      <c r="G25" s="307"/>
      <c r="H25" s="833"/>
      <c r="I25" s="653"/>
      <c r="J25" s="653">
        <f>SUBTOTAL(9,J26:J222)</f>
        <v>8891932.0756653287</v>
      </c>
      <c r="K25" s="653">
        <f t="shared" ref="K25:L25" si="10">SUBTOTAL(9,K26:K222)</f>
        <v>10858827.450802499</v>
      </c>
      <c r="L25" s="792">
        <f t="shared" si="10"/>
        <v>0.51857000872082337</v>
      </c>
      <c r="M25" s="1185"/>
      <c r="N25" s="1186"/>
    </row>
    <row r="26" spans="1:14" ht="15.75">
      <c r="A26" s="520" t="s">
        <v>360</v>
      </c>
      <c r="B26" s="521"/>
      <c r="C26" s="520"/>
      <c r="D26" s="1179" t="s">
        <v>349</v>
      </c>
      <c r="E26" s="1189"/>
      <c r="F26" s="522"/>
      <c r="G26" s="523"/>
      <c r="H26" s="834"/>
      <c r="I26" s="802"/>
      <c r="J26" s="802">
        <f>SUBTOTAL(9,J27:J64)</f>
        <v>359255.31720361661</v>
      </c>
      <c r="K26" s="802">
        <f t="shared" ref="K26:L26" si="11">SUBTOTAL(9,K27:K64)</f>
        <v>438722.59336905659</v>
      </c>
      <c r="L26" s="793">
        <f t="shared" si="11"/>
        <v>2.0951468296201748E-2</v>
      </c>
      <c r="M26" s="1181"/>
      <c r="N26" s="1182"/>
    </row>
    <row r="27" spans="1:14" s="737" customFormat="1" ht="15.75" outlineLevel="1">
      <c r="A27" s="295"/>
      <c r="B27" s="296"/>
      <c r="C27" s="304"/>
      <c r="D27" s="1190" t="s">
        <v>734</v>
      </c>
      <c r="E27" s="1191"/>
      <c r="F27" s="298"/>
      <c r="G27" s="299"/>
      <c r="H27" s="836"/>
      <c r="I27" s="803"/>
      <c r="J27" s="804"/>
      <c r="K27" s="804"/>
      <c r="L27" s="794"/>
      <c r="M27" s="1155"/>
      <c r="N27" s="1156"/>
    </row>
    <row r="28" spans="1:14" s="737" customFormat="1" ht="15.75" outlineLevel="1">
      <c r="A28" s="295"/>
      <c r="B28" s="296"/>
      <c r="C28" s="304"/>
      <c r="D28" s="1187" t="s">
        <v>735</v>
      </c>
      <c r="E28" s="1188"/>
      <c r="F28" s="298"/>
      <c r="G28" s="299"/>
      <c r="H28" s="836"/>
      <c r="I28" s="803"/>
      <c r="J28" s="804"/>
      <c r="K28" s="804"/>
      <c r="L28" s="794"/>
      <c r="M28" s="1155"/>
      <c r="N28" s="1156"/>
    </row>
    <row r="29" spans="1:14" s="737" customFormat="1" ht="15.75" outlineLevel="1">
      <c r="A29" s="295" t="s">
        <v>362</v>
      </c>
      <c r="B29" s="492" t="s">
        <v>2446</v>
      </c>
      <c r="C29" s="515">
        <v>600009611</v>
      </c>
      <c r="D29" s="1187" t="s">
        <v>736</v>
      </c>
      <c r="E29" s="1188"/>
      <c r="F29" s="298"/>
      <c r="G29" s="299" t="s">
        <v>339</v>
      </c>
      <c r="H29" s="836">
        <v>93</v>
      </c>
      <c r="I29" s="726">
        <v>1426.5569006009739</v>
      </c>
      <c r="J29" s="669">
        <f t="shared" ref="J29:J32" si="12">I29*H29</f>
        <v>132669.79175589056</v>
      </c>
      <c r="K29" s="669">
        <f t="shared" ref="K29:K32" si="13">J29*(1+$K$12)</f>
        <v>162016.34969229356</v>
      </c>
      <c r="L29" s="794">
        <f t="shared" ref="L29:L32" si="14">K29/$K$483</f>
        <v>7.7371908019994856E-3</v>
      </c>
      <c r="M29" s="1155"/>
      <c r="N29" s="1156"/>
    </row>
    <row r="30" spans="1:14" s="737" customFormat="1" ht="15.75" outlineLevel="1">
      <c r="A30" s="295" t="s">
        <v>363</v>
      </c>
      <c r="B30" s="492" t="s">
        <v>2446</v>
      </c>
      <c r="C30" s="515">
        <v>600009612</v>
      </c>
      <c r="D30" s="1187" t="s">
        <v>737</v>
      </c>
      <c r="E30" s="1188"/>
      <c r="F30" s="298"/>
      <c r="G30" s="299" t="s">
        <v>339</v>
      </c>
      <c r="H30" s="836">
        <v>2</v>
      </c>
      <c r="I30" s="726">
        <v>1148.4066571287237</v>
      </c>
      <c r="J30" s="669">
        <f t="shared" si="12"/>
        <v>2296.8133142574475</v>
      </c>
      <c r="K30" s="669">
        <f t="shared" si="13"/>
        <v>2804.8684193711952</v>
      </c>
      <c r="L30" s="794">
        <f t="shared" si="14"/>
        <v>1.3394822298116443E-4</v>
      </c>
      <c r="M30" s="1155"/>
      <c r="N30" s="1156"/>
    </row>
    <row r="31" spans="1:14" s="737" customFormat="1" ht="15.75" outlineLevel="1">
      <c r="A31" s="295" t="s">
        <v>364</v>
      </c>
      <c r="B31" s="492" t="s">
        <v>2446</v>
      </c>
      <c r="C31" s="515">
        <v>600009613</v>
      </c>
      <c r="D31" s="1187" t="s">
        <v>738</v>
      </c>
      <c r="E31" s="1188"/>
      <c r="F31" s="298"/>
      <c r="G31" s="299" t="s">
        <v>339</v>
      </c>
      <c r="H31" s="836">
        <v>90</v>
      </c>
      <c r="I31" s="726">
        <v>898.91668728988429</v>
      </c>
      <c r="J31" s="669">
        <f t="shared" si="12"/>
        <v>80902.501856089584</v>
      </c>
      <c r="K31" s="669">
        <f t="shared" si="13"/>
        <v>98798.135266656609</v>
      </c>
      <c r="L31" s="794">
        <f t="shared" si="14"/>
        <v>4.7181659436944887E-3</v>
      </c>
      <c r="M31" s="1155"/>
      <c r="N31" s="1156"/>
    </row>
    <row r="32" spans="1:14" s="737" customFormat="1" ht="15.75" outlineLevel="1">
      <c r="A32" s="295" t="s">
        <v>365</v>
      </c>
      <c r="B32" s="492" t="s">
        <v>2446</v>
      </c>
      <c r="C32" s="515">
        <v>600009614</v>
      </c>
      <c r="D32" s="1187" t="s">
        <v>739</v>
      </c>
      <c r="E32" s="1188"/>
      <c r="F32" s="298"/>
      <c r="G32" s="299" t="s">
        <v>339</v>
      </c>
      <c r="H32" s="836">
        <v>100</v>
      </c>
      <c r="I32" s="726">
        <v>718.79189756662981</v>
      </c>
      <c r="J32" s="669">
        <f t="shared" si="12"/>
        <v>71879.189756662978</v>
      </c>
      <c r="K32" s="669">
        <f t="shared" si="13"/>
        <v>87778.866530836836</v>
      </c>
      <c r="L32" s="794">
        <f t="shared" si="14"/>
        <v>4.1919339623576034E-3</v>
      </c>
      <c r="M32" s="1155"/>
      <c r="N32" s="1156"/>
    </row>
    <row r="33" spans="1:14" s="737" customFormat="1" ht="15.75" outlineLevel="1">
      <c r="A33" s="295"/>
      <c r="B33" s="296"/>
      <c r="C33" s="304"/>
      <c r="D33" s="1190" t="s">
        <v>740</v>
      </c>
      <c r="E33" s="1191"/>
      <c r="F33" s="298"/>
      <c r="G33" s="299"/>
      <c r="H33" s="836"/>
      <c r="I33" s="803"/>
      <c r="J33" s="804"/>
      <c r="K33" s="804"/>
      <c r="L33" s="794"/>
      <c r="M33" s="1155"/>
      <c r="N33" s="1156"/>
    </row>
    <row r="34" spans="1:14" s="737" customFormat="1" ht="15.75" outlineLevel="1">
      <c r="A34" s="295"/>
      <c r="B34" s="296"/>
      <c r="C34" s="304"/>
      <c r="D34" s="1187" t="s">
        <v>735</v>
      </c>
      <c r="E34" s="1188"/>
      <c r="F34" s="298"/>
      <c r="G34" s="299"/>
      <c r="H34" s="836"/>
      <c r="I34" s="803"/>
      <c r="J34" s="804"/>
      <c r="K34" s="804"/>
      <c r="L34" s="794"/>
      <c r="M34" s="1155"/>
      <c r="N34" s="1156"/>
    </row>
    <row r="35" spans="1:14" s="737" customFormat="1" ht="15.75" outlineLevel="1">
      <c r="A35" s="295" t="s">
        <v>366</v>
      </c>
      <c r="B35" s="492" t="s">
        <v>2446</v>
      </c>
      <c r="C35" s="515">
        <v>600009615</v>
      </c>
      <c r="D35" s="1187" t="s">
        <v>741</v>
      </c>
      <c r="E35" s="1188"/>
      <c r="F35" s="298"/>
      <c r="G35" s="299" t="s">
        <v>339</v>
      </c>
      <c r="H35" s="836">
        <v>4</v>
      </c>
      <c r="I35" s="726">
        <v>640.25665701254809</v>
      </c>
      <c r="J35" s="669">
        <f t="shared" ref="J35:J38" si="15">I35*H35</f>
        <v>2561.0266280501924</v>
      </c>
      <c r="K35" s="669">
        <f t="shared" ref="K35:K38" si="16">J35*(1+$K$12)</f>
        <v>3127.5257181748952</v>
      </c>
      <c r="L35" s="794">
        <f t="shared" ref="L35:L38" si="17">K35/$K$483</f>
        <v>1.4935692148130558E-4</v>
      </c>
      <c r="M35" s="1155"/>
      <c r="N35" s="1156"/>
    </row>
    <row r="36" spans="1:14" s="737" customFormat="1" ht="15.75" outlineLevel="1">
      <c r="A36" s="295" t="s">
        <v>367</v>
      </c>
      <c r="B36" s="492" t="s">
        <v>2446</v>
      </c>
      <c r="C36" s="515">
        <v>600009616</v>
      </c>
      <c r="D36" s="1187" t="s">
        <v>742</v>
      </c>
      <c r="E36" s="1188"/>
      <c r="F36" s="298"/>
      <c r="G36" s="299" t="s">
        <v>339</v>
      </c>
      <c r="H36" s="836">
        <v>1</v>
      </c>
      <c r="I36" s="726">
        <v>417.98712559068611</v>
      </c>
      <c r="J36" s="669">
        <f t="shared" si="15"/>
        <v>417.98712559068611</v>
      </c>
      <c r="K36" s="669">
        <f t="shared" si="16"/>
        <v>510.44587777134592</v>
      </c>
      <c r="L36" s="794">
        <f t="shared" si="17"/>
        <v>2.4376658021933378E-5</v>
      </c>
      <c r="M36" s="1155"/>
      <c r="N36" s="1156"/>
    </row>
    <row r="37" spans="1:14" s="737" customFormat="1" ht="15.75" outlineLevel="1">
      <c r="A37" s="295" t="s">
        <v>368</v>
      </c>
      <c r="B37" s="492" t="s">
        <v>2446</v>
      </c>
      <c r="C37" s="515">
        <v>600009617</v>
      </c>
      <c r="D37" s="1187" t="s">
        <v>743</v>
      </c>
      <c r="E37" s="1188"/>
      <c r="F37" s="298"/>
      <c r="G37" s="299" t="s">
        <v>339</v>
      </c>
      <c r="H37" s="836">
        <v>16</v>
      </c>
      <c r="I37" s="726">
        <v>286.34910086300295</v>
      </c>
      <c r="J37" s="669">
        <f t="shared" si="15"/>
        <v>4581.5856138080471</v>
      </c>
      <c r="K37" s="669">
        <f t="shared" si="16"/>
        <v>5595.0323515823875</v>
      </c>
      <c r="L37" s="794">
        <f t="shared" si="17"/>
        <v>2.6719422410003796E-4</v>
      </c>
      <c r="M37" s="1155"/>
      <c r="N37" s="1156"/>
    </row>
    <row r="38" spans="1:14" s="737" customFormat="1" ht="15.75" outlineLevel="1">
      <c r="A38" s="295" t="s">
        <v>369</v>
      </c>
      <c r="B38" s="492" t="s">
        <v>2446</v>
      </c>
      <c r="C38" s="515">
        <v>600009618</v>
      </c>
      <c r="D38" s="1187" t="s">
        <v>744</v>
      </c>
      <c r="E38" s="1188"/>
      <c r="F38" s="298"/>
      <c r="G38" s="299" t="s">
        <v>339</v>
      </c>
      <c r="H38" s="836">
        <v>10</v>
      </c>
      <c r="I38" s="726">
        <v>245.68725898928693</v>
      </c>
      <c r="J38" s="669">
        <f t="shared" si="15"/>
        <v>2456.8725898928692</v>
      </c>
      <c r="K38" s="669">
        <f t="shared" si="16"/>
        <v>3000.3328067771722</v>
      </c>
      <c r="L38" s="794">
        <f t="shared" si="17"/>
        <v>1.4328274547366769E-4</v>
      </c>
      <c r="M38" s="1155"/>
      <c r="N38" s="1156"/>
    </row>
    <row r="39" spans="1:14" s="737" customFormat="1" ht="15.75" outlineLevel="1">
      <c r="A39" s="295"/>
      <c r="B39" s="296"/>
      <c r="C39" s="304"/>
      <c r="D39" s="1190" t="s">
        <v>745</v>
      </c>
      <c r="E39" s="1191"/>
      <c r="F39" s="298"/>
      <c r="G39" s="299"/>
      <c r="H39" s="836"/>
      <c r="I39" s="803"/>
      <c r="J39" s="804"/>
      <c r="K39" s="804"/>
      <c r="L39" s="794"/>
      <c r="M39" s="1155"/>
      <c r="N39" s="1156"/>
    </row>
    <row r="40" spans="1:14" s="737" customFormat="1" ht="15.75" outlineLevel="1">
      <c r="A40" s="295"/>
      <c r="B40" s="296"/>
      <c r="C40" s="304"/>
      <c r="D40" s="1187" t="s">
        <v>735</v>
      </c>
      <c r="E40" s="1188"/>
      <c r="F40" s="298"/>
      <c r="G40" s="299"/>
      <c r="H40" s="836"/>
      <c r="I40" s="803"/>
      <c r="J40" s="804"/>
      <c r="K40" s="804"/>
      <c r="L40" s="794"/>
      <c r="M40" s="1155"/>
      <c r="N40" s="1156"/>
    </row>
    <row r="41" spans="1:14" s="737" customFormat="1" ht="15.75" outlineLevel="1">
      <c r="A41" s="295" t="s">
        <v>370</v>
      </c>
      <c r="B41" s="492" t="s">
        <v>2446</v>
      </c>
      <c r="C41" s="515">
        <v>600009619</v>
      </c>
      <c r="D41" s="1187" t="s">
        <v>741</v>
      </c>
      <c r="E41" s="1188"/>
      <c r="F41" s="298"/>
      <c r="G41" s="299" t="s">
        <v>339</v>
      </c>
      <c r="H41" s="836">
        <v>1</v>
      </c>
      <c r="I41" s="726">
        <v>652.97796789640847</v>
      </c>
      <c r="J41" s="669">
        <f t="shared" ref="J41:J43" si="18">I41*H41</f>
        <v>652.97796789640847</v>
      </c>
      <c r="K41" s="669">
        <f t="shared" ref="K41:K43" si="19">J41*(1+$K$12)</f>
        <v>797.41669439509405</v>
      </c>
      <c r="L41" s="794">
        <f t="shared" ref="L41:L43" si="20">K41/$K$483</f>
        <v>3.8081126534157599E-5</v>
      </c>
      <c r="M41" s="1155"/>
      <c r="N41" s="1156"/>
    </row>
    <row r="42" spans="1:14" s="737" customFormat="1" ht="15.75" outlineLevel="1">
      <c r="A42" s="295" t="s">
        <v>371</v>
      </c>
      <c r="B42" s="492" t="s">
        <v>2446</v>
      </c>
      <c r="C42" s="515">
        <v>600009620</v>
      </c>
      <c r="D42" s="1187" t="s">
        <v>742</v>
      </c>
      <c r="E42" s="1188"/>
      <c r="F42" s="298"/>
      <c r="G42" s="299" t="s">
        <v>339</v>
      </c>
      <c r="H42" s="836">
        <v>2</v>
      </c>
      <c r="I42" s="726">
        <v>473.06988668497274</v>
      </c>
      <c r="J42" s="669">
        <f t="shared" si="18"/>
        <v>946.13977336994549</v>
      </c>
      <c r="K42" s="669">
        <f t="shared" si="19"/>
        <v>1155.4258912393775</v>
      </c>
      <c r="L42" s="794">
        <f t="shared" si="20"/>
        <v>5.5178076750081204E-5</v>
      </c>
      <c r="M42" s="1155"/>
      <c r="N42" s="1156"/>
    </row>
    <row r="43" spans="1:14" s="737" customFormat="1" ht="15.75" outlineLevel="1">
      <c r="A43" s="295" t="s">
        <v>372</v>
      </c>
      <c r="B43" s="492" t="s">
        <v>2446</v>
      </c>
      <c r="C43" s="515">
        <v>600009621</v>
      </c>
      <c r="D43" s="1187" t="s">
        <v>743</v>
      </c>
      <c r="E43" s="1188"/>
      <c r="F43" s="298"/>
      <c r="G43" s="299" t="s">
        <v>339</v>
      </c>
      <c r="H43" s="836">
        <v>14</v>
      </c>
      <c r="I43" s="726">
        <v>347.61225590896265</v>
      </c>
      <c r="J43" s="669">
        <f t="shared" si="18"/>
        <v>4866.5715827254771</v>
      </c>
      <c r="K43" s="669">
        <f t="shared" si="19"/>
        <v>5943.0572168243534</v>
      </c>
      <c r="L43" s="794">
        <f t="shared" si="20"/>
        <v>2.8381436639636406E-4</v>
      </c>
      <c r="M43" s="1155"/>
      <c r="N43" s="1156"/>
    </row>
    <row r="44" spans="1:14" s="737" customFormat="1" ht="15.75" outlineLevel="1">
      <c r="A44" s="295"/>
      <c r="B44" s="296"/>
      <c r="C44" s="304"/>
      <c r="D44" s="1190" t="s">
        <v>746</v>
      </c>
      <c r="E44" s="1191"/>
      <c r="F44" s="298"/>
      <c r="G44" s="299"/>
      <c r="H44" s="836"/>
      <c r="I44" s="803"/>
      <c r="J44" s="804"/>
      <c r="K44" s="804"/>
      <c r="L44" s="794"/>
      <c r="M44" s="1155"/>
      <c r="N44" s="1156"/>
    </row>
    <row r="45" spans="1:14" s="737" customFormat="1" ht="15.75" outlineLevel="1">
      <c r="A45" s="295"/>
      <c r="B45" s="296"/>
      <c r="C45" s="304"/>
      <c r="D45" s="1187" t="s">
        <v>735</v>
      </c>
      <c r="E45" s="1188"/>
      <c r="F45" s="298"/>
      <c r="G45" s="299"/>
      <c r="H45" s="836"/>
      <c r="I45" s="803"/>
      <c r="J45" s="804"/>
      <c r="K45" s="804"/>
      <c r="L45" s="794"/>
      <c r="M45" s="1155"/>
      <c r="N45" s="1156"/>
    </row>
    <row r="46" spans="1:14" s="737" customFormat="1" ht="15.75" outlineLevel="1">
      <c r="A46" s="295" t="s">
        <v>373</v>
      </c>
      <c r="B46" s="492" t="s">
        <v>2446</v>
      </c>
      <c r="C46" s="515">
        <v>600009622</v>
      </c>
      <c r="D46" s="1187" t="s">
        <v>741</v>
      </c>
      <c r="E46" s="1188"/>
      <c r="F46" s="298"/>
      <c r="G46" s="299" t="s">
        <v>339</v>
      </c>
      <c r="H46" s="836">
        <v>3</v>
      </c>
      <c r="I46" s="726">
        <v>452.42418416461607</v>
      </c>
      <c r="J46" s="669">
        <f>I46*H46</f>
        <v>1357.2725524938483</v>
      </c>
      <c r="K46" s="669">
        <f>J46*(1+$K$12)</f>
        <v>1657.5012411054877</v>
      </c>
      <c r="L46" s="794">
        <f>K46/$K$483</f>
        <v>7.9154995044269374E-5</v>
      </c>
      <c r="M46" s="1155"/>
      <c r="N46" s="1156"/>
    </row>
    <row r="47" spans="1:14" s="737" customFormat="1" ht="15.75" outlineLevel="1">
      <c r="A47" s="295"/>
      <c r="B47" s="296"/>
      <c r="C47" s="304"/>
      <c r="D47" s="1190" t="s">
        <v>747</v>
      </c>
      <c r="E47" s="1191"/>
      <c r="F47" s="298"/>
      <c r="G47" s="299"/>
      <c r="H47" s="836"/>
      <c r="I47" s="803"/>
      <c r="J47" s="804"/>
      <c r="K47" s="804"/>
      <c r="L47" s="794"/>
      <c r="M47" s="1155"/>
      <c r="N47" s="1156"/>
    </row>
    <row r="48" spans="1:14" s="737" customFormat="1" ht="15.75" outlineLevel="1">
      <c r="A48" s="295"/>
      <c r="B48" s="296"/>
      <c r="C48" s="304"/>
      <c r="D48" s="1187" t="s">
        <v>735</v>
      </c>
      <c r="E48" s="1188"/>
      <c r="F48" s="298"/>
      <c r="G48" s="299"/>
      <c r="H48" s="836"/>
      <c r="I48" s="803"/>
      <c r="J48" s="804"/>
      <c r="K48" s="804"/>
      <c r="L48" s="794"/>
      <c r="M48" s="1155"/>
      <c r="N48" s="1156"/>
    </row>
    <row r="49" spans="1:14" s="737" customFormat="1" ht="15.75" outlineLevel="1">
      <c r="A49" s="295" t="s">
        <v>374</v>
      </c>
      <c r="B49" s="492" t="s">
        <v>2446</v>
      </c>
      <c r="C49" s="515">
        <v>600009623</v>
      </c>
      <c r="D49" s="1187" t="s">
        <v>741</v>
      </c>
      <c r="E49" s="1188"/>
      <c r="F49" s="298"/>
      <c r="G49" s="299" t="s">
        <v>339</v>
      </c>
      <c r="H49" s="836">
        <v>3</v>
      </c>
      <c r="I49" s="726">
        <v>403.93384328544744</v>
      </c>
      <c r="J49" s="669">
        <f>I49*H49</f>
        <v>1211.8015298563423</v>
      </c>
      <c r="K49" s="669">
        <f>J49*(1+$K$12)</f>
        <v>1479.8520282605652</v>
      </c>
      <c r="L49" s="794">
        <f>K49/$K$483</f>
        <v>7.0671247211308771E-5</v>
      </c>
      <c r="M49" s="1155"/>
      <c r="N49" s="1156"/>
    </row>
    <row r="50" spans="1:14" s="737" customFormat="1" ht="15.75" outlineLevel="1">
      <c r="A50" s="295"/>
      <c r="B50" s="296"/>
      <c r="C50" s="304"/>
      <c r="D50" s="1190" t="s">
        <v>748</v>
      </c>
      <c r="E50" s="1191"/>
      <c r="F50" s="298"/>
      <c r="G50" s="299"/>
      <c r="H50" s="836"/>
      <c r="I50" s="803"/>
      <c r="J50" s="804"/>
      <c r="K50" s="804"/>
      <c r="L50" s="794"/>
      <c r="M50" s="1155"/>
      <c r="N50" s="1156"/>
    </row>
    <row r="51" spans="1:14" s="737" customFormat="1" ht="15.75" outlineLevel="1">
      <c r="A51" s="295"/>
      <c r="B51" s="296"/>
      <c r="C51" s="304"/>
      <c r="D51" s="1187" t="s">
        <v>735</v>
      </c>
      <c r="E51" s="1188"/>
      <c r="F51" s="298"/>
      <c r="G51" s="299"/>
      <c r="H51" s="836"/>
      <c r="I51" s="803"/>
      <c r="J51" s="804"/>
      <c r="K51" s="804"/>
      <c r="L51" s="794"/>
      <c r="M51" s="1155"/>
      <c r="N51" s="1156"/>
    </row>
    <row r="52" spans="1:14" s="737" customFormat="1" ht="15.75" outlineLevel="1">
      <c r="A52" s="295" t="s">
        <v>375</v>
      </c>
      <c r="B52" s="492" t="s">
        <v>2446</v>
      </c>
      <c r="C52" s="515">
        <v>600009624</v>
      </c>
      <c r="D52" s="1187" t="s">
        <v>749</v>
      </c>
      <c r="E52" s="1188"/>
      <c r="F52" s="298"/>
      <c r="G52" s="299" t="s">
        <v>339</v>
      </c>
      <c r="H52" s="836">
        <v>100</v>
      </c>
      <c r="I52" s="726">
        <v>22.801800621716549</v>
      </c>
      <c r="J52" s="669">
        <f>I52*H52</f>
        <v>2280.1800621716548</v>
      </c>
      <c r="K52" s="669">
        <f>J52*(1+$K$12)</f>
        <v>2784.5558919240248</v>
      </c>
      <c r="L52" s="794">
        <f>K52/$K$483</f>
        <v>1.3297818569277904E-4</v>
      </c>
      <c r="M52" s="1155"/>
      <c r="N52" s="1156"/>
    </row>
    <row r="53" spans="1:14" s="737" customFormat="1" ht="15.75" outlineLevel="1">
      <c r="A53" s="295"/>
      <c r="B53" s="296"/>
      <c r="C53" s="304"/>
      <c r="D53" s="1190" t="s">
        <v>750</v>
      </c>
      <c r="E53" s="1191"/>
      <c r="F53" s="298"/>
      <c r="G53" s="299"/>
      <c r="H53" s="836"/>
      <c r="I53" s="803"/>
      <c r="J53" s="804"/>
      <c r="K53" s="804"/>
      <c r="L53" s="794"/>
      <c r="M53" s="1155"/>
      <c r="N53" s="1156"/>
    </row>
    <row r="54" spans="1:14" s="737" customFormat="1" ht="15.75" outlineLevel="1">
      <c r="A54" s="295"/>
      <c r="B54" s="296"/>
      <c r="C54" s="304"/>
      <c r="D54" s="1187" t="s">
        <v>735</v>
      </c>
      <c r="E54" s="1188"/>
      <c r="F54" s="298"/>
      <c r="G54" s="299"/>
      <c r="H54" s="836"/>
      <c r="I54" s="803"/>
      <c r="J54" s="804"/>
      <c r="K54" s="804"/>
      <c r="L54" s="794"/>
      <c r="M54" s="1155"/>
      <c r="N54" s="1156"/>
    </row>
    <row r="55" spans="1:14" s="737" customFormat="1" ht="15.75" outlineLevel="1">
      <c r="A55" s="295" t="s">
        <v>376</v>
      </c>
      <c r="B55" s="492" t="s">
        <v>2446</v>
      </c>
      <c r="C55" s="515">
        <v>600009625</v>
      </c>
      <c r="D55" s="1187" t="s">
        <v>741</v>
      </c>
      <c r="E55" s="1188"/>
      <c r="F55" s="298"/>
      <c r="G55" s="299" t="s">
        <v>339</v>
      </c>
      <c r="H55" s="836">
        <v>140</v>
      </c>
      <c r="I55" s="726">
        <v>221.51357928832653</v>
      </c>
      <c r="J55" s="669">
        <f t="shared" ref="J55:J58" si="21">I55*H55</f>
        <v>31011.901100365714</v>
      </c>
      <c r="K55" s="669">
        <f t="shared" ref="K55:K58" si="22">J55*(1+$K$12)</f>
        <v>37871.73362376661</v>
      </c>
      <c r="L55" s="794">
        <f t="shared" ref="L55:L58" si="23">K55/$K$483</f>
        <v>1.8085880197035412E-3</v>
      </c>
      <c r="M55" s="1155"/>
      <c r="N55" s="1156"/>
    </row>
    <row r="56" spans="1:14" s="737" customFormat="1" ht="15.75" outlineLevel="1">
      <c r="A56" s="295" t="s">
        <v>377</v>
      </c>
      <c r="B56" s="492" t="s">
        <v>2446</v>
      </c>
      <c r="C56" s="515">
        <v>600009626</v>
      </c>
      <c r="D56" s="1187" t="s">
        <v>742</v>
      </c>
      <c r="E56" s="1188"/>
      <c r="F56" s="298"/>
      <c r="G56" s="299" t="s">
        <v>339</v>
      </c>
      <c r="H56" s="836">
        <v>4</v>
      </c>
      <c r="I56" s="726">
        <v>137.90596563649621</v>
      </c>
      <c r="J56" s="669">
        <f t="shared" si="21"/>
        <v>551.62386254598482</v>
      </c>
      <c r="K56" s="669">
        <f t="shared" si="22"/>
        <v>673.6430609411567</v>
      </c>
      <c r="L56" s="794">
        <f t="shared" si="23"/>
        <v>3.2170240255651276E-5</v>
      </c>
      <c r="M56" s="1155"/>
      <c r="N56" s="1156"/>
    </row>
    <row r="57" spans="1:14" s="737" customFormat="1" ht="15.75" outlineLevel="1">
      <c r="A57" s="295" t="s">
        <v>378</v>
      </c>
      <c r="B57" s="492" t="s">
        <v>2446</v>
      </c>
      <c r="C57" s="515">
        <v>600009627</v>
      </c>
      <c r="D57" s="1187" t="s">
        <v>743</v>
      </c>
      <c r="E57" s="1188"/>
      <c r="F57" s="298"/>
      <c r="G57" s="299" t="s">
        <v>339</v>
      </c>
      <c r="H57" s="836">
        <v>135</v>
      </c>
      <c r="I57" s="726">
        <v>97.728437898391306</v>
      </c>
      <c r="J57" s="669">
        <f t="shared" si="21"/>
        <v>13193.339116282827</v>
      </c>
      <c r="K57" s="669">
        <f t="shared" si="22"/>
        <v>16111.705728804589</v>
      </c>
      <c r="L57" s="794">
        <f t="shared" si="23"/>
        <v>7.694244538047311E-4</v>
      </c>
      <c r="M57" s="1155"/>
      <c r="N57" s="1156"/>
    </row>
    <row r="58" spans="1:14" s="737" customFormat="1" ht="15.75" outlineLevel="1">
      <c r="A58" s="295" t="s">
        <v>379</v>
      </c>
      <c r="B58" s="492" t="s">
        <v>2446</v>
      </c>
      <c r="C58" s="515">
        <v>600009628</v>
      </c>
      <c r="D58" s="1187" t="s">
        <v>744</v>
      </c>
      <c r="E58" s="1188"/>
      <c r="F58" s="298"/>
      <c r="G58" s="299" t="s">
        <v>339</v>
      </c>
      <c r="H58" s="836">
        <v>36</v>
      </c>
      <c r="I58" s="726">
        <v>88.457846970881633</v>
      </c>
      <c r="J58" s="669">
        <f t="shared" si="21"/>
        <v>3184.4824909517388</v>
      </c>
      <c r="K58" s="669">
        <f t="shared" si="22"/>
        <v>3888.8900179502634</v>
      </c>
      <c r="L58" s="794">
        <f t="shared" si="23"/>
        <v>1.8571634365308507E-4</v>
      </c>
      <c r="M58" s="1155"/>
      <c r="N58" s="1156"/>
    </row>
    <row r="59" spans="1:14" s="737" customFormat="1" ht="15.75" outlineLevel="1">
      <c r="A59" s="295"/>
      <c r="B59" s="296"/>
      <c r="C59" s="304"/>
      <c r="D59" s="1190" t="s">
        <v>751</v>
      </c>
      <c r="E59" s="1191"/>
      <c r="F59" s="298"/>
      <c r="G59" s="299"/>
      <c r="H59" s="836"/>
      <c r="I59" s="803"/>
      <c r="J59" s="804"/>
      <c r="K59" s="804"/>
      <c r="L59" s="794"/>
      <c r="M59" s="1155"/>
      <c r="N59" s="1156"/>
    </row>
    <row r="60" spans="1:14" s="737" customFormat="1" ht="15.75" outlineLevel="1">
      <c r="A60" s="295"/>
      <c r="B60" s="296"/>
      <c r="C60" s="304"/>
      <c r="D60" s="1187" t="s">
        <v>735</v>
      </c>
      <c r="E60" s="1188"/>
      <c r="F60" s="298"/>
      <c r="G60" s="299"/>
      <c r="H60" s="836"/>
      <c r="I60" s="803"/>
      <c r="J60" s="804"/>
      <c r="K60" s="804"/>
      <c r="L60" s="794"/>
      <c r="M60" s="1155"/>
      <c r="N60" s="1156"/>
    </row>
    <row r="61" spans="1:14" s="737" customFormat="1" ht="15.75" outlineLevel="1">
      <c r="A61" s="295" t="s">
        <v>380</v>
      </c>
      <c r="B61" s="492" t="s">
        <v>2446</v>
      </c>
      <c r="C61" s="515">
        <v>600009629</v>
      </c>
      <c r="D61" s="1187" t="s">
        <v>743</v>
      </c>
      <c r="E61" s="1188"/>
      <c r="F61" s="298"/>
      <c r="G61" s="299" t="s">
        <v>339</v>
      </c>
      <c r="H61" s="836">
        <v>16</v>
      </c>
      <c r="I61" s="726">
        <v>131.16970939307731</v>
      </c>
      <c r="J61" s="669">
        <f>I61*H61</f>
        <v>2098.715350289237</v>
      </c>
      <c r="K61" s="669">
        <f>J61*(1+$K$12)</f>
        <v>2562.9511857732164</v>
      </c>
      <c r="L61" s="794">
        <f>K61/$K$483</f>
        <v>1.2239531614062428E-4</v>
      </c>
      <c r="M61" s="1155"/>
      <c r="N61" s="1156"/>
    </row>
    <row r="62" spans="1:14" s="737" customFormat="1" ht="15.75" outlineLevel="1">
      <c r="A62" s="295"/>
      <c r="B62" s="296"/>
      <c r="C62" s="304"/>
      <c r="D62" s="1190" t="s">
        <v>353</v>
      </c>
      <c r="E62" s="1191"/>
      <c r="F62" s="298"/>
      <c r="G62" s="299"/>
      <c r="H62" s="836"/>
      <c r="I62" s="803"/>
      <c r="J62" s="804"/>
      <c r="K62" s="804"/>
      <c r="L62" s="794"/>
      <c r="M62" s="1155"/>
      <c r="N62" s="1156"/>
    </row>
    <row r="63" spans="1:14" s="737" customFormat="1" ht="15.75" outlineLevel="1">
      <c r="A63" s="295"/>
      <c r="B63" s="296"/>
      <c r="C63" s="304"/>
      <c r="D63" s="1187" t="s">
        <v>735</v>
      </c>
      <c r="E63" s="1188"/>
      <c r="F63" s="298"/>
      <c r="G63" s="299"/>
      <c r="H63" s="836"/>
      <c r="I63" s="803"/>
      <c r="J63" s="804"/>
      <c r="K63" s="804"/>
      <c r="L63" s="794"/>
      <c r="M63" s="1155"/>
      <c r="N63" s="1156"/>
    </row>
    <row r="64" spans="1:14" s="737" customFormat="1" ht="15.75" outlineLevel="1">
      <c r="A64" s="295" t="s">
        <v>381</v>
      </c>
      <c r="B64" s="492" t="s">
        <v>2446</v>
      </c>
      <c r="C64" s="515">
        <v>600009630</v>
      </c>
      <c r="D64" s="1187" t="s">
        <v>752</v>
      </c>
      <c r="E64" s="1188"/>
      <c r="F64" s="298"/>
      <c r="G64" s="299" t="s">
        <v>339</v>
      </c>
      <c r="H64" s="836">
        <v>1</v>
      </c>
      <c r="I64" s="726">
        <v>134.54317442503219</v>
      </c>
      <c r="J64" s="669">
        <f>I64*H64</f>
        <v>134.54317442503219</v>
      </c>
      <c r="K64" s="669">
        <f>J64*(1+$K$12)</f>
        <v>164.30412460784933</v>
      </c>
      <c r="L64" s="794">
        <f>K64/$K$483</f>
        <v>7.8464449054730015E-6</v>
      </c>
      <c r="M64" s="1155"/>
      <c r="N64" s="1156"/>
    </row>
    <row r="65" spans="1:14" ht="15.75">
      <c r="A65" s="520" t="s">
        <v>382</v>
      </c>
      <c r="B65" s="521"/>
      <c r="C65" s="520"/>
      <c r="D65" s="1179" t="s">
        <v>355</v>
      </c>
      <c r="E65" s="1189"/>
      <c r="F65" s="522"/>
      <c r="G65" s="523"/>
      <c r="H65" s="834"/>
      <c r="I65" s="802"/>
      <c r="J65" s="802">
        <f>SUBTOTAL(9,J66:J89)</f>
        <v>167599.06476021151</v>
      </c>
      <c r="K65" s="802">
        <f t="shared" ref="K65:L65" si="24">SUBTOTAL(9,K66:K89)</f>
        <v>204671.97788517032</v>
      </c>
      <c r="L65" s="793">
        <f t="shared" si="24"/>
        <v>9.774236660236928E-3</v>
      </c>
      <c r="M65" s="1181"/>
      <c r="N65" s="1182"/>
    </row>
    <row r="66" spans="1:14" s="737" customFormat="1" ht="15.75" outlineLevel="1">
      <c r="A66" s="295"/>
      <c r="B66" s="296"/>
      <c r="C66" s="304"/>
      <c r="D66" s="1190" t="s">
        <v>753</v>
      </c>
      <c r="E66" s="1191"/>
      <c r="F66" s="298"/>
      <c r="G66" s="299"/>
      <c r="H66" s="836"/>
      <c r="I66" s="805"/>
      <c r="J66" s="749"/>
      <c r="K66" s="749"/>
      <c r="L66" s="795"/>
      <c r="M66" s="1155"/>
      <c r="N66" s="1156"/>
    </row>
    <row r="67" spans="1:14" s="737" customFormat="1" ht="15.75" outlineLevel="1">
      <c r="A67" s="295"/>
      <c r="B67" s="296"/>
      <c r="C67" s="304"/>
      <c r="D67" s="1187" t="s">
        <v>735</v>
      </c>
      <c r="E67" s="1188"/>
      <c r="F67" s="298"/>
      <c r="G67" s="299"/>
      <c r="H67" s="836"/>
      <c r="I67" s="805"/>
      <c r="J67" s="749"/>
      <c r="K67" s="749"/>
      <c r="L67" s="795"/>
      <c r="M67" s="1155"/>
      <c r="N67" s="1156"/>
    </row>
    <row r="68" spans="1:14" s="737" customFormat="1" ht="15.75" outlineLevel="1">
      <c r="A68" s="295" t="s">
        <v>383</v>
      </c>
      <c r="B68" s="492" t="s">
        <v>2446</v>
      </c>
      <c r="C68" s="515">
        <v>600009631</v>
      </c>
      <c r="D68" s="1187" t="s">
        <v>754</v>
      </c>
      <c r="E68" s="1188"/>
      <c r="F68" s="298"/>
      <c r="G68" s="299" t="s">
        <v>339</v>
      </c>
      <c r="H68" s="836">
        <v>15</v>
      </c>
      <c r="I68" s="726">
        <v>4014.0902048066473</v>
      </c>
      <c r="J68" s="669">
        <f t="shared" ref="J68:J70" si="25">I68*H68</f>
        <v>60211.353072099708</v>
      </c>
      <c r="K68" s="669">
        <f t="shared" ref="K68:K70" si="26">J68*(1+$K$12)</f>
        <v>73530.104371648165</v>
      </c>
      <c r="L68" s="794">
        <f t="shared" ref="L68:L70" si="27">K68/$K$483</f>
        <v>3.511475528827072E-3</v>
      </c>
      <c r="M68" s="1155"/>
      <c r="N68" s="1156"/>
    </row>
    <row r="69" spans="1:14" s="737" customFormat="1" ht="15.75" outlineLevel="1">
      <c r="A69" s="295" t="s">
        <v>384</v>
      </c>
      <c r="B69" s="492" t="s">
        <v>2446</v>
      </c>
      <c r="C69" s="515">
        <v>600009632</v>
      </c>
      <c r="D69" s="1187" t="s">
        <v>755</v>
      </c>
      <c r="E69" s="1188"/>
      <c r="F69" s="298"/>
      <c r="G69" s="299" t="s">
        <v>339</v>
      </c>
      <c r="H69" s="836">
        <v>25</v>
      </c>
      <c r="I69" s="726">
        <v>2274.2584627911051</v>
      </c>
      <c r="J69" s="669">
        <f t="shared" si="25"/>
        <v>56856.461569777624</v>
      </c>
      <c r="K69" s="669">
        <f t="shared" si="26"/>
        <v>69433.110869012438</v>
      </c>
      <c r="L69" s="794">
        <f t="shared" si="27"/>
        <v>3.3158210747880265E-3</v>
      </c>
      <c r="M69" s="1155"/>
      <c r="N69" s="1156"/>
    </row>
    <row r="70" spans="1:14" s="737" customFormat="1" ht="15.75" outlineLevel="1">
      <c r="A70" s="295" t="s">
        <v>385</v>
      </c>
      <c r="B70" s="492" t="s">
        <v>2446</v>
      </c>
      <c r="C70" s="515">
        <v>600009633</v>
      </c>
      <c r="D70" s="1187" t="s">
        <v>756</v>
      </c>
      <c r="E70" s="1188"/>
      <c r="F70" s="298"/>
      <c r="G70" s="299" t="s">
        <v>339</v>
      </c>
      <c r="H70" s="836">
        <v>10</v>
      </c>
      <c r="I70" s="726">
        <v>1543.4802731664588</v>
      </c>
      <c r="J70" s="669">
        <f t="shared" si="25"/>
        <v>15434.802731664588</v>
      </c>
      <c r="K70" s="669">
        <f t="shared" si="26"/>
        <v>18848.981095908795</v>
      </c>
      <c r="L70" s="794">
        <f t="shared" si="27"/>
        <v>9.0014472884562607E-4</v>
      </c>
      <c r="M70" s="1155"/>
      <c r="N70" s="1156"/>
    </row>
    <row r="71" spans="1:14" s="737" customFormat="1" ht="15.75" outlineLevel="1">
      <c r="A71" s="295"/>
      <c r="B71" s="296"/>
      <c r="C71" s="304"/>
      <c r="D71" s="1190" t="s">
        <v>757</v>
      </c>
      <c r="E71" s="1191"/>
      <c r="F71" s="298"/>
      <c r="G71" s="299"/>
      <c r="H71" s="836"/>
      <c r="I71" s="803"/>
      <c r="J71" s="804"/>
      <c r="K71" s="804"/>
      <c r="L71" s="794"/>
      <c r="M71" s="1155"/>
      <c r="N71" s="1156"/>
    </row>
    <row r="72" spans="1:14" s="737" customFormat="1" ht="15.75" outlineLevel="1">
      <c r="A72" s="295"/>
      <c r="B72" s="296"/>
      <c r="C72" s="304"/>
      <c r="D72" s="1187" t="s">
        <v>735</v>
      </c>
      <c r="E72" s="1188"/>
      <c r="F72" s="298"/>
      <c r="G72" s="299"/>
      <c r="H72" s="836"/>
      <c r="I72" s="803"/>
      <c r="J72" s="804"/>
      <c r="K72" s="804"/>
      <c r="L72" s="794"/>
      <c r="M72" s="1155"/>
      <c r="N72" s="1156"/>
    </row>
    <row r="73" spans="1:14" s="737" customFormat="1" ht="15.75" outlineLevel="1">
      <c r="A73" s="295" t="s">
        <v>386</v>
      </c>
      <c r="B73" s="492" t="s">
        <v>2446</v>
      </c>
      <c r="C73" s="515">
        <v>600009634</v>
      </c>
      <c r="D73" s="1187" t="s">
        <v>758</v>
      </c>
      <c r="E73" s="1188"/>
      <c r="F73" s="298"/>
      <c r="G73" s="299" t="s">
        <v>339</v>
      </c>
      <c r="H73" s="836">
        <v>8</v>
      </c>
      <c r="I73" s="726">
        <v>1131.6306310617001</v>
      </c>
      <c r="J73" s="669">
        <f>I73*H73</f>
        <v>9053.0450484936009</v>
      </c>
      <c r="K73" s="669">
        <f>J73*(1+$K$12)</f>
        <v>11055.578613220387</v>
      </c>
      <c r="L73" s="794">
        <f>K73/$K$483</f>
        <v>5.2796598194842397E-4</v>
      </c>
      <c r="M73" s="1155"/>
      <c r="N73" s="1156"/>
    </row>
    <row r="74" spans="1:14" s="737" customFormat="1" ht="15.75" outlineLevel="1">
      <c r="A74" s="295"/>
      <c r="B74" s="296"/>
      <c r="C74" s="304"/>
      <c r="D74" s="1190" t="s">
        <v>759</v>
      </c>
      <c r="E74" s="1191"/>
      <c r="F74" s="298"/>
      <c r="G74" s="299"/>
      <c r="H74" s="836"/>
      <c r="I74" s="803"/>
      <c r="J74" s="804"/>
      <c r="K74" s="804"/>
      <c r="L74" s="794"/>
      <c r="M74" s="1155"/>
      <c r="N74" s="1156"/>
    </row>
    <row r="75" spans="1:14" s="737" customFormat="1" ht="15.75" outlineLevel="1">
      <c r="A75" s="295"/>
      <c r="B75" s="296"/>
      <c r="C75" s="304"/>
      <c r="D75" s="1187" t="s">
        <v>735</v>
      </c>
      <c r="E75" s="1188"/>
      <c r="F75" s="298"/>
      <c r="G75" s="299"/>
      <c r="H75" s="836"/>
      <c r="I75" s="803"/>
      <c r="J75" s="804"/>
      <c r="K75" s="804"/>
      <c r="L75" s="794"/>
      <c r="M75" s="1155"/>
      <c r="N75" s="1156"/>
    </row>
    <row r="76" spans="1:14" s="737" customFormat="1" ht="15.75" outlineLevel="1">
      <c r="A76" s="295" t="s">
        <v>387</v>
      </c>
      <c r="B76" s="492" t="s">
        <v>2446</v>
      </c>
      <c r="C76" s="515">
        <v>600009635</v>
      </c>
      <c r="D76" s="1187" t="s">
        <v>758</v>
      </c>
      <c r="E76" s="1188"/>
      <c r="F76" s="298"/>
      <c r="G76" s="299" t="s">
        <v>339</v>
      </c>
      <c r="H76" s="836">
        <v>3</v>
      </c>
      <c r="I76" s="726">
        <v>1409.9028687357818</v>
      </c>
      <c r="J76" s="669">
        <f t="shared" ref="J76:J77" si="28">I76*H76</f>
        <v>4229.7086062073449</v>
      </c>
      <c r="K76" s="669">
        <f t="shared" ref="K76:K77" si="29">J76*(1+$K$12)</f>
        <v>5165.3201499004099</v>
      </c>
      <c r="L76" s="794">
        <f t="shared" ref="L76:L77" si="30">K76/$K$483</f>
        <v>2.4667305262150978E-4</v>
      </c>
      <c r="M76" s="1155"/>
      <c r="N76" s="1156"/>
    </row>
    <row r="77" spans="1:14" s="737" customFormat="1" ht="15.75" outlineLevel="1">
      <c r="A77" s="295" t="s">
        <v>388</v>
      </c>
      <c r="B77" s="492" t="s">
        <v>2446</v>
      </c>
      <c r="C77" s="515">
        <v>600009636</v>
      </c>
      <c r="D77" s="1187" t="s">
        <v>756</v>
      </c>
      <c r="E77" s="1188"/>
      <c r="F77" s="298"/>
      <c r="G77" s="299" t="s">
        <v>339</v>
      </c>
      <c r="H77" s="836">
        <v>2</v>
      </c>
      <c r="I77" s="726">
        <v>996.21884949559012</v>
      </c>
      <c r="J77" s="669">
        <f t="shared" si="28"/>
        <v>1992.4376989911802</v>
      </c>
      <c r="K77" s="669">
        <f t="shared" si="29"/>
        <v>2433.1649180080294</v>
      </c>
      <c r="L77" s="794">
        <f t="shared" si="30"/>
        <v>1.1619729279862318E-4</v>
      </c>
      <c r="M77" s="1155"/>
      <c r="N77" s="1156"/>
    </row>
    <row r="78" spans="1:14" s="737" customFormat="1" ht="15.75" outlineLevel="1">
      <c r="A78" s="295"/>
      <c r="B78" s="296"/>
      <c r="C78" s="304"/>
      <c r="D78" s="1190" t="s">
        <v>760</v>
      </c>
      <c r="E78" s="1191"/>
      <c r="F78" s="298"/>
      <c r="G78" s="299"/>
      <c r="H78" s="836"/>
      <c r="I78" s="803"/>
      <c r="J78" s="804"/>
      <c r="K78" s="804"/>
      <c r="L78" s="794"/>
      <c r="M78" s="1155"/>
      <c r="N78" s="1156"/>
    </row>
    <row r="79" spans="1:14" s="737" customFormat="1" ht="15.75" outlineLevel="1">
      <c r="A79" s="295"/>
      <c r="B79" s="296"/>
      <c r="C79" s="304"/>
      <c r="D79" s="1187" t="s">
        <v>735</v>
      </c>
      <c r="E79" s="1188"/>
      <c r="F79" s="298"/>
      <c r="G79" s="299"/>
      <c r="H79" s="836"/>
      <c r="I79" s="803"/>
      <c r="J79" s="804"/>
      <c r="K79" s="804"/>
      <c r="L79" s="794"/>
      <c r="M79" s="1155"/>
      <c r="N79" s="1156"/>
    </row>
    <row r="80" spans="1:14" s="737" customFormat="1" ht="15.75" outlineLevel="1">
      <c r="A80" s="295" t="s">
        <v>389</v>
      </c>
      <c r="B80" s="492" t="s">
        <v>2446</v>
      </c>
      <c r="C80" s="515">
        <v>600009637</v>
      </c>
      <c r="D80" s="1187" t="s">
        <v>758</v>
      </c>
      <c r="E80" s="1188"/>
      <c r="F80" s="298"/>
      <c r="G80" s="299" t="s">
        <v>339</v>
      </c>
      <c r="H80" s="836">
        <v>2</v>
      </c>
      <c r="I80" s="726">
        <v>939.26586931587462</v>
      </c>
      <c r="J80" s="669">
        <f>I80*H80</f>
        <v>1878.5317386317492</v>
      </c>
      <c r="K80" s="669">
        <f>J80*(1+$K$12)</f>
        <v>2294.0629592170922</v>
      </c>
      <c r="L80" s="794">
        <f>K80/$K$483</f>
        <v>1.0955439288055063E-4</v>
      </c>
      <c r="M80" s="1155"/>
      <c r="N80" s="1156"/>
    </row>
    <row r="81" spans="1:14" s="737" customFormat="1" ht="15.75" outlineLevel="1">
      <c r="A81" s="295"/>
      <c r="B81" s="296"/>
      <c r="C81" s="304"/>
      <c r="D81" s="1190" t="s">
        <v>761</v>
      </c>
      <c r="E81" s="1191"/>
      <c r="F81" s="298"/>
      <c r="G81" s="299"/>
      <c r="H81" s="836"/>
      <c r="I81" s="803"/>
      <c r="J81" s="804"/>
      <c r="K81" s="804"/>
      <c r="L81" s="794"/>
      <c r="M81" s="1155"/>
      <c r="N81" s="1156"/>
    </row>
    <row r="82" spans="1:14" s="737" customFormat="1" ht="15.75" outlineLevel="1">
      <c r="A82" s="295"/>
      <c r="B82" s="296"/>
      <c r="C82" s="304"/>
      <c r="D82" s="1187" t="s">
        <v>735</v>
      </c>
      <c r="E82" s="1188"/>
      <c r="F82" s="298"/>
      <c r="G82" s="299"/>
      <c r="H82" s="836"/>
      <c r="I82" s="803"/>
      <c r="J82" s="804"/>
      <c r="K82" s="804"/>
      <c r="L82" s="794"/>
      <c r="M82" s="1155"/>
      <c r="N82" s="1156"/>
    </row>
    <row r="83" spans="1:14" s="737" customFormat="1" ht="15.75" outlineLevel="1">
      <c r="A83" s="295" t="s">
        <v>390</v>
      </c>
      <c r="B83" s="492" t="s">
        <v>2446</v>
      </c>
      <c r="C83" s="515">
        <v>600009638</v>
      </c>
      <c r="D83" s="1187" t="s">
        <v>758</v>
      </c>
      <c r="E83" s="1188"/>
      <c r="F83" s="298"/>
      <c r="G83" s="299" t="s">
        <v>339</v>
      </c>
      <c r="H83" s="836">
        <v>10</v>
      </c>
      <c r="I83" s="726">
        <v>939.26586931587462</v>
      </c>
      <c r="J83" s="669">
        <f>I83*H83</f>
        <v>9392.6586931587462</v>
      </c>
      <c r="K83" s="669">
        <f>J83*(1+$K$12)</f>
        <v>11470.314796085462</v>
      </c>
      <c r="L83" s="794">
        <f>K83/$K$483</f>
        <v>5.4777196440275325E-4</v>
      </c>
      <c r="M83" s="1155"/>
      <c r="N83" s="1156"/>
    </row>
    <row r="84" spans="1:14" s="737" customFormat="1" ht="15.75" outlineLevel="1">
      <c r="A84" s="295"/>
      <c r="B84" s="296"/>
      <c r="C84" s="304"/>
      <c r="D84" s="1190" t="s">
        <v>359</v>
      </c>
      <c r="E84" s="1191"/>
      <c r="F84" s="298"/>
      <c r="G84" s="299"/>
      <c r="H84" s="836"/>
      <c r="I84" s="803"/>
      <c r="J84" s="804"/>
      <c r="K84" s="804"/>
      <c r="L84" s="794"/>
      <c r="M84" s="1155"/>
      <c r="N84" s="1156"/>
    </row>
    <row r="85" spans="1:14" s="737" customFormat="1" ht="15.75" outlineLevel="1">
      <c r="A85" s="295"/>
      <c r="B85" s="296"/>
      <c r="C85" s="304"/>
      <c r="D85" s="1187" t="s">
        <v>735</v>
      </c>
      <c r="E85" s="1188"/>
      <c r="F85" s="298"/>
      <c r="G85" s="299"/>
      <c r="H85" s="836"/>
      <c r="I85" s="803"/>
      <c r="J85" s="804"/>
      <c r="K85" s="804"/>
      <c r="L85" s="794"/>
      <c r="M85" s="1155"/>
      <c r="N85" s="1156"/>
    </row>
    <row r="86" spans="1:14" s="737" customFormat="1" ht="15.75" outlineLevel="1">
      <c r="A86" s="295" t="s">
        <v>391</v>
      </c>
      <c r="B86" s="492" t="s">
        <v>2446</v>
      </c>
      <c r="C86" s="515">
        <v>600009639</v>
      </c>
      <c r="D86" s="1187" t="s">
        <v>749</v>
      </c>
      <c r="E86" s="1188"/>
      <c r="F86" s="298"/>
      <c r="G86" s="299" t="s">
        <v>339</v>
      </c>
      <c r="H86" s="836">
        <v>60</v>
      </c>
      <c r="I86" s="726">
        <v>71.642810229136941</v>
      </c>
      <c r="J86" s="669">
        <f>I86*H86</f>
        <v>4298.5686137482162</v>
      </c>
      <c r="K86" s="669">
        <f>J86*(1+$K$12)</f>
        <v>5249.4119911093221</v>
      </c>
      <c r="L86" s="794">
        <f>K86/$K$483</f>
        <v>2.506889104133962E-4</v>
      </c>
      <c r="M86" s="1155"/>
      <c r="N86" s="1156"/>
    </row>
    <row r="87" spans="1:14" s="737" customFormat="1" ht="15.75" outlineLevel="1">
      <c r="A87" s="295"/>
      <c r="B87" s="296"/>
      <c r="C87" s="304"/>
      <c r="D87" s="1190" t="s">
        <v>762</v>
      </c>
      <c r="E87" s="1191"/>
      <c r="F87" s="298"/>
      <c r="G87" s="299"/>
      <c r="H87" s="836"/>
      <c r="I87" s="803"/>
      <c r="J87" s="804"/>
      <c r="K87" s="804"/>
      <c r="L87" s="794"/>
      <c r="M87" s="1155"/>
      <c r="N87" s="1156"/>
    </row>
    <row r="88" spans="1:14" s="737" customFormat="1" ht="15.75" outlineLevel="1">
      <c r="A88" s="295"/>
      <c r="B88" s="296"/>
      <c r="C88" s="304"/>
      <c r="D88" s="1187" t="s">
        <v>735</v>
      </c>
      <c r="E88" s="1188"/>
      <c r="F88" s="298"/>
      <c r="G88" s="299"/>
      <c r="H88" s="836"/>
      <c r="I88" s="803"/>
      <c r="J88" s="804"/>
      <c r="K88" s="804"/>
      <c r="L88" s="794"/>
      <c r="M88" s="1155"/>
      <c r="N88" s="1156"/>
    </row>
    <row r="89" spans="1:14" s="737" customFormat="1" ht="15.75" outlineLevel="1">
      <c r="A89" s="295" t="s">
        <v>392</v>
      </c>
      <c r="B89" s="492" t="s">
        <v>2446</v>
      </c>
      <c r="C89" s="515">
        <v>600009640</v>
      </c>
      <c r="D89" s="1187" t="s">
        <v>758</v>
      </c>
      <c r="E89" s="1188"/>
      <c r="F89" s="298"/>
      <c r="G89" s="299" t="s">
        <v>339</v>
      </c>
      <c r="H89" s="836">
        <v>8</v>
      </c>
      <c r="I89" s="726">
        <v>531.43712342984531</v>
      </c>
      <c r="J89" s="669">
        <f>I89*H89</f>
        <v>4251.4969874387625</v>
      </c>
      <c r="K89" s="669">
        <f>J89*(1+$K$12)</f>
        <v>5191.9281210602167</v>
      </c>
      <c r="L89" s="794">
        <f>K89/$K$483</f>
        <v>2.4794373271094837E-4</v>
      </c>
      <c r="M89" s="1155"/>
      <c r="N89" s="1156"/>
    </row>
    <row r="90" spans="1:14" ht="15.75">
      <c r="A90" s="520" t="s">
        <v>393</v>
      </c>
      <c r="B90" s="521"/>
      <c r="C90" s="520"/>
      <c r="D90" s="1179" t="s">
        <v>361</v>
      </c>
      <c r="E90" s="1189"/>
      <c r="F90" s="522"/>
      <c r="G90" s="523"/>
      <c r="H90" s="834"/>
      <c r="I90" s="802"/>
      <c r="J90" s="802">
        <f>SUBTOTAL(9,J91:J138)</f>
        <v>757670.73007606459</v>
      </c>
      <c r="K90" s="802">
        <f>SUBTOTAL(9,K91:K138)</f>
        <v>925267.49556889024</v>
      </c>
      <c r="L90" s="793">
        <f t="shared" ref="L90" si="31">SUBTOTAL(9,L91:L138)</f>
        <v>4.4186720474206791E-2</v>
      </c>
      <c r="M90" s="1181"/>
      <c r="N90" s="1182"/>
    </row>
    <row r="91" spans="1:14" s="737" customFormat="1" ht="94.5" customHeight="1" outlineLevel="1">
      <c r="A91" s="295"/>
      <c r="B91" s="296"/>
      <c r="C91" s="304"/>
      <c r="D91" s="1190" t="s">
        <v>763</v>
      </c>
      <c r="E91" s="1191"/>
      <c r="F91" s="298"/>
      <c r="G91" s="299"/>
      <c r="H91" s="836"/>
      <c r="I91" s="805"/>
      <c r="J91" s="749"/>
      <c r="K91" s="749"/>
      <c r="L91" s="795"/>
      <c r="M91" s="1155"/>
      <c r="N91" s="1156"/>
    </row>
    <row r="92" spans="1:14" s="737" customFormat="1" ht="15.75" outlineLevel="1">
      <c r="A92" s="295"/>
      <c r="B92" s="296"/>
      <c r="C92" s="304"/>
      <c r="D92" s="1187" t="s">
        <v>764</v>
      </c>
      <c r="E92" s="1188"/>
      <c r="F92" s="298"/>
      <c r="G92" s="299"/>
      <c r="H92" s="836"/>
      <c r="I92" s="805"/>
      <c r="J92" s="749"/>
      <c r="K92" s="749"/>
      <c r="L92" s="795"/>
      <c r="M92" s="1155"/>
      <c r="N92" s="1156"/>
    </row>
    <row r="93" spans="1:14" s="737" customFormat="1" ht="15.75" outlineLevel="1">
      <c r="A93" s="295" t="s">
        <v>394</v>
      </c>
      <c r="B93" s="492" t="s">
        <v>2446</v>
      </c>
      <c r="C93" s="515">
        <v>600009641</v>
      </c>
      <c r="D93" s="1187" t="s">
        <v>765</v>
      </c>
      <c r="E93" s="1188"/>
      <c r="F93" s="298"/>
      <c r="G93" s="299" t="s">
        <v>339</v>
      </c>
      <c r="H93" s="836">
        <v>30</v>
      </c>
      <c r="I93" s="726">
        <v>146.82441097839592</v>
      </c>
      <c r="J93" s="669">
        <f t="shared" ref="J93:J97" si="32">I93*H93</f>
        <v>4404.7323293518775</v>
      </c>
      <c r="K93" s="669">
        <f t="shared" ref="K93:K97" si="33">J93*(1+$K$12)</f>
        <v>5379.0591206045128</v>
      </c>
      <c r="L93" s="794">
        <f t="shared" ref="L93:L97" si="34">K93/$K$483</f>
        <v>2.568802891214152E-4</v>
      </c>
      <c r="M93" s="1155"/>
      <c r="N93" s="1156"/>
    </row>
    <row r="94" spans="1:14" s="737" customFormat="1" ht="15.75" outlineLevel="1">
      <c r="A94" s="295" t="s">
        <v>395</v>
      </c>
      <c r="B94" s="492" t="s">
        <v>2446</v>
      </c>
      <c r="C94" s="515">
        <v>600009642</v>
      </c>
      <c r="D94" s="1187" t="s">
        <v>766</v>
      </c>
      <c r="E94" s="1188"/>
      <c r="F94" s="298"/>
      <c r="G94" s="299" t="s">
        <v>339</v>
      </c>
      <c r="H94" s="836">
        <v>1035</v>
      </c>
      <c r="I94" s="726">
        <v>191.96375638264144</v>
      </c>
      <c r="J94" s="669">
        <f t="shared" si="32"/>
        <v>198682.4878560339</v>
      </c>
      <c r="K94" s="669">
        <f t="shared" si="33"/>
        <v>242631.05416978861</v>
      </c>
      <c r="L94" s="794">
        <f t="shared" si="34"/>
        <v>1.1586995782631324E-2</v>
      </c>
      <c r="M94" s="1155"/>
      <c r="N94" s="1156"/>
    </row>
    <row r="95" spans="1:14" s="737" customFormat="1" ht="15.75" outlineLevel="1">
      <c r="A95" s="295" t="s">
        <v>396</v>
      </c>
      <c r="B95" s="492" t="s">
        <v>2446</v>
      </c>
      <c r="C95" s="515">
        <v>600009643</v>
      </c>
      <c r="D95" s="1187" t="s">
        <v>767</v>
      </c>
      <c r="E95" s="1188"/>
      <c r="F95" s="298"/>
      <c r="G95" s="299" t="s">
        <v>339</v>
      </c>
      <c r="H95" s="836">
        <v>40</v>
      </c>
      <c r="I95" s="726">
        <v>234.164225988249</v>
      </c>
      <c r="J95" s="669">
        <f t="shared" si="32"/>
        <v>9366.5690395299607</v>
      </c>
      <c r="K95" s="669">
        <f t="shared" si="33"/>
        <v>11438.454111073988</v>
      </c>
      <c r="L95" s="794">
        <f t="shared" si="34"/>
        <v>5.4625043772051182E-4</v>
      </c>
      <c r="M95" s="1155"/>
      <c r="N95" s="1156"/>
    </row>
    <row r="96" spans="1:14" s="737" customFormat="1" ht="15.75" outlineLevel="1">
      <c r="A96" s="295" t="s">
        <v>397</v>
      </c>
      <c r="B96" s="492" t="s">
        <v>2446</v>
      </c>
      <c r="C96" s="515">
        <v>600009644</v>
      </c>
      <c r="D96" s="1187" t="s">
        <v>768</v>
      </c>
      <c r="E96" s="1188"/>
      <c r="F96" s="298"/>
      <c r="G96" s="299" t="s">
        <v>339</v>
      </c>
      <c r="H96" s="836">
        <v>120</v>
      </c>
      <c r="I96" s="726">
        <v>321.33353234830514</v>
      </c>
      <c r="J96" s="669">
        <f t="shared" si="32"/>
        <v>38560.023881796616</v>
      </c>
      <c r="K96" s="669">
        <f t="shared" si="33"/>
        <v>47089.501164450034</v>
      </c>
      <c r="L96" s="794">
        <f t="shared" si="34"/>
        <v>2.2487881992915744E-3</v>
      </c>
      <c r="M96" s="1155"/>
      <c r="N96" s="1156"/>
    </row>
    <row r="97" spans="1:14" s="737" customFormat="1" ht="15.75" outlineLevel="1">
      <c r="A97" s="295" t="s">
        <v>398</v>
      </c>
      <c r="B97" s="492" t="s">
        <v>2446</v>
      </c>
      <c r="C97" s="515">
        <v>600009645</v>
      </c>
      <c r="D97" s="1187" t="s">
        <v>769</v>
      </c>
      <c r="E97" s="1188"/>
      <c r="F97" s="298"/>
      <c r="G97" s="299" t="s">
        <v>339</v>
      </c>
      <c r="H97" s="836">
        <v>120</v>
      </c>
      <c r="I97" s="726">
        <v>371.26862221553074</v>
      </c>
      <c r="J97" s="669">
        <f t="shared" si="32"/>
        <v>44552.234665863689</v>
      </c>
      <c r="K97" s="669">
        <f t="shared" si="33"/>
        <v>54407.18897395274</v>
      </c>
      <c r="L97" s="794">
        <f t="shared" si="34"/>
        <v>2.5982488982834936E-3</v>
      </c>
      <c r="M97" s="1155"/>
      <c r="N97" s="1156"/>
    </row>
    <row r="98" spans="1:14" s="737" customFormat="1" ht="15.75" outlineLevel="1">
      <c r="A98" s="295"/>
      <c r="B98" s="296"/>
      <c r="C98" s="304"/>
      <c r="D98" s="1190" t="s">
        <v>770</v>
      </c>
      <c r="E98" s="1191"/>
      <c r="F98" s="298"/>
      <c r="G98" s="299"/>
      <c r="H98" s="836"/>
      <c r="I98" s="803"/>
      <c r="J98" s="804"/>
      <c r="K98" s="804"/>
      <c r="L98" s="794"/>
      <c r="M98" s="1155"/>
      <c r="N98" s="1156"/>
    </row>
    <row r="99" spans="1:14" s="737" customFormat="1" ht="15.75" outlineLevel="1">
      <c r="A99" s="295"/>
      <c r="B99" s="296"/>
      <c r="C99" s="304"/>
      <c r="D99" s="1187" t="s">
        <v>771</v>
      </c>
      <c r="E99" s="1188"/>
      <c r="F99" s="298"/>
      <c r="G99" s="299"/>
      <c r="H99" s="836"/>
      <c r="I99" s="803"/>
      <c r="J99" s="804"/>
      <c r="K99" s="804"/>
      <c r="L99" s="794"/>
      <c r="M99" s="1155"/>
      <c r="N99" s="1156"/>
    </row>
    <row r="100" spans="1:14" s="737" customFormat="1" ht="15.75" outlineLevel="1">
      <c r="A100" s="295" t="s">
        <v>979</v>
      </c>
      <c r="B100" s="492" t="s">
        <v>2446</v>
      </c>
      <c r="C100" s="515">
        <v>600009646</v>
      </c>
      <c r="D100" s="1187" t="s">
        <v>765</v>
      </c>
      <c r="E100" s="1188"/>
      <c r="F100" s="298"/>
      <c r="G100" s="299" t="s">
        <v>339</v>
      </c>
      <c r="H100" s="836">
        <v>100</v>
      </c>
      <c r="I100" s="726">
        <v>7.8165965702759062</v>
      </c>
      <c r="J100" s="669">
        <f t="shared" ref="J100:J104" si="35">I100*H100</f>
        <v>781.65965702759058</v>
      </c>
      <c r="K100" s="669">
        <f t="shared" ref="K100:K104" si="36">J100*(1+$K$12)</f>
        <v>954.56277316209366</v>
      </c>
      <c r="L100" s="794">
        <f t="shared" ref="L100:L104" si="37">K100/$K$483</f>
        <v>4.5585734541408301E-5</v>
      </c>
      <c r="M100" s="1155"/>
      <c r="N100" s="1156"/>
    </row>
    <row r="101" spans="1:14" s="737" customFormat="1" ht="15.75" outlineLevel="1">
      <c r="A101" s="295" t="s">
        <v>980</v>
      </c>
      <c r="B101" s="492" t="s">
        <v>2446</v>
      </c>
      <c r="C101" s="515">
        <v>600009647</v>
      </c>
      <c r="D101" s="1187" t="s">
        <v>766</v>
      </c>
      <c r="E101" s="1188"/>
      <c r="F101" s="298"/>
      <c r="G101" s="299" t="s">
        <v>339</v>
      </c>
      <c r="H101" s="836">
        <v>100</v>
      </c>
      <c r="I101" s="726">
        <v>10.95829682904307</v>
      </c>
      <c r="J101" s="669">
        <f t="shared" si="35"/>
        <v>1095.829682904307</v>
      </c>
      <c r="K101" s="669">
        <f t="shared" si="36"/>
        <v>1338.2272087627398</v>
      </c>
      <c r="L101" s="794">
        <f t="shared" si="37"/>
        <v>6.390786652266502E-5</v>
      </c>
      <c r="M101" s="1155"/>
      <c r="N101" s="1156"/>
    </row>
    <row r="102" spans="1:14" s="737" customFormat="1" ht="15.75" outlineLevel="1">
      <c r="A102" s="295" t="s">
        <v>981</v>
      </c>
      <c r="B102" s="492" t="s">
        <v>2446</v>
      </c>
      <c r="C102" s="515">
        <v>600009648</v>
      </c>
      <c r="D102" s="1187" t="s">
        <v>767</v>
      </c>
      <c r="E102" s="1188"/>
      <c r="F102" s="298"/>
      <c r="G102" s="299" t="s">
        <v>339</v>
      </c>
      <c r="H102" s="836">
        <v>100</v>
      </c>
      <c r="I102" s="726">
        <v>12.91018472589877</v>
      </c>
      <c r="J102" s="669">
        <f t="shared" si="35"/>
        <v>1291.0184725898769</v>
      </c>
      <c r="K102" s="669">
        <f t="shared" si="36"/>
        <v>1576.5917587267577</v>
      </c>
      <c r="L102" s="794">
        <f t="shared" si="37"/>
        <v>7.5291112762979924E-5</v>
      </c>
      <c r="M102" s="1155"/>
      <c r="N102" s="1156"/>
    </row>
    <row r="103" spans="1:14" s="737" customFormat="1" ht="15.75" outlineLevel="1">
      <c r="A103" s="295" t="s">
        <v>982</v>
      </c>
      <c r="B103" s="492" t="s">
        <v>2446</v>
      </c>
      <c r="C103" s="515">
        <v>600009649</v>
      </c>
      <c r="D103" s="1187" t="s">
        <v>768</v>
      </c>
      <c r="E103" s="1188"/>
      <c r="F103" s="298"/>
      <c r="G103" s="299" t="s">
        <v>339</v>
      </c>
      <c r="H103" s="836">
        <v>100</v>
      </c>
      <c r="I103" s="726">
        <v>23.236592953485921</v>
      </c>
      <c r="J103" s="669">
        <f t="shared" si="35"/>
        <v>2323.659295348592</v>
      </c>
      <c r="K103" s="669">
        <f t="shared" si="36"/>
        <v>2837.6527314797008</v>
      </c>
      <c r="L103" s="794">
        <f t="shared" si="37"/>
        <v>1.3551385804563517E-4</v>
      </c>
      <c r="M103" s="1155"/>
      <c r="N103" s="1156"/>
    </row>
    <row r="104" spans="1:14" s="737" customFormat="1" ht="15.75" outlineLevel="1">
      <c r="A104" s="295" t="s">
        <v>983</v>
      </c>
      <c r="B104" s="492" t="s">
        <v>2446</v>
      </c>
      <c r="C104" s="515">
        <v>600009650</v>
      </c>
      <c r="D104" s="1187" t="s">
        <v>769</v>
      </c>
      <c r="E104" s="1188"/>
      <c r="F104" s="298"/>
      <c r="G104" s="299" t="s">
        <v>339</v>
      </c>
      <c r="H104" s="836">
        <v>100</v>
      </c>
      <c r="I104" s="726">
        <v>35.192733181073073</v>
      </c>
      <c r="J104" s="669">
        <f t="shared" si="35"/>
        <v>3519.2733181073072</v>
      </c>
      <c r="K104" s="669">
        <f t="shared" si="36"/>
        <v>4297.7365760726434</v>
      </c>
      <c r="L104" s="794">
        <f t="shared" si="37"/>
        <v>2.0524106344180706E-4</v>
      </c>
      <c r="M104" s="1155"/>
      <c r="N104" s="1156"/>
    </row>
    <row r="105" spans="1:14" s="737" customFormat="1" ht="80.25" customHeight="1" outlineLevel="1">
      <c r="A105" s="295"/>
      <c r="B105" s="296"/>
      <c r="C105" s="304"/>
      <c r="D105" s="1190" t="s">
        <v>772</v>
      </c>
      <c r="E105" s="1191"/>
      <c r="F105" s="298"/>
      <c r="G105" s="299"/>
      <c r="H105" s="836"/>
      <c r="I105" s="803"/>
      <c r="J105" s="804"/>
      <c r="K105" s="804"/>
      <c r="L105" s="794"/>
      <c r="M105" s="1155"/>
      <c r="N105" s="1156"/>
    </row>
    <row r="106" spans="1:14" s="737" customFormat="1" ht="15.75" outlineLevel="1">
      <c r="A106" s="295"/>
      <c r="B106" s="296"/>
      <c r="C106" s="304"/>
      <c r="D106" s="1187" t="s">
        <v>771</v>
      </c>
      <c r="E106" s="1188"/>
      <c r="F106" s="298"/>
      <c r="G106" s="299"/>
      <c r="H106" s="836"/>
      <c r="I106" s="803"/>
      <c r="J106" s="804"/>
      <c r="K106" s="804"/>
      <c r="L106" s="794"/>
      <c r="M106" s="1155"/>
      <c r="N106" s="1156"/>
    </row>
    <row r="107" spans="1:14" s="737" customFormat="1" ht="15.75" outlineLevel="1">
      <c r="A107" s="295" t="s">
        <v>984</v>
      </c>
      <c r="B107" s="492" t="s">
        <v>2446</v>
      </c>
      <c r="C107" s="515">
        <v>600009651</v>
      </c>
      <c r="D107" s="1187" t="s">
        <v>765</v>
      </c>
      <c r="E107" s="1188"/>
      <c r="F107" s="298"/>
      <c r="G107" s="299" t="s">
        <v>339</v>
      </c>
      <c r="H107" s="836">
        <v>100</v>
      </c>
      <c r="I107" s="726">
        <v>5.009667650557704</v>
      </c>
      <c r="J107" s="669">
        <f t="shared" ref="J107:J111" si="38">I107*H107</f>
        <v>500.9667650557704</v>
      </c>
      <c r="K107" s="669">
        <f t="shared" ref="K107:K111" si="39">J107*(1+$K$12)</f>
        <v>611.78061348610686</v>
      </c>
      <c r="L107" s="794">
        <f t="shared" ref="L107:L111" si="40">K107/$K$483</f>
        <v>2.9215960886023219E-5</v>
      </c>
      <c r="M107" s="1155"/>
      <c r="N107" s="1156"/>
    </row>
    <row r="108" spans="1:14" s="737" customFormat="1" ht="15.75" outlineLevel="1">
      <c r="A108" s="295" t="s">
        <v>985</v>
      </c>
      <c r="B108" s="492" t="s">
        <v>2446</v>
      </c>
      <c r="C108" s="515">
        <v>600009652</v>
      </c>
      <c r="D108" s="1187" t="s">
        <v>766</v>
      </c>
      <c r="E108" s="1188"/>
      <c r="F108" s="298"/>
      <c r="G108" s="299" t="s">
        <v>339</v>
      </c>
      <c r="H108" s="836">
        <v>100</v>
      </c>
      <c r="I108" s="726">
        <v>7.9453547776024296</v>
      </c>
      <c r="J108" s="669">
        <f t="shared" si="38"/>
        <v>794.535477760243</v>
      </c>
      <c r="K108" s="669">
        <f t="shared" si="39"/>
        <v>970.28672544080882</v>
      </c>
      <c r="L108" s="794">
        <f t="shared" si="40"/>
        <v>4.6336641589820468E-5</v>
      </c>
      <c r="M108" s="1155"/>
      <c r="N108" s="1156"/>
    </row>
    <row r="109" spans="1:14" s="737" customFormat="1" ht="15.75" outlineLevel="1">
      <c r="A109" s="295" t="s">
        <v>986</v>
      </c>
      <c r="B109" s="492" t="s">
        <v>2446</v>
      </c>
      <c r="C109" s="515">
        <v>600009653</v>
      </c>
      <c r="D109" s="1187" t="s">
        <v>767</v>
      </c>
      <c r="E109" s="1188"/>
      <c r="F109" s="298"/>
      <c r="G109" s="299" t="s">
        <v>339</v>
      </c>
      <c r="H109" s="836">
        <v>150</v>
      </c>
      <c r="I109" s="726">
        <v>9.1504450719642918</v>
      </c>
      <c r="J109" s="669">
        <f t="shared" si="38"/>
        <v>1372.5667607946439</v>
      </c>
      <c r="K109" s="669">
        <f t="shared" si="39"/>
        <v>1676.1785282824192</v>
      </c>
      <c r="L109" s="794">
        <f t="shared" si="40"/>
        <v>8.004694042401725E-5</v>
      </c>
      <c r="M109" s="1155"/>
      <c r="N109" s="1156"/>
    </row>
    <row r="110" spans="1:14" s="737" customFormat="1" ht="15.75" outlineLevel="1">
      <c r="A110" s="295" t="s">
        <v>987</v>
      </c>
      <c r="B110" s="492" t="s">
        <v>2446</v>
      </c>
      <c r="C110" s="515">
        <v>600009654</v>
      </c>
      <c r="D110" s="1187" t="s">
        <v>768</v>
      </c>
      <c r="E110" s="1188"/>
      <c r="F110" s="298"/>
      <c r="G110" s="299" t="s">
        <v>339</v>
      </c>
      <c r="H110" s="836">
        <v>200</v>
      </c>
      <c r="I110" s="726">
        <v>9.8714910329928198</v>
      </c>
      <c r="J110" s="669">
        <f t="shared" si="38"/>
        <v>1974.2982065985639</v>
      </c>
      <c r="K110" s="669">
        <f t="shared" si="39"/>
        <v>2411.0129698981664</v>
      </c>
      <c r="L110" s="794">
        <f t="shared" si="40"/>
        <v>1.1513941284090584E-4</v>
      </c>
      <c r="M110" s="1155"/>
      <c r="N110" s="1156"/>
    </row>
    <row r="111" spans="1:14" s="737" customFormat="1" ht="15.75" outlineLevel="1">
      <c r="A111" s="295" t="s">
        <v>988</v>
      </c>
      <c r="B111" s="492" t="s">
        <v>2446</v>
      </c>
      <c r="C111" s="515">
        <v>600009655</v>
      </c>
      <c r="D111" s="1187" t="s">
        <v>769</v>
      </c>
      <c r="E111" s="1188"/>
      <c r="F111" s="298"/>
      <c r="G111" s="299" t="s">
        <v>339</v>
      </c>
      <c r="H111" s="836">
        <v>100</v>
      </c>
      <c r="I111" s="726">
        <v>18.711682643278113</v>
      </c>
      <c r="J111" s="669">
        <f t="shared" si="38"/>
        <v>1871.1682643278114</v>
      </c>
      <c r="K111" s="669">
        <f t="shared" si="39"/>
        <v>2285.0706843971234</v>
      </c>
      <c r="L111" s="794">
        <f t="shared" si="40"/>
        <v>1.0912496124505055E-4</v>
      </c>
      <c r="M111" s="1155"/>
      <c r="N111" s="1156"/>
    </row>
    <row r="112" spans="1:14" s="737" customFormat="1" ht="65.25" customHeight="1" outlineLevel="1">
      <c r="A112" s="295"/>
      <c r="B112" s="296"/>
      <c r="C112" s="304"/>
      <c r="D112" s="1190" t="s">
        <v>773</v>
      </c>
      <c r="E112" s="1191"/>
      <c r="F112" s="298"/>
      <c r="G112" s="299"/>
      <c r="H112" s="836"/>
      <c r="I112" s="803"/>
      <c r="J112" s="804"/>
      <c r="K112" s="804"/>
      <c r="L112" s="794"/>
      <c r="M112" s="1155"/>
      <c r="N112" s="1156"/>
    </row>
    <row r="113" spans="1:14" s="737" customFormat="1" ht="15.75" outlineLevel="1">
      <c r="A113" s="295"/>
      <c r="B113" s="296"/>
      <c r="C113" s="304"/>
      <c r="D113" s="1187" t="s">
        <v>771</v>
      </c>
      <c r="E113" s="1188"/>
      <c r="F113" s="298"/>
      <c r="G113" s="299"/>
      <c r="H113" s="836"/>
      <c r="I113" s="803"/>
      <c r="J113" s="804"/>
      <c r="K113" s="804"/>
      <c r="L113" s="794"/>
      <c r="M113" s="1155"/>
      <c r="N113" s="1156"/>
    </row>
    <row r="114" spans="1:14" s="737" customFormat="1" ht="15.75" outlineLevel="1">
      <c r="A114" s="295" t="s">
        <v>989</v>
      </c>
      <c r="B114" s="492" t="s">
        <v>2446</v>
      </c>
      <c r="C114" s="515">
        <v>600009656</v>
      </c>
      <c r="D114" s="1187" t="s">
        <v>765</v>
      </c>
      <c r="E114" s="1188"/>
      <c r="F114" s="298"/>
      <c r="G114" s="299" t="s">
        <v>339</v>
      </c>
      <c r="H114" s="836">
        <v>100</v>
      </c>
      <c r="I114" s="726">
        <v>4.8551578017658743</v>
      </c>
      <c r="J114" s="669">
        <f t="shared" ref="J114:J118" si="41">I114*H114</f>
        <v>485.51578017658744</v>
      </c>
      <c r="K114" s="669">
        <f t="shared" ref="K114:K118" si="42">J114*(1+$K$12)</f>
        <v>592.91187075164862</v>
      </c>
      <c r="L114" s="794">
        <f t="shared" ref="L114:L118" si="43">K114/$K$483</f>
        <v>2.8314872427928613E-5</v>
      </c>
      <c r="M114" s="1155"/>
      <c r="N114" s="1156"/>
    </row>
    <row r="115" spans="1:14" s="737" customFormat="1" ht="15.75" outlineLevel="1">
      <c r="A115" s="295" t="s">
        <v>990</v>
      </c>
      <c r="B115" s="492" t="s">
        <v>2446</v>
      </c>
      <c r="C115" s="515">
        <v>600009657</v>
      </c>
      <c r="D115" s="1187" t="s">
        <v>766</v>
      </c>
      <c r="E115" s="1188"/>
      <c r="F115" s="298"/>
      <c r="G115" s="299" t="s">
        <v>339</v>
      </c>
      <c r="H115" s="836">
        <v>100</v>
      </c>
      <c r="I115" s="726">
        <v>5.88522346037806</v>
      </c>
      <c r="J115" s="669">
        <f t="shared" si="41"/>
        <v>588.52234603780596</v>
      </c>
      <c r="K115" s="669">
        <f t="shared" si="42"/>
        <v>718.70348898136865</v>
      </c>
      <c r="L115" s="794">
        <f t="shared" si="43"/>
        <v>3.4322128815225896E-5</v>
      </c>
      <c r="M115" s="1155"/>
      <c r="N115" s="1156"/>
    </row>
    <row r="116" spans="1:14" s="737" customFormat="1" ht="15.75" outlineLevel="1">
      <c r="A116" s="295" t="s">
        <v>991</v>
      </c>
      <c r="B116" s="492" t="s">
        <v>2446</v>
      </c>
      <c r="C116" s="515">
        <v>600009658</v>
      </c>
      <c r="D116" s="1187" t="s">
        <v>767</v>
      </c>
      <c r="E116" s="1188"/>
      <c r="F116" s="298"/>
      <c r="G116" s="299" t="s">
        <v>339</v>
      </c>
      <c r="H116" s="836">
        <v>150</v>
      </c>
      <c r="I116" s="726">
        <v>6.7040391327603528</v>
      </c>
      <c r="J116" s="669">
        <f t="shared" si="41"/>
        <v>1005.605869914053</v>
      </c>
      <c r="K116" s="669">
        <f t="shared" si="42"/>
        <v>1228.0458883390415</v>
      </c>
      <c r="L116" s="794">
        <f t="shared" si="43"/>
        <v>5.8646089544270681E-5</v>
      </c>
      <c r="M116" s="1155"/>
      <c r="N116" s="1156"/>
    </row>
    <row r="117" spans="1:14" s="737" customFormat="1" ht="15.75" outlineLevel="1">
      <c r="A117" s="295" t="s">
        <v>992</v>
      </c>
      <c r="B117" s="492" t="s">
        <v>2446</v>
      </c>
      <c r="C117" s="515">
        <v>600009659</v>
      </c>
      <c r="D117" s="1187" t="s">
        <v>768</v>
      </c>
      <c r="E117" s="1188"/>
      <c r="F117" s="298"/>
      <c r="G117" s="299" t="s">
        <v>339</v>
      </c>
      <c r="H117" s="836">
        <v>200</v>
      </c>
      <c r="I117" s="726">
        <v>7.0388104718093123</v>
      </c>
      <c r="J117" s="669">
        <f t="shared" si="41"/>
        <v>1407.7620943618624</v>
      </c>
      <c r="K117" s="669">
        <f t="shared" si="42"/>
        <v>1719.1590696347064</v>
      </c>
      <c r="L117" s="794">
        <f t="shared" si="43"/>
        <v>8.2099502710770785E-5</v>
      </c>
      <c r="M117" s="1155"/>
      <c r="N117" s="1156"/>
    </row>
    <row r="118" spans="1:14" s="737" customFormat="1" ht="15.75" outlineLevel="1">
      <c r="A118" s="295" t="s">
        <v>993</v>
      </c>
      <c r="B118" s="492" t="s">
        <v>2446</v>
      </c>
      <c r="C118" s="515">
        <v>600009660</v>
      </c>
      <c r="D118" s="1187" t="s">
        <v>769</v>
      </c>
      <c r="E118" s="1188"/>
      <c r="F118" s="298"/>
      <c r="G118" s="299" t="s">
        <v>339</v>
      </c>
      <c r="H118" s="836">
        <v>100</v>
      </c>
      <c r="I118" s="726">
        <v>12.273772276951959</v>
      </c>
      <c r="J118" s="669">
        <f t="shared" si="41"/>
        <v>1227.3772276951959</v>
      </c>
      <c r="K118" s="669">
        <f t="shared" si="42"/>
        <v>1498.8730704613733</v>
      </c>
      <c r="L118" s="794">
        <f t="shared" si="43"/>
        <v>7.1579608824442548E-5</v>
      </c>
      <c r="M118" s="1155"/>
      <c r="N118" s="1156"/>
    </row>
    <row r="119" spans="1:14" s="737" customFormat="1" ht="76.5" customHeight="1" outlineLevel="1">
      <c r="A119" s="295"/>
      <c r="B119" s="296"/>
      <c r="C119" s="304"/>
      <c r="D119" s="1190" t="s">
        <v>774</v>
      </c>
      <c r="E119" s="1191"/>
      <c r="F119" s="298"/>
      <c r="G119" s="299"/>
      <c r="H119" s="836"/>
      <c r="I119" s="803"/>
      <c r="J119" s="804"/>
      <c r="K119" s="804"/>
      <c r="L119" s="794"/>
      <c r="M119" s="1155"/>
      <c r="N119" s="1156"/>
    </row>
    <row r="120" spans="1:14" s="737" customFormat="1" ht="15.75" outlineLevel="1">
      <c r="A120" s="295"/>
      <c r="B120" s="296"/>
      <c r="C120" s="304"/>
      <c r="D120" s="1187" t="s">
        <v>775</v>
      </c>
      <c r="E120" s="1188"/>
      <c r="F120" s="298"/>
      <c r="G120" s="299"/>
      <c r="H120" s="836"/>
      <c r="I120" s="803"/>
      <c r="J120" s="804"/>
      <c r="K120" s="804"/>
      <c r="L120" s="794"/>
      <c r="M120" s="1155"/>
      <c r="N120" s="1156"/>
    </row>
    <row r="121" spans="1:14" s="737" customFormat="1" ht="15.75" outlineLevel="1">
      <c r="A121" s="295" t="s">
        <v>994</v>
      </c>
      <c r="B121" s="492" t="s">
        <v>2446</v>
      </c>
      <c r="C121" s="515">
        <v>600009661</v>
      </c>
      <c r="D121" s="1187" t="s">
        <v>765</v>
      </c>
      <c r="E121" s="1188"/>
      <c r="F121" s="298"/>
      <c r="G121" s="299" t="s">
        <v>339</v>
      </c>
      <c r="H121" s="836">
        <v>780</v>
      </c>
      <c r="I121" s="726">
        <v>125.30854718211098</v>
      </c>
      <c r="J121" s="669">
        <f t="shared" ref="J121:J125" si="44">I121*H121</f>
        <v>97740.666802046573</v>
      </c>
      <c r="K121" s="669">
        <f t="shared" ref="K121:K125" si="45">J121*(1+$K$12)</f>
        <v>119360.90229865928</v>
      </c>
      <c r="L121" s="794">
        <f t="shared" ref="L121:L125" si="46">K121/$K$483</f>
        <v>5.7001535779414841E-3</v>
      </c>
      <c r="M121" s="1155"/>
      <c r="N121" s="1156"/>
    </row>
    <row r="122" spans="1:14" s="737" customFormat="1" ht="15.75" outlineLevel="1">
      <c r="A122" s="295" t="s">
        <v>995</v>
      </c>
      <c r="B122" s="492" t="s">
        <v>2446</v>
      </c>
      <c r="C122" s="515">
        <v>600009662</v>
      </c>
      <c r="D122" s="1187" t="s">
        <v>766</v>
      </c>
      <c r="E122" s="1188"/>
      <c r="F122" s="298"/>
      <c r="G122" s="299" t="s">
        <v>339</v>
      </c>
      <c r="H122" s="836">
        <v>510</v>
      </c>
      <c r="I122" s="726">
        <v>149.42045827641172</v>
      </c>
      <c r="J122" s="669">
        <f t="shared" si="44"/>
        <v>76204.433720969973</v>
      </c>
      <c r="K122" s="669">
        <f t="shared" si="45"/>
        <v>93060.854460048533</v>
      </c>
      <c r="L122" s="794">
        <f t="shared" si="46"/>
        <v>4.4441785568061663E-3</v>
      </c>
      <c r="M122" s="1155"/>
      <c r="N122" s="1156"/>
    </row>
    <row r="123" spans="1:14" s="737" customFormat="1" ht="15.75" outlineLevel="1">
      <c r="A123" s="295" t="s">
        <v>996</v>
      </c>
      <c r="B123" s="492" t="s">
        <v>2446</v>
      </c>
      <c r="C123" s="515">
        <v>600009663</v>
      </c>
      <c r="D123" s="1187" t="s">
        <v>767</v>
      </c>
      <c r="E123" s="1188"/>
      <c r="F123" s="298"/>
      <c r="G123" s="299" t="s">
        <v>339</v>
      </c>
      <c r="H123" s="836">
        <v>200</v>
      </c>
      <c r="I123" s="726">
        <v>187.0035942631535</v>
      </c>
      <c r="J123" s="669">
        <f t="shared" si="44"/>
        <v>37400.7188526307</v>
      </c>
      <c r="K123" s="669">
        <f t="shared" si="45"/>
        <v>45673.757862832616</v>
      </c>
      <c r="L123" s="794">
        <f t="shared" si="46"/>
        <v>2.1811785038992845E-3</v>
      </c>
      <c r="M123" s="1155"/>
      <c r="N123" s="1156"/>
    </row>
    <row r="124" spans="1:14" s="737" customFormat="1" ht="15.75" outlineLevel="1">
      <c r="A124" s="295" t="s">
        <v>997</v>
      </c>
      <c r="B124" s="492" t="s">
        <v>2446</v>
      </c>
      <c r="C124" s="515">
        <v>600009664</v>
      </c>
      <c r="D124" s="1187" t="s">
        <v>768</v>
      </c>
      <c r="E124" s="1188"/>
      <c r="F124" s="298"/>
      <c r="G124" s="299" t="s">
        <v>339</v>
      </c>
      <c r="H124" s="836">
        <v>150</v>
      </c>
      <c r="I124" s="726">
        <v>208.26365860842992</v>
      </c>
      <c r="J124" s="669">
        <f t="shared" si="44"/>
        <v>31239.548791264489</v>
      </c>
      <c r="K124" s="669">
        <f t="shared" si="45"/>
        <v>38149.736983892195</v>
      </c>
      <c r="L124" s="794">
        <f t="shared" si="46"/>
        <v>1.8218642417945452E-3</v>
      </c>
      <c r="M124" s="1155"/>
      <c r="N124" s="1156"/>
    </row>
    <row r="125" spans="1:14" s="737" customFormat="1" ht="15.75" outlineLevel="1">
      <c r="A125" s="295" t="s">
        <v>998</v>
      </c>
      <c r="B125" s="492" t="s">
        <v>2446</v>
      </c>
      <c r="C125" s="515">
        <v>600009665</v>
      </c>
      <c r="D125" s="1187" t="s">
        <v>769</v>
      </c>
      <c r="E125" s="1188"/>
      <c r="F125" s="298"/>
      <c r="G125" s="299" t="s">
        <v>339</v>
      </c>
      <c r="H125" s="836">
        <v>100</v>
      </c>
      <c r="I125" s="726">
        <v>306.55729201890301</v>
      </c>
      <c r="J125" s="669">
        <f t="shared" si="44"/>
        <v>30655.729201890303</v>
      </c>
      <c r="K125" s="669">
        <f t="shared" si="45"/>
        <v>37436.776501348439</v>
      </c>
      <c r="L125" s="794">
        <f t="shared" si="46"/>
        <v>1.787816373797251E-3</v>
      </c>
      <c r="M125" s="1155"/>
      <c r="N125" s="1156"/>
    </row>
    <row r="126" spans="1:14" s="737" customFormat="1" ht="15.75" outlineLevel="1">
      <c r="A126" s="295"/>
      <c r="B126" s="296"/>
      <c r="C126" s="304"/>
      <c r="D126" s="1190" t="s">
        <v>776</v>
      </c>
      <c r="E126" s="1191"/>
      <c r="F126" s="298"/>
      <c r="G126" s="299"/>
      <c r="H126" s="836"/>
      <c r="I126" s="803"/>
      <c r="J126" s="804"/>
      <c r="K126" s="804"/>
      <c r="L126" s="794"/>
      <c r="M126" s="1155"/>
      <c r="N126" s="1156"/>
    </row>
    <row r="127" spans="1:14" s="737" customFormat="1" ht="15.75" outlineLevel="1">
      <c r="A127" s="295"/>
      <c r="B127" s="296"/>
      <c r="C127" s="304"/>
      <c r="D127" s="1187" t="s">
        <v>777</v>
      </c>
      <c r="E127" s="1188"/>
      <c r="F127" s="298"/>
      <c r="G127" s="299"/>
      <c r="H127" s="836"/>
      <c r="I127" s="803"/>
      <c r="J127" s="804"/>
      <c r="K127" s="804"/>
      <c r="L127" s="794"/>
      <c r="M127" s="1155"/>
      <c r="N127" s="1156"/>
    </row>
    <row r="128" spans="1:14" s="737" customFormat="1" ht="15.75" outlineLevel="1">
      <c r="A128" s="295" t="s">
        <v>999</v>
      </c>
      <c r="B128" s="492" t="s">
        <v>2446</v>
      </c>
      <c r="C128" s="515">
        <v>600009666</v>
      </c>
      <c r="D128" s="1187" t="s">
        <v>765</v>
      </c>
      <c r="E128" s="1188"/>
      <c r="F128" s="298"/>
      <c r="G128" s="299" t="s">
        <v>111</v>
      </c>
      <c r="H128" s="836">
        <v>500</v>
      </c>
      <c r="I128" s="726">
        <v>25.8059057862922</v>
      </c>
      <c r="J128" s="669">
        <f>I128*H128</f>
        <v>12902.952893146101</v>
      </c>
      <c r="K128" s="669">
        <f>J128*(1+$K$12)</f>
        <v>15757.086073110018</v>
      </c>
      <c r="L128" s="794">
        <f>K128/$K$483</f>
        <v>7.5248937321897977E-4</v>
      </c>
      <c r="M128" s="1155"/>
      <c r="N128" s="1156"/>
    </row>
    <row r="129" spans="1:14" s="737" customFormat="1" ht="15.75" outlineLevel="1">
      <c r="A129" s="295"/>
      <c r="B129" s="296"/>
      <c r="C129" s="304"/>
      <c r="D129" s="1190" t="s">
        <v>778</v>
      </c>
      <c r="E129" s="1191"/>
      <c r="F129" s="298"/>
      <c r="G129" s="299"/>
      <c r="H129" s="836"/>
      <c r="I129" s="803"/>
      <c r="J129" s="804"/>
      <c r="K129" s="804"/>
      <c r="L129" s="794"/>
      <c r="M129" s="1155"/>
      <c r="N129" s="1156"/>
    </row>
    <row r="130" spans="1:14" s="737" customFormat="1" ht="15.75" outlineLevel="1">
      <c r="A130" s="295"/>
      <c r="B130" s="296"/>
      <c r="C130" s="304"/>
      <c r="D130" s="1187" t="s">
        <v>779</v>
      </c>
      <c r="E130" s="1188"/>
      <c r="F130" s="298"/>
      <c r="G130" s="299"/>
      <c r="H130" s="836"/>
      <c r="I130" s="803"/>
      <c r="J130" s="804"/>
      <c r="K130" s="804"/>
      <c r="L130" s="794"/>
      <c r="M130" s="1155"/>
      <c r="N130" s="1156"/>
    </row>
    <row r="131" spans="1:14" s="737" customFormat="1" ht="15.75" outlineLevel="1">
      <c r="A131" s="295" t="s">
        <v>1000</v>
      </c>
      <c r="B131" s="492" t="s">
        <v>2446</v>
      </c>
      <c r="C131" s="515">
        <v>600009667</v>
      </c>
      <c r="D131" s="1187" t="s">
        <v>765</v>
      </c>
      <c r="E131" s="1188"/>
      <c r="F131" s="298"/>
      <c r="G131" s="299" t="s">
        <v>111</v>
      </c>
      <c r="H131" s="836">
        <v>500</v>
      </c>
      <c r="I131" s="726">
        <v>37.969696119625539</v>
      </c>
      <c r="J131" s="669">
        <f t="shared" ref="J131:J133" si="47">I131*H131</f>
        <v>18984.848059812768</v>
      </c>
      <c r="K131" s="669">
        <f t="shared" ref="K131:K133" si="48">J131*(1+$K$12)</f>
        <v>23184.296450643353</v>
      </c>
      <c r="L131" s="794">
        <f t="shared" ref="L131:L133" si="49">K131/$K$483</f>
        <v>1.1071803900620746E-3</v>
      </c>
      <c r="M131" s="1155"/>
      <c r="N131" s="1156"/>
    </row>
    <row r="132" spans="1:14" s="737" customFormat="1" ht="15.75" outlineLevel="1">
      <c r="A132" s="295" t="s">
        <v>1001</v>
      </c>
      <c r="B132" s="492" t="s">
        <v>2446</v>
      </c>
      <c r="C132" s="515">
        <v>600009668</v>
      </c>
      <c r="D132" s="1187" t="s">
        <v>780</v>
      </c>
      <c r="E132" s="1188"/>
      <c r="F132" s="298"/>
      <c r="G132" s="299" t="s">
        <v>111</v>
      </c>
      <c r="H132" s="836">
        <v>500</v>
      </c>
      <c r="I132" s="726">
        <v>65.028018267092733</v>
      </c>
      <c r="J132" s="669">
        <f t="shared" si="47"/>
        <v>32514.009133546366</v>
      </c>
      <c r="K132" s="669">
        <f t="shared" si="48"/>
        <v>39706.107953886822</v>
      </c>
      <c r="L132" s="794">
        <f t="shared" si="49"/>
        <v>1.8961896983081122E-3</v>
      </c>
      <c r="M132" s="1155"/>
      <c r="N132" s="1156"/>
    </row>
    <row r="133" spans="1:14" s="737" customFormat="1" ht="15.75" outlineLevel="1">
      <c r="A133" s="295" t="s">
        <v>1002</v>
      </c>
      <c r="B133" s="492" t="s">
        <v>2446</v>
      </c>
      <c r="C133" s="515">
        <v>600009669</v>
      </c>
      <c r="D133" s="1187" t="s">
        <v>781</v>
      </c>
      <c r="E133" s="1188"/>
      <c r="F133" s="298"/>
      <c r="G133" s="299" t="s">
        <v>111</v>
      </c>
      <c r="H133" s="836">
        <v>100</v>
      </c>
      <c r="I133" s="726">
        <v>91.321362666369239</v>
      </c>
      <c r="J133" s="669">
        <f t="shared" si="47"/>
        <v>9132.1362666369241</v>
      </c>
      <c r="K133" s="669">
        <f t="shared" si="48"/>
        <v>11152.164808817013</v>
      </c>
      <c r="L133" s="794">
        <f t="shared" si="49"/>
        <v>5.325785153476127E-4</v>
      </c>
      <c r="M133" s="1155"/>
      <c r="N133" s="1156"/>
    </row>
    <row r="134" spans="1:14" s="737" customFormat="1" ht="82.5" customHeight="1" outlineLevel="1">
      <c r="A134" s="295"/>
      <c r="B134" s="296"/>
      <c r="C134" s="304"/>
      <c r="D134" s="1190" t="s">
        <v>782</v>
      </c>
      <c r="E134" s="1191"/>
      <c r="F134" s="298"/>
      <c r="G134" s="299"/>
      <c r="H134" s="836"/>
      <c r="I134" s="803"/>
      <c r="J134" s="804"/>
      <c r="K134" s="804"/>
      <c r="L134" s="794"/>
      <c r="M134" s="1155"/>
      <c r="N134" s="1156"/>
    </row>
    <row r="135" spans="1:14" s="737" customFormat="1" ht="15.75" outlineLevel="1">
      <c r="A135" s="295"/>
      <c r="B135" s="296"/>
      <c r="C135" s="304"/>
      <c r="D135" s="1187" t="s">
        <v>779</v>
      </c>
      <c r="E135" s="1188"/>
      <c r="F135" s="298"/>
      <c r="G135" s="299"/>
      <c r="H135" s="836"/>
      <c r="I135" s="803"/>
      <c r="J135" s="804"/>
      <c r="K135" s="804"/>
      <c r="L135" s="794"/>
      <c r="M135" s="1155"/>
      <c r="N135" s="1156"/>
    </row>
    <row r="136" spans="1:14" s="737" customFormat="1" ht="15.75" outlineLevel="1">
      <c r="A136" s="295" t="s">
        <v>1003</v>
      </c>
      <c r="B136" s="492" t="s">
        <v>2446</v>
      </c>
      <c r="C136" s="515">
        <v>600009670</v>
      </c>
      <c r="D136" s="1187" t="s">
        <v>765</v>
      </c>
      <c r="E136" s="1188"/>
      <c r="F136" s="298"/>
      <c r="G136" s="299" t="s">
        <v>111</v>
      </c>
      <c r="H136" s="836">
        <v>30</v>
      </c>
      <c r="I136" s="726">
        <v>25.8059057862922</v>
      </c>
      <c r="J136" s="669">
        <f t="shared" ref="J136:J138" si="50">I136*H136</f>
        <v>774.17717358876598</v>
      </c>
      <c r="K136" s="669">
        <f t="shared" ref="K136:K138" si="51">J136*(1+$K$12)</f>
        <v>945.42516438660107</v>
      </c>
      <c r="L136" s="794">
        <f t="shared" ref="L136:L138" si="52">K136/$K$483</f>
        <v>4.5149362393138783E-5</v>
      </c>
      <c r="M136" s="1155"/>
      <c r="N136" s="1156"/>
    </row>
    <row r="137" spans="1:14" s="737" customFormat="1" ht="15.75" outlineLevel="1">
      <c r="A137" s="295" t="s">
        <v>1004</v>
      </c>
      <c r="B137" s="492" t="s">
        <v>2446</v>
      </c>
      <c r="C137" s="515">
        <v>600009671</v>
      </c>
      <c r="D137" s="1187" t="s">
        <v>766</v>
      </c>
      <c r="E137" s="1188"/>
      <c r="F137" s="298"/>
      <c r="G137" s="299" t="s">
        <v>111</v>
      </c>
      <c r="H137" s="836">
        <v>200</v>
      </c>
      <c r="I137" s="726">
        <v>33.045349523116421</v>
      </c>
      <c r="J137" s="669">
        <f t="shared" si="50"/>
        <v>6609.0699046232839</v>
      </c>
      <c r="K137" s="669">
        <f t="shared" si="51"/>
        <v>8070.9961675259547</v>
      </c>
      <c r="L137" s="794">
        <f t="shared" si="52"/>
        <v>3.854354046919084E-4</v>
      </c>
      <c r="M137" s="1155"/>
      <c r="N137" s="1156"/>
    </row>
    <row r="138" spans="1:14" s="737" customFormat="1" ht="15.75" outlineLevel="1">
      <c r="A138" s="295" t="s">
        <v>1005</v>
      </c>
      <c r="B138" s="492" t="s">
        <v>2446</v>
      </c>
      <c r="C138" s="515">
        <v>600009672</v>
      </c>
      <c r="D138" s="1187" t="s">
        <v>783</v>
      </c>
      <c r="E138" s="1188"/>
      <c r="F138" s="298"/>
      <c r="G138" s="299" t="s">
        <v>111</v>
      </c>
      <c r="H138" s="836">
        <v>2000</v>
      </c>
      <c r="I138" s="726">
        <v>43.853316142316061</v>
      </c>
      <c r="J138" s="669">
        <f t="shared" si="50"/>
        <v>87706.632284632127</v>
      </c>
      <c r="K138" s="669">
        <f t="shared" si="51"/>
        <v>107107.33934599276</v>
      </c>
      <c r="L138" s="794">
        <f t="shared" si="52"/>
        <v>5.1149771142749738E-3</v>
      </c>
      <c r="M138" s="1155"/>
      <c r="N138" s="1156"/>
    </row>
    <row r="139" spans="1:14" ht="15.75">
      <c r="A139" s="520" t="s">
        <v>399</v>
      </c>
      <c r="B139" s="521"/>
      <c r="C139" s="520"/>
      <c r="D139" s="1179" t="s">
        <v>592</v>
      </c>
      <c r="E139" s="1189"/>
      <c r="F139" s="522"/>
      <c r="G139" s="523"/>
      <c r="H139" s="834"/>
      <c r="I139" s="802"/>
      <c r="J139" s="802">
        <f>SUBTOTAL(9,J140:J166)</f>
        <v>742912.37791129318</v>
      </c>
      <c r="K139" s="802">
        <f t="shared" ref="K139:L139" si="53">SUBTOTAL(9,K140:K166)</f>
        <v>907244.59590527136</v>
      </c>
      <c r="L139" s="793">
        <f t="shared" si="53"/>
        <v>4.3326025774149984E-2</v>
      </c>
      <c r="M139" s="1181"/>
      <c r="N139" s="1182"/>
    </row>
    <row r="140" spans="1:14" s="737" customFormat="1" ht="28.5" customHeight="1" outlineLevel="1">
      <c r="A140" s="295"/>
      <c r="B140" s="296"/>
      <c r="C140" s="304"/>
      <c r="D140" s="1190" t="s">
        <v>784</v>
      </c>
      <c r="E140" s="1191"/>
      <c r="F140" s="298"/>
      <c r="G140" s="299"/>
      <c r="H140" s="836"/>
      <c r="I140" s="805"/>
      <c r="J140" s="749"/>
      <c r="K140" s="749"/>
      <c r="L140" s="795"/>
      <c r="M140" s="1155"/>
      <c r="N140" s="1156"/>
    </row>
    <row r="141" spans="1:14" s="737" customFormat="1" ht="15.75" outlineLevel="1">
      <c r="A141" s="295"/>
      <c r="B141" s="296"/>
      <c r="C141" s="304"/>
      <c r="D141" s="1187" t="s">
        <v>785</v>
      </c>
      <c r="E141" s="1188"/>
      <c r="F141" s="298"/>
      <c r="G141" s="299"/>
      <c r="H141" s="836"/>
      <c r="I141" s="805"/>
      <c r="J141" s="749"/>
      <c r="K141" s="749"/>
      <c r="L141" s="795"/>
      <c r="M141" s="1155"/>
      <c r="N141" s="1156"/>
    </row>
    <row r="142" spans="1:14" s="737" customFormat="1" ht="15.75" outlineLevel="1">
      <c r="A142" s="295" t="s">
        <v>401</v>
      </c>
      <c r="B142" s="492" t="s">
        <v>2446</v>
      </c>
      <c r="C142" s="515">
        <v>600009673</v>
      </c>
      <c r="D142" s="1187" t="s">
        <v>786</v>
      </c>
      <c r="E142" s="1188"/>
      <c r="F142" s="298"/>
      <c r="G142" s="299" t="s">
        <v>787</v>
      </c>
      <c r="H142" s="836">
        <v>1000</v>
      </c>
      <c r="I142" s="726">
        <v>591.4965134707935</v>
      </c>
      <c r="J142" s="669">
        <f>I142*H142</f>
        <v>591496.51347079349</v>
      </c>
      <c r="K142" s="669">
        <f>J142*(1+$K$12)</f>
        <v>722335.54225053301</v>
      </c>
      <c r="L142" s="794">
        <f>K142/$K$483</f>
        <v>3.449557976137993E-2</v>
      </c>
      <c r="M142" s="1155"/>
      <c r="N142" s="1156"/>
    </row>
    <row r="143" spans="1:14" s="737" customFormat="1" ht="15.75" customHeight="1" outlineLevel="1">
      <c r="A143" s="295"/>
      <c r="B143" s="296"/>
      <c r="C143" s="304"/>
      <c r="D143" s="1195" t="s">
        <v>788</v>
      </c>
      <c r="E143" s="1196"/>
      <c r="F143" s="598"/>
      <c r="G143" s="599"/>
      <c r="H143" s="837"/>
      <c r="I143" s="759"/>
      <c r="J143" s="805"/>
      <c r="K143" s="805"/>
      <c r="L143" s="795"/>
      <c r="M143" s="1155"/>
      <c r="N143" s="1156"/>
    </row>
    <row r="144" spans="1:14" s="737" customFormat="1" ht="15.75" outlineLevel="1">
      <c r="A144" s="295"/>
      <c r="B144" s="296"/>
      <c r="C144" s="304"/>
      <c r="D144" s="1193" t="s">
        <v>785</v>
      </c>
      <c r="E144" s="1194"/>
      <c r="F144" s="598"/>
      <c r="G144" s="599"/>
      <c r="H144" s="837"/>
      <c r="I144" s="759"/>
      <c r="J144" s="805"/>
      <c r="K144" s="805"/>
      <c r="L144" s="795"/>
      <c r="M144" s="1155"/>
      <c r="N144" s="1156"/>
    </row>
    <row r="145" spans="1:14" s="737" customFormat="1" ht="15.75" outlineLevel="1">
      <c r="A145" s="295" t="s">
        <v>402</v>
      </c>
      <c r="B145" s="492" t="s">
        <v>2446</v>
      </c>
      <c r="C145" s="515">
        <v>600008452</v>
      </c>
      <c r="D145" s="1193" t="s">
        <v>789</v>
      </c>
      <c r="E145" s="1194"/>
      <c r="F145" s="598"/>
      <c r="G145" s="599" t="s">
        <v>339</v>
      </c>
      <c r="H145" s="837">
        <v>2000</v>
      </c>
      <c r="I145" s="726">
        <v>8.4225133404329711</v>
      </c>
      <c r="J145" s="669">
        <f>I145*H145</f>
        <v>16845.026680865943</v>
      </c>
      <c r="K145" s="669">
        <f>J145*(1+$K$12)</f>
        <v>20571.146582673493</v>
      </c>
      <c r="L145" s="794">
        <f>K145/$K$483</f>
        <v>9.8238780486248171E-4</v>
      </c>
      <c r="M145" s="1155"/>
      <c r="N145" s="1156"/>
    </row>
    <row r="146" spans="1:14" s="737" customFormat="1" ht="15.75" outlineLevel="1">
      <c r="A146" s="295"/>
      <c r="B146" s="296"/>
      <c r="C146" s="304"/>
      <c r="D146" s="1190" t="s">
        <v>790</v>
      </c>
      <c r="E146" s="1191"/>
      <c r="F146" s="298"/>
      <c r="G146" s="299"/>
      <c r="H146" s="836"/>
      <c r="I146" s="803"/>
      <c r="J146" s="804"/>
      <c r="K146" s="804"/>
      <c r="L146" s="794"/>
      <c r="M146" s="1155"/>
      <c r="N146" s="1156"/>
    </row>
    <row r="147" spans="1:14" s="737" customFormat="1" ht="15.75" outlineLevel="1">
      <c r="A147" s="295"/>
      <c r="B147" s="296"/>
      <c r="C147" s="304"/>
      <c r="D147" s="1187" t="s">
        <v>785</v>
      </c>
      <c r="E147" s="1188"/>
      <c r="F147" s="298"/>
      <c r="G147" s="299"/>
      <c r="H147" s="836"/>
      <c r="I147" s="803"/>
      <c r="J147" s="804"/>
      <c r="K147" s="804"/>
      <c r="L147" s="794"/>
      <c r="M147" s="1155"/>
      <c r="N147" s="1156"/>
    </row>
    <row r="148" spans="1:14" s="737" customFormat="1" ht="15.75" outlineLevel="1">
      <c r="A148" s="295" t="s">
        <v>403</v>
      </c>
      <c r="B148" s="492" t="s">
        <v>2446</v>
      </c>
      <c r="C148" s="515">
        <v>600009675</v>
      </c>
      <c r="D148" s="1187" t="s">
        <v>791</v>
      </c>
      <c r="E148" s="1188"/>
      <c r="F148" s="298"/>
      <c r="G148" s="299" t="s">
        <v>339</v>
      </c>
      <c r="H148" s="836">
        <v>1000</v>
      </c>
      <c r="I148" s="726">
        <v>2.4818194455700349</v>
      </c>
      <c r="J148" s="669">
        <f>I148*H148</f>
        <v>2481.819445570035</v>
      </c>
      <c r="K148" s="669">
        <f>J148*(1+$K$12)</f>
        <v>3030.7979069301268</v>
      </c>
      <c r="L148" s="794">
        <f>K148/$K$483</f>
        <v>1.4473762513941198E-4</v>
      </c>
      <c r="M148" s="1155"/>
      <c r="N148" s="1156"/>
    </row>
    <row r="149" spans="1:14" s="737" customFormat="1" ht="15.75" outlineLevel="1">
      <c r="A149" s="295"/>
      <c r="B149" s="296"/>
      <c r="C149" s="304"/>
      <c r="D149" s="1190" t="s">
        <v>792</v>
      </c>
      <c r="E149" s="1191"/>
      <c r="F149" s="298"/>
      <c r="G149" s="299"/>
      <c r="H149" s="836"/>
      <c r="I149" s="803"/>
      <c r="J149" s="804"/>
      <c r="K149" s="804"/>
      <c r="L149" s="794"/>
      <c r="M149" s="1155"/>
      <c r="N149" s="1156"/>
    </row>
    <row r="150" spans="1:14" s="737" customFormat="1" ht="15.75" outlineLevel="1">
      <c r="A150" s="295"/>
      <c r="B150" s="296"/>
      <c r="C150" s="304"/>
      <c r="D150" s="1187" t="s">
        <v>785</v>
      </c>
      <c r="E150" s="1188"/>
      <c r="F150" s="298"/>
      <c r="G150" s="299"/>
      <c r="H150" s="836"/>
      <c r="I150" s="803"/>
      <c r="J150" s="804"/>
      <c r="K150" s="804"/>
      <c r="L150" s="794"/>
      <c r="M150" s="1155"/>
      <c r="N150" s="1156"/>
    </row>
    <row r="151" spans="1:14" s="737" customFormat="1" ht="15.75" outlineLevel="1">
      <c r="A151" s="295" t="s">
        <v>1006</v>
      </c>
      <c r="B151" s="492" t="s">
        <v>2446</v>
      </c>
      <c r="C151" s="515">
        <v>600009676</v>
      </c>
      <c r="D151" s="1187" t="s">
        <v>793</v>
      </c>
      <c r="E151" s="1188"/>
      <c r="F151" s="298"/>
      <c r="G151" s="299" t="s">
        <v>339</v>
      </c>
      <c r="H151" s="836">
        <v>2000</v>
      </c>
      <c r="I151" s="726">
        <v>2.3015579553129029</v>
      </c>
      <c r="J151" s="669">
        <f>I151*H151</f>
        <v>4603.1159106258056</v>
      </c>
      <c r="K151" s="669">
        <f>J151*(1+$K$12)</f>
        <v>5621.3251500562337</v>
      </c>
      <c r="L151" s="794">
        <f>K151/$K$483</f>
        <v>2.6844985292328346E-4</v>
      </c>
      <c r="M151" s="1155"/>
      <c r="N151" s="1156"/>
    </row>
    <row r="152" spans="1:14" s="737" customFormat="1" ht="15.75" outlineLevel="1">
      <c r="A152" s="295"/>
      <c r="B152" s="296"/>
      <c r="C152" s="304"/>
      <c r="D152" s="1190" t="s">
        <v>794</v>
      </c>
      <c r="E152" s="1191"/>
      <c r="F152" s="298"/>
      <c r="G152" s="299"/>
      <c r="H152" s="836"/>
      <c r="I152" s="803"/>
      <c r="J152" s="804"/>
      <c r="K152" s="804"/>
      <c r="L152" s="794"/>
      <c r="M152" s="1155"/>
      <c r="N152" s="1156"/>
    </row>
    <row r="153" spans="1:14" s="737" customFormat="1" ht="15.75" outlineLevel="1">
      <c r="A153" s="295"/>
      <c r="B153" s="296"/>
      <c r="C153" s="304"/>
      <c r="D153" s="1187" t="s">
        <v>785</v>
      </c>
      <c r="E153" s="1188"/>
      <c r="F153" s="298"/>
      <c r="G153" s="299"/>
      <c r="H153" s="836"/>
      <c r="I153" s="803"/>
      <c r="J153" s="804"/>
      <c r="K153" s="804"/>
      <c r="L153" s="794"/>
      <c r="M153" s="1155"/>
      <c r="N153" s="1156"/>
    </row>
    <row r="154" spans="1:14" s="737" customFormat="1" ht="15.75" outlineLevel="1">
      <c r="A154" s="295" t="s">
        <v>1007</v>
      </c>
      <c r="B154" s="492" t="s">
        <v>2446</v>
      </c>
      <c r="C154" s="515">
        <v>600009677</v>
      </c>
      <c r="D154" s="1187" t="s">
        <v>795</v>
      </c>
      <c r="E154" s="1188"/>
      <c r="F154" s="298"/>
      <c r="G154" s="299" t="s">
        <v>339</v>
      </c>
      <c r="H154" s="836">
        <v>2000</v>
      </c>
      <c r="I154" s="726">
        <v>2.0955448235904655</v>
      </c>
      <c r="J154" s="669">
        <f>I154*H154</f>
        <v>4191.089647180931</v>
      </c>
      <c r="K154" s="669">
        <f>J154*(1+$K$12)</f>
        <v>5118.1586771373532</v>
      </c>
      <c r="L154" s="794">
        <f>K154/$K$483</f>
        <v>2.4442082737409433E-4</v>
      </c>
      <c r="M154" s="1155"/>
      <c r="N154" s="1156"/>
    </row>
    <row r="155" spans="1:14" s="737" customFormat="1" ht="15.75" outlineLevel="1">
      <c r="A155" s="295"/>
      <c r="B155" s="296"/>
      <c r="C155" s="304"/>
      <c r="D155" s="1190" t="s">
        <v>796</v>
      </c>
      <c r="E155" s="1191"/>
      <c r="F155" s="298"/>
      <c r="G155" s="299"/>
      <c r="H155" s="836"/>
      <c r="I155" s="803"/>
      <c r="J155" s="804"/>
      <c r="K155" s="804"/>
      <c r="L155" s="794"/>
      <c r="M155" s="1155"/>
      <c r="N155" s="1156"/>
    </row>
    <row r="156" spans="1:14" s="737" customFormat="1" ht="15.75" outlineLevel="1">
      <c r="A156" s="295"/>
      <c r="B156" s="296"/>
      <c r="C156" s="304"/>
      <c r="D156" s="1187" t="s">
        <v>785</v>
      </c>
      <c r="E156" s="1188"/>
      <c r="F156" s="298"/>
      <c r="G156" s="299"/>
      <c r="H156" s="836"/>
      <c r="I156" s="803"/>
      <c r="J156" s="804"/>
      <c r="K156" s="804"/>
      <c r="L156" s="794"/>
      <c r="M156" s="1155"/>
      <c r="N156" s="1156"/>
    </row>
    <row r="157" spans="1:14" s="737" customFormat="1" ht="15.75" outlineLevel="1">
      <c r="A157" s="295" t="s">
        <v>1008</v>
      </c>
      <c r="B157" s="492" t="s">
        <v>2446</v>
      </c>
      <c r="C157" s="515">
        <v>600009678</v>
      </c>
      <c r="D157" s="1187" t="s">
        <v>797</v>
      </c>
      <c r="E157" s="1188"/>
      <c r="F157" s="298"/>
      <c r="G157" s="299" t="s">
        <v>339</v>
      </c>
      <c r="H157" s="836">
        <v>30</v>
      </c>
      <c r="I157" s="726">
        <v>37.967031206537456</v>
      </c>
      <c r="J157" s="669">
        <f>I157*H157</f>
        <v>1139.0109361961236</v>
      </c>
      <c r="K157" s="669">
        <f>J157*(1+$K$12)</f>
        <v>1390.9601552827062</v>
      </c>
      <c r="L157" s="794">
        <f>K157/$K$483</f>
        <v>6.642616093894776E-5</v>
      </c>
      <c r="M157" s="1155"/>
      <c r="N157" s="1156"/>
    </row>
    <row r="158" spans="1:14" s="737" customFormat="1" ht="15.75" outlineLevel="1">
      <c r="A158" s="295"/>
      <c r="B158" s="296"/>
      <c r="C158" s="304"/>
      <c r="D158" s="1190" t="s">
        <v>798</v>
      </c>
      <c r="E158" s="1191"/>
      <c r="F158" s="298"/>
      <c r="G158" s="299"/>
      <c r="H158" s="836"/>
      <c r="I158" s="803"/>
      <c r="J158" s="804"/>
      <c r="K158" s="804"/>
      <c r="L158" s="794"/>
      <c r="M158" s="1155"/>
      <c r="N158" s="1156"/>
    </row>
    <row r="159" spans="1:14" s="737" customFormat="1" ht="15.75" outlineLevel="1">
      <c r="A159" s="295"/>
      <c r="B159" s="296"/>
      <c r="C159" s="304"/>
      <c r="D159" s="1187" t="s">
        <v>785</v>
      </c>
      <c r="E159" s="1188"/>
      <c r="F159" s="298"/>
      <c r="G159" s="299"/>
      <c r="H159" s="836"/>
      <c r="I159" s="803"/>
      <c r="J159" s="804"/>
      <c r="K159" s="804"/>
      <c r="L159" s="794"/>
      <c r="M159" s="1155"/>
      <c r="N159" s="1156"/>
    </row>
    <row r="160" spans="1:14" s="737" customFormat="1" ht="15.75" outlineLevel="1">
      <c r="A160" s="295" t="s">
        <v>1009</v>
      </c>
      <c r="B160" s="492" t="s">
        <v>2446</v>
      </c>
      <c r="C160" s="515">
        <v>600009679</v>
      </c>
      <c r="D160" s="1187" t="s">
        <v>799</v>
      </c>
      <c r="E160" s="1188"/>
      <c r="F160" s="298"/>
      <c r="G160" s="299" t="s">
        <v>339</v>
      </c>
      <c r="H160" s="836">
        <v>1000</v>
      </c>
      <c r="I160" s="726">
        <v>75.510574344487395</v>
      </c>
      <c r="J160" s="669">
        <f>I160*H160</f>
        <v>75510.574344487395</v>
      </c>
      <c r="K160" s="669">
        <f>J160*(1+$K$12)</f>
        <v>92213.513389488013</v>
      </c>
      <c r="L160" s="794">
        <f>K160/$K$483</f>
        <v>4.4037132608669063E-3</v>
      </c>
      <c r="M160" s="1155"/>
      <c r="N160" s="1156"/>
    </row>
    <row r="161" spans="1:14" s="737" customFormat="1" ht="15.75" outlineLevel="1">
      <c r="A161" s="295"/>
      <c r="B161" s="296"/>
      <c r="C161" s="304"/>
      <c r="D161" s="1190" t="s">
        <v>800</v>
      </c>
      <c r="E161" s="1191"/>
      <c r="F161" s="298"/>
      <c r="G161" s="299"/>
      <c r="H161" s="836"/>
      <c r="I161" s="803"/>
      <c r="J161" s="804"/>
      <c r="K161" s="804"/>
      <c r="L161" s="794"/>
      <c r="M161" s="1155"/>
      <c r="N161" s="1156"/>
    </row>
    <row r="162" spans="1:14" s="737" customFormat="1" ht="15.75" outlineLevel="1">
      <c r="A162" s="295"/>
      <c r="B162" s="296"/>
      <c r="C162" s="304"/>
      <c r="D162" s="1187" t="s">
        <v>785</v>
      </c>
      <c r="E162" s="1188"/>
      <c r="F162" s="298"/>
      <c r="G162" s="299"/>
      <c r="H162" s="836"/>
      <c r="I162" s="803"/>
      <c r="J162" s="804"/>
      <c r="K162" s="804"/>
      <c r="L162" s="794"/>
      <c r="M162" s="1155"/>
      <c r="N162" s="1156"/>
    </row>
    <row r="163" spans="1:14" s="737" customFormat="1" ht="15.75" outlineLevel="1">
      <c r="A163" s="295" t="s">
        <v>1010</v>
      </c>
      <c r="B163" s="492" t="s">
        <v>2446</v>
      </c>
      <c r="C163" s="515">
        <v>600009680</v>
      </c>
      <c r="D163" s="1187" t="s">
        <v>799</v>
      </c>
      <c r="E163" s="1188"/>
      <c r="F163" s="298"/>
      <c r="G163" s="299" t="s">
        <v>339</v>
      </c>
      <c r="H163" s="836">
        <v>500</v>
      </c>
      <c r="I163" s="726">
        <v>40.910657673157196</v>
      </c>
      <c r="J163" s="669">
        <f>I163*H163</f>
        <v>20455.328836578599</v>
      </c>
      <c r="K163" s="669">
        <f>J163*(1+$K$12)</f>
        <v>24980.047575229786</v>
      </c>
      <c r="L163" s="794">
        <f>K163/$K$483</f>
        <v>1.1929375936419505E-3</v>
      </c>
      <c r="M163" s="1155"/>
      <c r="N163" s="1156"/>
    </row>
    <row r="164" spans="1:14" s="737" customFormat="1" ht="15.75" outlineLevel="1">
      <c r="A164" s="295"/>
      <c r="B164" s="296"/>
      <c r="C164" s="304"/>
      <c r="D164" s="1190" t="s">
        <v>801</v>
      </c>
      <c r="E164" s="1191"/>
      <c r="F164" s="298"/>
      <c r="G164" s="299"/>
      <c r="H164" s="836"/>
      <c r="I164" s="803"/>
      <c r="J164" s="804"/>
      <c r="K164" s="804"/>
      <c r="L164" s="794"/>
      <c r="M164" s="1155"/>
      <c r="N164" s="1156"/>
    </row>
    <row r="165" spans="1:14" s="737" customFormat="1" ht="15.75" outlineLevel="1">
      <c r="A165" s="295"/>
      <c r="B165" s="296"/>
      <c r="C165" s="304"/>
      <c r="D165" s="1187" t="s">
        <v>785</v>
      </c>
      <c r="E165" s="1188"/>
      <c r="F165" s="298"/>
      <c r="G165" s="299"/>
      <c r="H165" s="836"/>
      <c r="I165" s="803"/>
      <c r="J165" s="804"/>
      <c r="K165" s="804"/>
      <c r="L165" s="794"/>
      <c r="M165" s="1155"/>
      <c r="N165" s="1156"/>
    </row>
    <row r="166" spans="1:14" s="737" customFormat="1" ht="15.75" outlineLevel="1">
      <c r="A166" s="295" t="s">
        <v>1011</v>
      </c>
      <c r="B166" s="492" t="s">
        <v>2446</v>
      </c>
      <c r="C166" s="515">
        <v>600009681</v>
      </c>
      <c r="D166" s="1187" t="s">
        <v>802</v>
      </c>
      <c r="E166" s="1188"/>
      <c r="F166" s="298"/>
      <c r="G166" s="299" t="s">
        <v>339</v>
      </c>
      <c r="H166" s="836">
        <v>500</v>
      </c>
      <c r="I166" s="726">
        <v>52.379797277989873</v>
      </c>
      <c r="J166" s="669">
        <f>I166*H166</f>
        <v>26189.898638994935</v>
      </c>
      <c r="K166" s="669">
        <f>J166*(1+$K$12)</f>
        <v>31983.104217940618</v>
      </c>
      <c r="L166" s="794">
        <f>K166/$K$483</f>
        <v>1.5273728870229676E-3</v>
      </c>
      <c r="M166" s="1155"/>
      <c r="N166" s="1156"/>
    </row>
    <row r="167" spans="1:14" ht="15.75">
      <c r="A167" s="520" t="s">
        <v>404</v>
      </c>
      <c r="B167" s="521"/>
      <c r="C167" s="520"/>
      <c r="D167" s="1179" t="s">
        <v>415</v>
      </c>
      <c r="E167" s="1189"/>
      <c r="F167" s="522"/>
      <c r="G167" s="523"/>
      <c r="H167" s="834"/>
      <c r="I167" s="802"/>
      <c r="J167" s="802">
        <f>SUBTOTAL(9,J168:J222)</f>
        <v>6864494.58571414</v>
      </c>
      <c r="K167" s="802">
        <f t="shared" ref="K167:L167" si="54">SUBTOTAL(9,K168:K222)</f>
        <v>8382920.7880741116</v>
      </c>
      <c r="L167" s="793">
        <f t="shared" si="54"/>
        <v>0.40033155751602773</v>
      </c>
      <c r="M167" s="1181"/>
      <c r="N167" s="1182"/>
    </row>
    <row r="168" spans="1:14" s="737" customFormat="1" ht="15.75" outlineLevel="1">
      <c r="A168" s="295"/>
      <c r="B168" s="296"/>
      <c r="C168" s="304"/>
      <c r="D168" s="1190" t="s">
        <v>803</v>
      </c>
      <c r="E168" s="1191"/>
      <c r="F168" s="298"/>
      <c r="G168" s="299"/>
      <c r="H168" s="836"/>
      <c r="I168" s="805"/>
      <c r="J168" s="749"/>
      <c r="K168" s="749"/>
      <c r="L168" s="795"/>
      <c r="M168" s="1155"/>
      <c r="N168" s="1156"/>
    </row>
    <row r="169" spans="1:14" s="737" customFormat="1" ht="15.75" outlineLevel="1">
      <c r="A169" s="295"/>
      <c r="B169" s="296"/>
      <c r="C169" s="304"/>
      <c r="D169" s="1187" t="s">
        <v>804</v>
      </c>
      <c r="E169" s="1188"/>
      <c r="F169" s="298"/>
      <c r="G169" s="299"/>
      <c r="H169" s="836"/>
      <c r="I169" s="805"/>
      <c r="J169" s="749"/>
      <c r="K169" s="749"/>
      <c r="L169" s="795"/>
      <c r="M169" s="1155"/>
      <c r="N169" s="1156"/>
    </row>
    <row r="170" spans="1:14" s="737" customFormat="1" ht="15.75" outlineLevel="1">
      <c r="A170" s="295" t="s">
        <v>406</v>
      </c>
      <c r="B170" s="492" t="s">
        <v>2446</v>
      </c>
      <c r="C170" s="515">
        <v>600009682</v>
      </c>
      <c r="D170" s="1187" t="s">
        <v>805</v>
      </c>
      <c r="E170" s="1188"/>
      <c r="F170" s="298"/>
      <c r="G170" s="299" t="s">
        <v>111</v>
      </c>
      <c r="H170" s="836">
        <v>2100</v>
      </c>
      <c r="I170" s="726">
        <v>417.20731155262098</v>
      </c>
      <c r="J170" s="669">
        <f t="shared" ref="J170:J180" si="55">I170*H170</f>
        <v>876135.35426050401</v>
      </c>
      <c r="K170" s="669">
        <f t="shared" ref="K170:K180" si="56">J170*(1+$K$12)</f>
        <v>1069936.4946229276</v>
      </c>
      <c r="L170" s="794">
        <f t="shared" ref="L170:L180" si="57">K170/$K$483</f>
        <v>5.1095477836912727E-2</v>
      </c>
      <c r="M170" s="1155"/>
      <c r="N170" s="1156"/>
    </row>
    <row r="171" spans="1:14" s="737" customFormat="1" ht="15.75" outlineLevel="1">
      <c r="A171" s="295" t="s">
        <v>407</v>
      </c>
      <c r="B171" s="492" t="s">
        <v>2446</v>
      </c>
      <c r="C171" s="515">
        <v>600009683</v>
      </c>
      <c r="D171" s="1187" t="s">
        <v>806</v>
      </c>
      <c r="E171" s="1188"/>
      <c r="F171" s="298"/>
      <c r="G171" s="299" t="s">
        <v>111</v>
      </c>
      <c r="H171" s="836">
        <v>9200</v>
      </c>
      <c r="I171" s="726">
        <v>214.34238628342425</v>
      </c>
      <c r="J171" s="669">
        <f t="shared" si="55"/>
        <v>1971949.953807503</v>
      </c>
      <c r="K171" s="669">
        <f t="shared" si="56"/>
        <v>2408145.2835897226</v>
      </c>
      <c r="L171" s="794">
        <f t="shared" si="57"/>
        <v>0.11500246471085075</v>
      </c>
      <c r="M171" s="1155"/>
      <c r="N171" s="1156"/>
    </row>
    <row r="172" spans="1:14" s="737" customFormat="1" ht="15.75" outlineLevel="1">
      <c r="A172" s="295" t="s">
        <v>408</v>
      </c>
      <c r="B172" s="492" t="s">
        <v>2446</v>
      </c>
      <c r="C172" s="515">
        <v>600009684</v>
      </c>
      <c r="D172" s="1187" t="s">
        <v>807</v>
      </c>
      <c r="E172" s="1188"/>
      <c r="F172" s="298"/>
      <c r="G172" s="299" t="s">
        <v>111</v>
      </c>
      <c r="H172" s="836">
        <v>3800</v>
      </c>
      <c r="I172" s="726">
        <v>177.68465576656567</v>
      </c>
      <c r="J172" s="669">
        <f t="shared" si="55"/>
        <v>675201.69191294955</v>
      </c>
      <c r="K172" s="669">
        <f t="shared" si="56"/>
        <v>824556.30616409401</v>
      </c>
      <c r="L172" s="794">
        <f t="shared" si="57"/>
        <v>3.9377195449101995E-2</v>
      </c>
      <c r="M172" s="1155"/>
      <c r="N172" s="1156"/>
    </row>
    <row r="173" spans="1:14" s="737" customFormat="1" ht="15.75" outlineLevel="1">
      <c r="A173" s="295" t="s">
        <v>1012</v>
      </c>
      <c r="B173" s="492" t="s">
        <v>2446</v>
      </c>
      <c r="C173" s="515">
        <v>600009685</v>
      </c>
      <c r="D173" s="1187" t="s">
        <v>808</v>
      </c>
      <c r="E173" s="1188"/>
      <c r="F173" s="298"/>
      <c r="G173" s="299" t="s">
        <v>111</v>
      </c>
      <c r="H173" s="836">
        <v>400</v>
      </c>
      <c r="I173" s="726">
        <v>146.41929207259346</v>
      </c>
      <c r="J173" s="669">
        <f t="shared" si="55"/>
        <v>58567.716829037388</v>
      </c>
      <c r="K173" s="669">
        <f t="shared" si="56"/>
        <v>71522.895791620467</v>
      </c>
      <c r="L173" s="794">
        <f t="shared" si="57"/>
        <v>3.415620043917184E-3</v>
      </c>
      <c r="M173" s="1155"/>
      <c r="N173" s="1156"/>
    </row>
    <row r="174" spans="1:14" s="737" customFormat="1" ht="15.75" outlineLevel="1">
      <c r="A174" s="295" t="s">
        <v>1013</v>
      </c>
      <c r="B174" s="492" t="s">
        <v>2446</v>
      </c>
      <c r="C174" s="515">
        <v>600009686</v>
      </c>
      <c r="D174" s="1187" t="s">
        <v>809</v>
      </c>
      <c r="E174" s="1188"/>
      <c r="F174" s="298"/>
      <c r="G174" s="299" t="s">
        <v>111</v>
      </c>
      <c r="H174" s="836">
        <v>850</v>
      </c>
      <c r="I174" s="726">
        <v>106.89504237984738</v>
      </c>
      <c r="J174" s="669">
        <f t="shared" si="55"/>
        <v>90860.786022870278</v>
      </c>
      <c r="K174" s="669">
        <f t="shared" si="56"/>
        <v>110959.19189112919</v>
      </c>
      <c r="L174" s="794">
        <f t="shared" si="57"/>
        <v>5.2989247105483727E-3</v>
      </c>
      <c r="M174" s="1155"/>
      <c r="N174" s="1156"/>
    </row>
    <row r="175" spans="1:14" s="737" customFormat="1" ht="15.75" outlineLevel="1">
      <c r="A175" s="295" t="s">
        <v>1014</v>
      </c>
      <c r="B175" s="492" t="s">
        <v>2446</v>
      </c>
      <c r="C175" s="515">
        <v>600009687</v>
      </c>
      <c r="D175" s="1187" t="s">
        <v>810</v>
      </c>
      <c r="E175" s="1188"/>
      <c r="F175" s="298"/>
      <c r="G175" s="299" t="s">
        <v>111</v>
      </c>
      <c r="H175" s="836">
        <v>2000</v>
      </c>
      <c r="I175" s="726">
        <v>83.789390164470447</v>
      </c>
      <c r="J175" s="669">
        <f t="shared" si="55"/>
        <v>167578.78032894089</v>
      </c>
      <c r="K175" s="669">
        <f t="shared" si="56"/>
        <v>204647.20653770262</v>
      </c>
      <c r="L175" s="794">
        <f t="shared" si="57"/>
        <v>9.7730536892457667E-3</v>
      </c>
      <c r="M175" s="1155"/>
      <c r="N175" s="1156"/>
    </row>
    <row r="176" spans="1:14" s="737" customFormat="1" ht="15.75" outlineLevel="1">
      <c r="A176" s="295" t="s">
        <v>1015</v>
      </c>
      <c r="B176" s="492" t="s">
        <v>2446</v>
      </c>
      <c r="C176" s="515">
        <v>600009688</v>
      </c>
      <c r="D176" s="1187" t="s">
        <v>811</v>
      </c>
      <c r="E176" s="1188"/>
      <c r="F176" s="298"/>
      <c r="G176" s="299" t="s">
        <v>111</v>
      </c>
      <c r="H176" s="836">
        <v>1400</v>
      </c>
      <c r="I176" s="726">
        <v>67.784661453078229</v>
      </c>
      <c r="J176" s="669">
        <f t="shared" si="55"/>
        <v>94898.526034309514</v>
      </c>
      <c r="K176" s="669">
        <f t="shared" si="56"/>
        <v>115890.07999309879</v>
      </c>
      <c r="L176" s="794">
        <f t="shared" si="57"/>
        <v>5.5344023159919339E-3</v>
      </c>
      <c r="M176" s="1155"/>
      <c r="N176" s="1156"/>
    </row>
    <row r="177" spans="1:14" s="737" customFormat="1" ht="15.75" outlineLevel="1">
      <c r="A177" s="295" t="s">
        <v>1016</v>
      </c>
      <c r="B177" s="492" t="s">
        <v>2446</v>
      </c>
      <c r="C177" s="515">
        <v>600009689</v>
      </c>
      <c r="D177" s="1187" t="s">
        <v>812</v>
      </c>
      <c r="E177" s="1188"/>
      <c r="F177" s="298"/>
      <c r="G177" s="299" t="s">
        <v>111</v>
      </c>
      <c r="H177" s="836">
        <v>750</v>
      </c>
      <c r="I177" s="726">
        <v>52.643710049629831</v>
      </c>
      <c r="J177" s="669">
        <f t="shared" si="55"/>
        <v>39482.782537222374</v>
      </c>
      <c r="K177" s="669">
        <f t="shared" si="56"/>
        <v>48216.374034455963</v>
      </c>
      <c r="L177" s="794">
        <f t="shared" si="57"/>
        <v>2.3026027088851536E-3</v>
      </c>
      <c r="M177" s="1155"/>
      <c r="N177" s="1156"/>
    </row>
    <row r="178" spans="1:14" s="737" customFormat="1" ht="15.75" outlineLevel="1">
      <c r="A178" s="295" t="s">
        <v>1017</v>
      </c>
      <c r="B178" s="492" t="s">
        <v>2446</v>
      </c>
      <c r="C178" s="515">
        <v>600009690</v>
      </c>
      <c r="D178" s="1187" t="s">
        <v>813</v>
      </c>
      <c r="E178" s="1188"/>
      <c r="F178" s="298"/>
      <c r="G178" s="299" t="s">
        <v>111</v>
      </c>
      <c r="H178" s="836">
        <v>2400</v>
      </c>
      <c r="I178" s="726">
        <v>34.459637520051224</v>
      </c>
      <c r="J178" s="669">
        <f t="shared" si="55"/>
        <v>82703.130048122941</v>
      </c>
      <c r="K178" s="669">
        <f t="shared" si="56"/>
        <v>100997.06241476774</v>
      </c>
      <c r="L178" s="794">
        <f t="shared" si="57"/>
        <v>4.8231770671826124E-3</v>
      </c>
      <c r="M178" s="1155"/>
      <c r="N178" s="1156"/>
    </row>
    <row r="179" spans="1:14" s="737" customFormat="1" ht="15.75" outlineLevel="1">
      <c r="A179" s="295" t="s">
        <v>1018</v>
      </c>
      <c r="B179" s="492" t="s">
        <v>2446</v>
      </c>
      <c r="C179" s="515">
        <v>600009691</v>
      </c>
      <c r="D179" s="1187" t="s">
        <v>814</v>
      </c>
      <c r="E179" s="1188"/>
      <c r="F179" s="298"/>
      <c r="G179" s="299" t="s">
        <v>111</v>
      </c>
      <c r="H179" s="836">
        <v>500</v>
      </c>
      <c r="I179" s="726">
        <v>23.413192632771477</v>
      </c>
      <c r="J179" s="669">
        <f t="shared" si="55"/>
        <v>11706.596316385738</v>
      </c>
      <c r="K179" s="669">
        <f t="shared" si="56"/>
        <v>14296.095421570264</v>
      </c>
      <c r="L179" s="794">
        <f t="shared" si="57"/>
        <v>6.8271886269723637E-4</v>
      </c>
      <c r="M179" s="1155"/>
      <c r="N179" s="1156"/>
    </row>
    <row r="180" spans="1:14" s="737" customFormat="1" ht="15.75" outlineLevel="1">
      <c r="A180" s="295" t="s">
        <v>1019</v>
      </c>
      <c r="B180" s="492" t="s">
        <v>2446</v>
      </c>
      <c r="C180" s="515">
        <v>600009692</v>
      </c>
      <c r="D180" s="1187" t="s">
        <v>815</v>
      </c>
      <c r="E180" s="1188"/>
      <c r="F180" s="298"/>
      <c r="G180" s="299" t="s">
        <v>111</v>
      </c>
      <c r="H180" s="836">
        <v>2500</v>
      </c>
      <c r="I180" s="726">
        <v>19.934250939284865</v>
      </c>
      <c r="J180" s="669">
        <f t="shared" si="55"/>
        <v>49835.627348212161</v>
      </c>
      <c r="K180" s="669">
        <f t="shared" si="56"/>
        <v>60859.268117636697</v>
      </c>
      <c r="L180" s="794">
        <f t="shared" si="57"/>
        <v>2.9063719210469102E-3</v>
      </c>
      <c r="M180" s="1155"/>
      <c r="N180" s="1156"/>
    </row>
    <row r="181" spans="1:14" s="737" customFormat="1" ht="89.25" customHeight="1" outlineLevel="1">
      <c r="A181" s="295"/>
      <c r="B181" s="296"/>
      <c r="C181" s="304"/>
      <c r="D181" s="1190" t="s">
        <v>816</v>
      </c>
      <c r="E181" s="1191"/>
      <c r="F181" s="298"/>
      <c r="G181" s="299"/>
      <c r="H181" s="836"/>
      <c r="I181" s="803"/>
      <c r="J181" s="804"/>
      <c r="K181" s="804"/>
      <c r="L181" s="794"/>
      <c r="M181" s="1155"/>
      <c r="N181" s="1156"/>
    </row>
    <row r="182" spans="1:14" s="737" customFormat="1" ht="15.75" outlineLevel="1">
      <c r="A182" s="295"/>
      <c r="B182" s="296"/>
      <c r="C182" s="304"/>
      <c r="D182" s="1187" t="s">
        <v>804</v>
      </c>
      <c r="E182" s="1188"/>
      <c r="F182" s="298"/>
      <c r="G182" s="299"/>
      <c r="H182" s="836"/>
      <c r="I182" s="803"/>
      <c r="J182" s="804"/>
      <c r="K182" s="804"/>
      <c r="L182" s="794"/>
      <c r="M182" s="1155"/>
      <c r="N182" s="1156"/>
    </row>
    <row r="183" spans="1:14" s="737" customFormat="1" ht="15.75" outlineLevel="1">
      <c r="A183" s="295" t="s">
        <v>1020</v>
      </c>
      <c r="B183" s="492" t="s">
        <v>2446</v>
      </c>
      <c r="C183" s="515">
        <v>600009693</v>
      </c>
      <c r="D183" s="1187" t="s">
        <v>805</v>
      </c>
      <c r="E183" s="1188"/>
      <c r="F183" s="298"/>
      <c r="G183" s="299" t="s">
        <v>111</v>
      </c>
      <c r="H183" s="836">
        <v>700</v>
      </c>
      <c r="I183" s="726">
        <v>417.20731155262098</v>
      </c>
      <c r="J183" s="669">
        <f t="shared" ref="J183:J193" si="58">I183*H183</f>
        <v>292045.11808683467</v>
      </c>
      <c r="K183" s="669">
        <f t="shared" ref="K183:K193" si="59">J183*(1+$K$12)</f>
        <v>356645.49820764252</v>
      </c>
      <c r="L183" s="794">
        <f t="shared" ref="L183:L193" si="60">K183/$K$483</f>
        <v>1.7031825945637576E-2</v>
      </c>
      <c r="M183" s="1155"/>
      <c r="N183" s="1156"/>
    </row>
    <row r="184" spans="1:14" s="737" customFormat="1" ht="15.75" outlineLevel="1">
      <c r="A184" s="295" t="s">
        <v>1021</v>
      </c>
      <c r="B184" s="492" t="s">
        <v>2446</v>
      </c>
      <c r="C184" s="515">
        <v>600009694</v>
      </c>
      <c r="D184" s="1187" t="s">
        <v>806</v>
      </c>
      <c r="E184" s="1188"/>
      <c r="F184" s="298"/>
      <c r="G184" s="299" t="s">
        <v>111</v>
      </c>
      <c r="H184" s="836">
        <v>3100</v>
      </c>
      <c r="I184" s="726">
        <v>214.34238628342425</v>
      </c>
      <c r="J184" s="669">
        <f t="shared" si="58"/>
        <v>664461.39747861517</v>
      </c>
      <c r="K184" s="669">
        <f t="shared" si="59"/>
        <v>811440.25860088493</v>
      </c>
      <c r="L184" s="794">
        <f t="shared" si="60"/>
        <v>3.8750830500395364E-2</v>
      </c>
      <c r="M184" s="1155"/>
      <c r="N184" s="1156"/>
    </row>
    <row r="185" spans="1:14" s="737" customFormat="1" ht="15.75" outlineLevel="1">
      <c r="A185" s="295" t="s">
        <v>1022</v>
      </c>
      <c r="B185" s="492" t="s">
        <v>2446</v>
      </c>
      <c r="C185" s="515">
        <v>600009695</v>
      </c>
      <c r="D185" s="1187" t="s">
        <v>807</v>
      </c>
      <c r="E185" s="1188"/>
      <c r="F185" s="298"/>
      <c r="G185" s="299" t="s">
        <v>111</v>
      </c>
      <c r="H185" s="836">
        <v>1300</v>
      </c>
      <c r="I185" s="726">
        <v>177.68465576656567</v>
      </c>
      <c r="J185" s="669">
        <f t="shared" si="58"/>
        <v>230990.05249653538</v>
      </c>
      <c r="K185" s="669">
        <f t="shared" si="59"/>
        <v>282085.05210876901</v>
      </c>
      <c r="L185" s="794">
        <f t="shared" si="60"/>
        <v>1.3471145811534895E-2</v>
      </c>
      <c r="M185" s="1155"/>
      <c r="N185" s="1156"/>
    </row>
    <row r="186" spans="1:14" s="737" customFormat="1" ht="15.75" outlineLevel="1">
      <c r="A186" s="295" t="s">
        <v>1023</v>
      </c>
      <c r="B186" s="492" t="s">
        <v>2446</v>
      </c>
      <c r="C186" s="515">
        <v>600009696</v>
      </c>
      <c r="D186" s="1187" t="s">
        <v>808</v>
      </c>
      <c r="E186" s="1188"/>
      <c r="F186" s="298"/>
      <c r="G186" s="299" t="s">
        <v>111</v>
      </c>
      <c r="H186" s="836">
        <v>180</v>
      </c>
      <c r="I186" s="726">
        <v>146.41929207259346</v>
      </c>
      <c r="J186" s="669">
        <f t="shared" si="58"/>
        <v>26355.472573066825</v>
      </c>
      <c r="K186" s="669">
        <f t="shared" si="59"/>
        <v>32185.30310622921</v>
      </c>
      <c r="L186" s="794">
        <f t="shared" si="60"/>
        <v>1.5370290197627328E-3</v>
      </c>
      <c r="M186" s="1155"/>
      <c r="N186" s="1156"/>
    </row>
    <row r="187" spans="1:14" s="737" customFormat="1" ht="15.75" outlineLevel="1">
      <c r="A187" s="295" t="s">
        <v>1024</v>
      </c>
      <c r="B187" s="492" t="s">
        <v>2446</v>
      </c>
      <c r="C187" s="515">
        <v>600009697</v>
      </c>
      <c r="D187" s="1187" t="s">
        <v>809</v>
      </c>
      <c r="E187" s="1188"/>
      <c r="F187" s="298"/>
      <c r="G187" s="299" t="s">
        <v>111</v>
      </c>
      <c r="H187" s="836">
        <v>300</v>
      </c>
      <c r="I187" s="726">
        <v>106.89504237984738</v>
      </c>
      <c r="J187" s="669">
        <f t="shared" si="58"/>
        <v>32068.512713954216</v>
      </c>
      <c r="K187" s="669">
        <f t="shared" si="59"/>
        <v>39162.067726280889</v>
      </c>
      <c r="L187" s="794">
        <f t="shared" si="60"/>
        <v>1.870208721370014E-3</v>
      </c>
      <c r="M187" s="1155"/>
      <c r="N187" s="1156"/>
    </row>
    <row r="188" spans="1:14" s="737" customFormat="1" ht="15.75" outlineLevel="1">
      <c r="A188" s="295" t="s">
        <v>1025</v>
      </c>
      <c r="B188" s="492" t="s">
        <v>2446</v>
      </c>
      <c r="C188" s="515">
        <v>600009698</v>
      </c>
      <c r="D188" s="1187" t="s">
        <v>810</v>
      </c>
      <c r="E188" s="1188"/>
      <c r="F188" s="298"/>
      <c r="G188" s="299" t="s">
        <v>111</v>
      </c>
      <c r="H188" s="836">
        <v>700</v>
      </c>
      <c r="I188" s="726">
        <v>83.789390164470447</v>
      </c>
      <c r="J188" s="669">
        <f t="shared" si="58"/>
        <v>58652.573115129315</v>
      </c>
      <c r="K188" s="669">
        <f t="shared" si="59"/>
        <v>71626.52228819592</v>
      </c>
      <c r="L188" s="794">
        <f t="shared" si="60"/>
        <v>3.4205687912360182E-3</v>
      </c>
      <c r="M188" s="1155"/>
      <c r="N188" s="1156"/>
    </row>
    <row r="189" spans="1:14" s="737" customFormat="1" ht="15.75" outlineLevel="1">
      <c r="A189" s="295" t="s">
        <v>1026</v>
      </c>
      <c r="B189" s="492" t="s">
        <v>2446</v>
      </c>
      <c r="C189" s="515">
        <v>600009699</v>
      </c>
      <c r="D189" s="1187" t="s">
        <v>811</v>
      </c>
      <c r="E189" s="1188"/>
      <c r="F189" s="298"/>
      <c r="G189" s="299" t="s">
        <v>111</v>
      </c>
      <c r="H189" s="836">
        <v>500</v>
      </c>
      <c r="I189" s="726">
        <v>67.784661453078229</v>
      </c>
      <c r="J189" s="669">
        <f t="shared" si="58"/>
        <v>33892.330726539112</v>
      </c>
      <c r="K189" s="669">
        <f t="shared" si="59"/>
        <v>41389.314283249565</v>
      </c>
      <c r="L189" s="794">
        <f t="shared" si="60"/>
        <v>1.976572255711405E-3</v>
      </c>
      <c r="M189" s="1155"/>
      <c r="N189" s="1156"/>
    </row>
    <row r="190" spans="1:14" s="737" customFormat="1" ht="15.75" outlineLevel="1">
      <c r="A190" s="295" t="s">
        <v>1027</v>
      </c>
      <c r="B190" s="492" t="s">
        <v>2446</v>
      </c>
      <c r="C190" s="515">
        <v>600009700</v>
      </c>
      <c r="D190" s="1187" t="s">
        <v>812</v>
      </c>
      <c r="E190" s="1188"/>
      <c r="F190" s="298"/>
      <c r="G190" s="299" t="s">
        <v>111</v>
      </c>
      <c r="H190" s="836">
        <v>320</v>
      </c>
      <c r="I190" s="726">
        <v>52.643710049629831</v>
      </c>
      <c r="J190" s="669">
        <f t="shared" si="58"/>
        <v>16845.987215881545</v>
      </c>
      <c r="K190" s="669">
        <f t="shared" si="59"/>
        <v>20572.319588034545</v>
      </c>
      <c r="L190" s="794">
        <f t="shared" si="60"/>
        <v>9.8244382245766572E-4</v>
      </c>
      <c r="M190" s="1155"/>
      <c r="N190" s="1156"/>
    </row>
    <row r="191" spans="1:14" s="737" customFormat="1" ht="15.75" outlineLevel="1">
      <c r="A191" s="295" t="s">
        <v>1028</v>
      </c>
      <c r="B191" s="492" t="s">
        <v>2446</v>
      </c>
      <c r="C191" s="515">
        <v>600009701</v>
      </c>
      <c r="D191" s="1187" t="s">
        <v>813</v>
      </c>
      <c r="E191" s="1188"/>
      <c r="F191" s="298"/>
      <c r="G191" s="299" t="s">
        <v>111</v>
      </c>
      <c r="H191" s="836">
        <v>850</v>
      </c>
      <c r="I191" s="726">
        <v>34.459637520051224</v>
      </c>
      <c r="J191" s="669">
        <f t="shared" si="58"/>
        <v>29290.691892043542</v>
      </c>
      <c r="K191" s="669">
        <f t="shared" si="59"/>
        <v>35769.792938563573</v>
      </c>
      <c r="L191" s="794">
        <f t="shared" si="60"/>
        <v>1.7082085446271749E-3</v>
      </c>
      <c r="M191" s="1155"/>
      <c r="N191" s="1156"/>
    </row>
    <row r="192" spans="1:14" s="737" customFormat="1" ht="15.75" outlineLevel="1">
      <c r="A192" s="295" t="s">
        <v>1029</v>
      </c>
      <c r="B192" s="492" t="s">
        <v>2446</v>
      </c>
      <c r="C192" s="515">
        <v>600009702</v>
      </c>
      <c r="D192" s="1187" t="s">
        <v>814</v>
      </c>
      <c r="E192" s="1188"/>
      <c r="F192" s="298"/>
      <c r="G192" s="299" t="s">
        <v>111</v>
      </c>
      <c r="H192" s="836">
        <v>250</v>
      </c>
      <c r="I192" s="726">
        <v>23.413192632771477</v>
      </c>
      <c r="J192" s="669">
        <f t="shared" si="58"/>
        <v>5853.2981581928689</v>
      </c>
      <c r="K192" s="669">
        <f t="shared" si="59"/>
        <v>7148.047710785132</v>
      </c>
      <c r="L192" s="794">
        <f t="shared" si="60"/>
        <v>3.4135943134861818E-4</v>
      </c>
      <c r="M192" s="1155"/>
      <c r="N192" s="1156"/>
    </row>
    <row r="193" spans="1:14" s="737" customFormat="1" ht="15.75" outlineLevel="1">
      <c r="A193" s="295" t="s">
        <v>1030</v>
      </c>
      <c r="B193" s="492" t="s">
        <v>2446</v>
      </c>
      <c r="C193" s="515">
        <v>600009703</v>
      </c>
      <c r="D193" s="1187" t="s">
        <v>815</v>
      </c>
      <c r="E193" s="1188"/>
      <c r="F193" s="298"/>
      <c r="G193" s="299" t="s">
        <v>111</v>
      </c>
      <c r="H193" s="836">
        <v>1000</v>
      </c>
      <c r="I193" s="726">
        <v>19.934250939284865</v>
      </c>
      <c r="J193" s="669">
        <f t="shared" si="58"/>
        <v>19934.250939284866</v>
      </c>
      <c r="K193" s="669">
        <f t="shared" si="59"/>
        <v>24343.707247054681</v>
      </c>
      <c r="L193" s="794">
        <f t="shared" si="60"/>
        <v>1.1625487684187642E-3</v>
      </c>
      <c r="M193" s="1155"/>
      <c r="N193" s="1156"/>
    </row>
    <row r="194" spans="1:14" s="737" customFormat="1" ht="102.75" customHeight="1" outlineLevel="1">
      <c r="A194" s="295"/>
      <c r="B194" s="296"/>
      <c r="C194" s="304"/>
      <c r="D194" s="1190" t="s">
        <v>817</v>
      </c>
      <c r="E194" s="1191"/>
      <c r="F194" s="298"/>
      <c r="G194" s="299"/>
      <c r="H194" s="836"/>
      <c r="I194" s="803"/>
      <c r="J194" s="804"/>
      <c r="K194" s="804"/>
      <c r="L194" s="794"/>
      <c r="M194" s="1155"/>
      <c r="N194" s="1156"/>
    </row>
    <row r="195" spans="1:14" s="737" customFormat="1" ht="15.75" outlineLevel="1">
      <c r="A195" s="295"/>
      <c r="B195" s="296"/>
      <c r="C195" s="304"/>
      <c r="D195" s="1187" t="s">
        <v>804</v>
      </c>
      <c r="E195" s="1188"/>
      <c r="F195" s="298"/>
      <c r="G195" s="299"/>
      <c r="H195" s="836"/>
      <c r="I195" s="803"/>
      <c r="J195" s="804"/>
      <c r="K195" s="804"/>
      <c r="L195" s="794"/>
      <c r="M195" s="1155"/>
      <c r="N195" s="1156"/>
    </row>
    <row r="196" spans="1:14" s="737" customFormat="1" ht="15.75" outlineLevel="1">
      <c r="A196" s="295" t="s">
        <v>1031</v>
      </c>
      <c r="B196" s="492" t="s">
        <v>2446</v>
      </c>
      <c r="C196" s="515">
        <v>600009704</v>
      </c>
      <c r="D196" s="1187" t="s">
        <v>806</v>
      </c>
      <c r="E196" s="1188"/>
      <c r="F196" s="298"/>
      <c r="G196" s="299" t="s">
        <v>111</v>
      </c>
      <c r="H196" s="836">
        <v>700</v>
      </c>
      <c r="I196" s="726">
        <v>214.34238628342425</v>
      </c>
      <c r="J196" s="669">
        <f t="shared" ref="J196:J204" si="61">I196*H196</f>
        <v>150039.67039839696</v>
      </c>
      <c r="K196" s="669">
        <f t="shared" ref="K196:K204" si="62">J196*(1+$K$12)</f>
        <v>183228.44549052237</v>
      </c>
      <c r="L196" s="794">
        <f t="shared" ref="L196:L204" si="63">K196/$K$483</f>
        <v>8.7501875323473394E-3</v>
      </c>
      <c r="M196" s="1155"/>
      <c r="N196" s="1156"/>
    </row>
    <row r="197" spans="1:14" s="737" customFormat="1" ht="15.75" outlineLevel="1">
      <c r="A197" s="295" t="s">
        <v>1032</v>
      </c>
      <c r="B197" s="492" t="s">
        <v>2446</v>
      </c>
      <c r="C197" s="515">
        <v>600009705</v>
      </c>
      <c r="D197" s="1197" t="s">
        <v>808</v>
      </c>
      <c r="E197" s="1198"/>
      <c r="F197" s="298"/>
      <c r="G197" s="299" t="s">
        <v>111</v>
      </c>
      <c r="H197" s="836">
        <v>3100</v>
      </c>
      <c r="I197" s="726">
        <v>146.41929207259346</v>
      </c>
      <c r="J197" s="669">
        <f t="shared" si="61"/>
        <v>453899.80542503973</v>
      </c>
      <c r="K197" s="669">
        <f t="shared" si="62"/>
        <v>554302.4423850585</v>
      </c>
      <c r="L197" s="794">
        <f t="shared" si="63"/>
        <v>2.6471055340358172E-2</v>
      </c>
      <c r="M197" s="1155"/>
      <c r="N197" s="1156"/>
    </row>
    <row r="198" spans="1:14" s="737" customFormat="1" ht="15.75" outlineLevel="1">
      <c r="A198" s="295" t="s">
        <v>1033</v>
      </c>
      <c r="B198" s="492" t="s">
        <v>2446</v>
      </c>
      <c r="C198" s="515">
        <v>600009706</v>
      </c>
      <c r="D198" s="1197" t="s">
        <v>809</v>
      </c>
      <c r="E198" s="1198"/>
      <c r="F198" s="298"/>
      <c r="G198" s="299" t="s">
        <v>111</v>
      </c>
      <c r="H198" s="836">
        <v>1300</v>
      </c>
      <c r="I198" s="726">
        <v>106.89504237984738</v>
      </c>
      <c r="J198" s="669">
        <f t="shared" si="61"/>
        <v>138963.55509380161</v>
      </c>
      <c r="K198" s="669">
        <f t="shared" si="62"/>
        <v>169702.29348055052</v>
      </c>
      <c r="L198" s="794">
        <f t="shared" si="63"/>
        <v>8.1042377926033946E-3</v>
      </c>
      <c r="M198" s="1155"/>
      <c r="N198" s="1156"/>
    </row>
    <row r="199" spans="1:14" s="737" customFormat="1" ht="15.75" outlineLevel="1">
      <c r="A199" s="295" t="s">
        <v>1034</v>
      </c>
      <c r="B199" s="492" t="s">
        <v>2446</v>
      </c>
      <c r="C199" s="515">
        <v>600009707</v>
      </c>
      <c r="D199" s="1197" t="s">
        <v>810</v>
      </c>
      <c r="E199" s="1198"/>
      <c r="F199" s="298"/>
      <c r="G199" s="299" t="s">
        <v>111</v>
      </c>
      <c r="H199" s="836">
        <v>150</v>
      </c>
      <c r="I199" s="726">
        <v>83.789390164470447</v>
      </c>
      <c r="J199" s="669">
        <f t="shared" si="61"/>
        <v>12568.408524670567</v>
      </c>
      <c r="K199" s="669">
        <f t="shared" si="62"/>
        <v>15348.540490327698</v>
      </c>
      <c r="L199" s="794">
        <f t="shared" si="63"/>
        <v>7.3297902669343254E-4</v>
      </c>
      <c r="M199" s="1155"/>
      <c r="N199" s="1156"/>
    </row>
    <row r="200" spans="1:14" s="737" customFormat="1" ht="15.75" outlineLevel="1">
      <c r="A200" s="295" t="s">
        <v>1035</v>
      </c>
      <c r="B200" s="492" t="s">
        <v>2446</v>
      </c>
      <c r="C200" s="515">
        <v>600009708</v>
      </c>
      <c r="D200" s="1197" t="s">
        <v>811</v>
      </c>
      <c r="E200" s="1198"/>
      <c r="F200" s="298"/>
      <c r="G200" s="299" t="s">
        <v>111</v>
      </c>
      <c r="H200" s="836">
        <v>300</v>
      </c>
      <c r="I200" s="726">
        <v>67.784661453078229</v>
      </c>
      <c r="J200" s="669">
        <f t="shared" si="61"/>
        <v>20335.398435923467</v>
      </c>
      <c r="K200" s="669">
        <f t="shared" si="62"/>
        <v>24833.588569949741</v>
      </c>
      <c r="L200" s="794">
        <f t="shared" si="63"/>
        <v>1.185943353426843E-3</v>
      </c>
      <c r="M200" s="1155"/>
      <c r="N200" s="1156"/>
    </row>
    <row r="201" spans="1:14" s="737" customFormat="1" ht="15.75" outlineLevel="1">
      <c r="A201" s="295" t="s">
        <v>1036</v>
      </c>
      <c r="B201" s="492" t="s">
        <v>2446</v>
      </c>
      <c r="C201" s="515">
        <v>600009709</v>
      </c>
      <c r="D201" s="1197" t="s">
        <v>812</v>
      </c>
      <c r="E201" s="1198"/>
      <c r="F201" s="298"/>
      <c r="G201" s="299" t="s">
        <v>111</v>
      </c>
      <c r="H201" s="836">
        <v>1420</v>
      </c>
      <c r="I201" s="726">
        <v>52.643710049629831</v>
      </c>
      <c r="J201" s="669">
        <f t="shared" si="61"/>
        <v>74754.068270474367</v>
      </c>
      <c r="K201" s="669">
        <f t="shared" si="62"/>
        <v>91289.668171903308</v>
      </c>
      <c r="L201" s="794">
        <f t="shared" si="63"/>
        <v>4.3595944621558922E-3</v>
      </c>
      <c r="M201" s="1155"/>
      <c r="N201" s="1156"/>
    </row>
    <row r="202" spans="1:14" s="737" customFormat="1" ht="15.75" outlineLevel="1">
      <c r="A202" s="295" t="s">
        <v>1037</v>
      </c>
      <c r="B202" s="492" t="s">
        <v>2446</v>
      </c>
      <c r="C202" s="515">
        <v>600009710</v>
      </c>
      <c r="D202" s="1197" t="s">
        <v>813</v>
      </c>
      <c r="E202" s="1198"/>
      <c r="F202" s="298"/>
      <c r="G202" s="299" t="s">
        <v>111</v>
      </c>
      <c r="H202" s="836">
        <v>850</v>
      </c>
      <c r="I202" s="726">
        <v>34.459637520051224</v>
      </c>
      <c r="J202" s="669">
        <f t="shared" si="61"/>
        <v>29290.691892043542</v>
      </c>
      <c r="K202" s="669">
        <f t="shared" si="62"/>
        <v>35769.792938563573</v>
      </c>
      <c r="L202" s="794">
        <f t="shared" si="63"/>
        <v>1.7082085446271749E-3</v>
      </c>
      <c r="M202" s="1155"/>
      <c r="N202" s="1156"/>
    </row>
    <row r="203" spans="1:14" s="737" customFormat="1" ht="15.75" outlineLevel="1">
      <c r="A203" s="295" t="s">
        <v>1038</v>
      </c>
      <c r="B203" s="492" t="s">
        <v>2446</v>
      </c>
      <c r="C203" s="515">
        <v>600009711</v>
      </c>
      <c r="D203" s="1187" t="s">
        <v>814</v>
      </c>
      <c r="E203" s="1188"/>
      <c r="F203" s="298"/>
      <c r="G203" s="299" t="s">
        <v>111</v>
      </c>
      <c r="H203" s="836">
        <v>300</v>
      </c>
      <c r="I203" s="726">
        <v>23.413192632771477</v>
      </c>
      <c r="J203" s="669">
        <f t="shared" si="61"/>
        <v>7023.9577898314428</v>
      </c>
      <c r="K203" s="669">
        <f t="shared" si="62"/>
        <v>8577.6572529421592</v>
      </c>
      <c r="L203" s="794">
        <f t="shared" si="63"/>
        <v>4.0963131761834187E-4</v>
      </c>
      <c r="M203" s="1155"/>
      <c r="N203" s="1156"/>
    </row>
    <row r="204" spans="1:14" s="737" customFormat="1" ht="15.75" outlineLevel="1">
      <c r="A204" s="295" t="s">
        <v>1039</v>
      </c>
      <c r="B204" s="492" t="s">
        <v>2446</v>
      </c>
      <c r="C204" s="515">
        <v>600009712</v>
      </c>
      <c r="D204" s="1187" t="s">
        <v>815</v>
      </c>
      <c r="E204" s="1188"/>
      <c r="F204" s="298"/>
      <c r="G204" s="299" t="s">
        <v>111</v>
      </c>
      <c r="H204" s="836">
        <v>1000</v>
      </c>
      <c r="I204" s="726">
        <v>19.934250939284865</v>
      </c>
      <c r="J204" s="669">
        <f t="shared" si="61"/>
        <v>19934.250939284866</v>
      </c>
      <c r="K204" s="669">
        <f t="shared" si="62"/>
        <v>24343.707247054681</v>
      </c>
      <c r="L204" s="794">
        <f t="shared" si="63"/>
        <v>1.1625487684187642E-3</v>
      </c>
      <c r="M204" s="1155"/>
      <c r="N204" s="1156"/>
    </row>
    <row r="205" spans="1:14" s="737" customFormat="1" ht="43.5" customHeight="1" outlineLevel="1">
      <c r="A205" s="295"/>
      <c r="B205" s="296"/>
      <c r="C205" s="304"/>
      <c r="D205" s="1190" t="s">
        <v>818</v>
      </c>
      <c r="E205" s="1191"/>
      <c r="F205" s="298"/>
      <c r="G205" s="299"/>
      <c r="H205" s="836"/>
      <c r="I205" s="803"/>
      <c r="J205" s="804"/>
      <c r="K205" s="804"/>
      <c r="L205" s="794"/>
      <c r="M205" s="1155"/>
      <c r="N205" s="1156"/>
    </row>
    <row r="206" spans="1:14" s="737" customFormat="1" ht="15.75" outlineLevel="1">
      <c r="A206" s="295"/>
      <c r="B206" s="296"/>
      <c r="C206" s="304"/>
      <c r="D206" s="1187" t="s">
        <v>819</v>
      </c>
      <c r="E206" s="1188"/>
      <c r="F206" s="298"/>
      <c r="G206" s="299"/>
      <c r="H206" s="836"/>
      <c r="I206" s="803"/>
      <c r="J206" s="804"/>
      <c r="K206" s="804"/>
      <c r="L206" s="794"/>
      <c r="M206" s="1155"/>
      <c r="N206" s="1156"/>
    </row>
    <row r="207" spans="1:14" s="737" customFormat="1" ht="15.75" outlineLevel="1">
      <c r="A207" s="295" t="s">
        <v>1040</v>
      </c>
      <c r="B207" s="492" t="s">
        <v>2446</v>
      </c>
      <c r="C207" s="515">
        <v>600009713</v>
      </c>
      <c r="D207" s="1187" t="s">
        <v>820</v>
      </c>
      <c r="E207" s="1188"/>
      <c r="F207" s="298"/>
      <c r="G207" s="299" t="s">
        <v>339</v>
      </c>
      <c r="H207" s="836">
        <v>30</v>
      </c>
      <c r="I207" s="726">
        <v>37.823092479081808</v>
      </c>
      <c r="J207" s="669">
        <f t="shared" ref="J207:J214" si="64">I207*H207</f>
        <v>1134.6927743724543</v>
      </c>
      <c r="K207" s="669">
        <f t="shared" ref="K207:K214" si="65">J207*(1+$K$12)</f>
        <v>1385.6868160636413</v>
      </c>
      <c r="L207" s="794">
        <f t="shared" ref="L207:L214" si="66">K207/$K$483</f>
        <v>6.6174329368991628E-5</v>
      </c>
      <c r="M207" s="1155"/>
      <c r="N207" s="1156"/>
    </row>
    <row r="208" spans="1:14" s="737" customFormat="1" ht="15.75" outlineLevel="1">
      <c r="A208" s="295" t="s">
        <v>1041</v>
      </c>
      <c r="B208" s="492" t="s">
        <v>2446</v>
      </c>
      <c r="C208" s="515">
        <v>600009714</v>
      </c>
      <c r="D208" s="1187" t="s">
        <v>821</v>
      </c>
      <c r="E208" s="1188"/>
      <c r="F208" s="298"/>
      <c r="G208" s="299" t="s">
        <v>339</v>
      </c>
      <c r="H208" s="836">
        <v>30</v>
      </c>
      <c r="I208" s="726">
        <v>43.278906318155656</v>
      </c>
      <c r="J208" s="669">
        <f t="shared" si="64"/>
        <v>1298.3671895446696</v>
      </c>
      <c r="K208" s="669">
        <f t="shared" si="65"/>
        <v>1585.5660118719506</v>
      </c>
      <c r="L208" s="794">
        <f t="shared" si="66"/>
        <v>7.5719683762275218E-5</v>
      </c>
      <c r="M208" s="1155"/>
      <c r="N208" s="1156"/>
    </row>
    <row r="209" spans="1:14" s="737" customFormat="1" ht="15.75" outlineLevel="1">
      <c r="A209" s="295" t="s">
        <v>1042</v>
      </c>
      <c r="B209" s="492" t="s">
        <v>2446</v>
      </c>
      <c r="C209" s="515">
        <v>600009715</v>
      </c>
      <c r="D209" s="1187" t="s">
        <v>822</v>
      </c>
      <c r="E209" s="1188"/>
      <c r="F209" s="298"/>
      <c r="G209" s="299" t="s">
        <v>339</v>
      </c>
      <c r="H209" s="836">
        <v>30</v>
      </c>
      <c r="I209" s="726">
        <v>50.38584020529337</v>
      </c>
      <c r="J209" s="669">
        <f t="shared" si="64"/>
        <v>1511.5752061588012</v>
      </c>
      <c r="K209" s="669">
        <f t="shared" si="65"/>
        <v>1845.9356417611282</v>
      </c>
      <c r="L209" s="794">
        <f t="shared" si="66"/>
        <v>8.8153796179476387E-5</v>
      </c>
      <c r="M209" s="1155"/>
      <c r="N209" s="1156"/>
    </row>
    <row r="210" spans="1:14" s="737" customFormat="1" ht="15.75" outlineLevel="1">
      <c r="A210" s="295" t="s">
        <v>1043</v>
      </c>
      <c r="B210" s="492" t="s">
        <v>2446</v>
      </c>
      <c r="C210" s="515">
        <v>600009716</v>
      </c>
      <c r="D210" s="1187" t="s">
        <v>823</v>
      </c>
      <c r="E210" s="1188"/>
      <c r="F210" s="298"/>
      <c r="G210" s="299" t="s">
        <v>339</v>
      </c>
      <c r="H210" s="836">
        <v>50</v>
      </c>
      <c r="I210" s="726">
        <v>53.720916243952054</v>
      </c>
      <c r="J210" s="669">
        <f t="shared" si="64"/>
        <v>2686.0458121976026</v>
      </c>
      <c r="K210" s="669">
        <f t="shared" si="65"/>
        <v>3280.1991458557122</v>
      </c>
      <c r="L210" s="794">
        <f t="shared" si="66"/>
        <v>1.5664793527469891E-4</v>
      </c>
      <c r="M210" s="1155"/>
      <c r="N210" s="1156"/>
    </row>
    <row r="211" spans="1:14" s="737" customFormat="1" ht="15.75" outlineLevel="1">
      <c r="A211" s="295" t="s">
        <v>1044</v>
      </c>
      <c r="B211" s="492" t="s">
        <v>2446</v>
      </c>
      <c r="C211" s="515">
        <v>600009717</v>
      </c>
      <c r="D211" s="1187" t="s">
        <v>824</v>
      </c>
      <c r="E211" s="1188"/>
      <c r="F211" s="298"/>
      <c r="G211" s="299" t="s">
        <v>339</v>
      </c>
      <c r="H211" s="836">
        <v>50</v>
      </c>
      <c r="I211" s="726">
        <v>82.588917535448999</v>
      </c>
      <c r="J211" s="669">
        <f t="shared" si="64"/>
        <v>4129.44587677245</v>
      </c>
      <c r="K211" s="669">
        <f t="shared" si="65"/>
        <v>5042.8793047145164</v>
      </c>
      <c r="L211" s="794">
        <f t="shared" si="66"/>
        <v>2.4082581446955429E-4</v>
      </c>
      <c r="M211" s="1155"/>
      <c r="N211" s="1156"/>
    </row>
    <row r="212" spans="1:14" s="737" customFormat="1" ht="15.75" outlineLevel="1">
      <c r="A212" s="295" t="s">
        <v>1045</v>
      </c>
      <c r="B212" s="492" t="s">
        <v>2446</v>
      </c>
      <c r="C212" s="515">
        <v>600009718</v>
      </c>
      <c r="D212" s="1187" t="s">
        <v>825</v>
      </c>
      <c r="E212" s="1188"/>
      <c r="F212" s="298"/>
      <c r="G212" s="299" t="s">
        <v>339</v>
      </c>
      <c r="H212" s="836">
        <v>50</v>
      </c>
      <c r="I212" s="726">
        <v>89.470490251736422</v>
      </c>
      <c r="J212" s="669">
        <f t="shared" si="64"/>
        <v>4473.5245125868214</v>
      </c>
      <c r="K212" s="669">
        <f t="shared" si="65"/>
        <v>5463.068134771027</v>
      </c>
      <c r="L212" s="794">
        <f t="shared" si="66"/>
        <v>2.6089219145675782E-4</v>
      </c>
      <c r="M212" s="1155"/>
      <c r="N212" s="1156"/>
    </row>
    <row r="213" spans="1:14" s="737" customFormat="1" ht="15.75" outlineLevel="1">
      <c r="A213" s="295" t="s">
        <v>1046</v>
      </c>
      <c r="B213" s="492" t="s">
        <v>2446</v>
      </c>
      <c r="C213" s="515">
        <v>600009719</v>
      </c>
      <c r="D213" s="1187" t="s">
        <v>826</v>
      </c>
      <c r="E213" s="1188"/>
      <c r="F213" s="298"/>
      <c r="G213" s="299" t="s">
        <v>339</v>
      </c>
      <c r="H213" s="836">
        <v>125</v>
      </c>
      <c r="I213" s="726">
        <v>104.48528109444295</v>
      </c>
      <c r="J213" s="669">
        <f t="shared" si="64"/>
        <v>13060.660136805369</v>
      </c>
      <c r="K213" s="669">
        <f t="shared" si="65"/>
        <v>15949.678159066718</v>
      </c>
      <c r="L213" s="794">
        <f t="shared" si="66"/>
        <v>7.6168672718252819E-4</v>
      </c>
      <c r="M213" s="1155"/>
      <c r="N213" s="1156"/>
    </row>
    <row r="214" spans="1:14" s="737" customFormat="1" ht="15.75" outlineLevel="1">
      <c r="A214" s="295" t="s">
        <v>1047</v>
      </c>
      <c r="B214" s="492" t="s">
        <v>2446</v>
      </c>
      <c r="C214" s="515">
        <v>600009720</v>
      </c>
      <c r="D214" s="1187" t="s">
        <v>827</v>
      </c>
      <c r="E214" s="1188"/>
      <c r="F214" s="298"/>
      <c r="G214" s="299" t="s">
        <v>339</v>
      </c>
      <c r="H214" s="836">
        <v>90</v>
      </c>
      <c r="I214" s="726">
        <v>250.25448876766427</v>
      </c>
      <c r="J214" s="669">
        <f t="shared" si="64"/>
        <v>22522.903989089784</v>
      </c>
      <c r="K214" s="669">
        <f t="shared" si="65"/>
        <v>27504.970351476444</v>
      </c>
      <c r="L214" s="794">
        <f t="shared" si="66"/>
        <v>1.313516839608408E-3</v>
      </c>
      <c r="M214" s="1155"/>
      <c r="N214" s="1156"/>
    </row>
    <row r="215" spans="1:14" s="737" customFormat="1" ht="86.25" customHeight="1" outlineLevel="1">
      <c r="A215" s="295"/>
      <c r="B215" s="296"/>
      <c r="C215" s="304"/>
      <c r="D215" s="1190" t="s">
        <v>828</v>
      </c>
      <c r="E215" s="1191"/>
      <c r="F215" s="298"/>
      <c r="G215" s="299"/>
      <c r="H215" s="836"/>
      <c r="I215" s="803"/>
      <c r="J215" s="804"/>
      <c r="K215" s="804"/>
      <c r="L215" s="794"/>
      <c r="M215" s="1155"/>
      <c r="N215" s="1156"/>
    </row>
    <row r="216" spans="1:14" s="737" customFormat="1" ht="15.75" outlineLevel="1">
      <c r="A216" s="295"/>
      <c r="B216" s="296"/>
      <c r="C216" s="304"/>
      <c r="D216" s="1187" t="s">
        <v>829</v>
      </c>
      <c r="E216" s="1188"/>
      <c r="F216" s="298"/>
      <c r="G216" s="299"/>
      <c r="H216" s="836"/>
      <c r="I216" s="803"/>
      <c r="J216" s="804"/>
      <c r="K216" s="804"/>
      <c r="L216" s="794"/>
      <c r="M216" s="1155"/>
      <c r="N216" s="1156"/>
    </row>
    <row r="217" spans="1:14" s="737" customFormat="1" ht="15.75" outlineLevel="1">
      <c r="A217" s="295" t="s">
        <v>1048</v>
      </c>
      <c r="B217" s="492" t="s">
        <v>2446</v>
      </c>
      <c r="C217" s="515">
        <v>600009721</v>
      </c>
      <c r="D217" s="1187" t="s">
        <v>830</v>
      </c>
      <c r="E217" s="1188"/>
      <c r="F217" s="298"/>
      <c r="G217" s="299" t="s">
        <v>111</v>
      </c>
      <c r="H217" s="836">
        <v>330</v>
      </c>
      <c r="I217" s="726">
        <v>208.10142506661686</v>
      </c>
      <c r="J217" s="669">
        <f t="shared" ref="J217:J218" si="67">I217*H217</f>
        <v>68673.470271983562</v>
      </c>
      <c r="K217" s="669">
        <f t="shared" ref="K217:K218" si="68">J217*(1+$K$12)</f>
        <v>83864.041896146329</v>
      </c>
      <c r="L217" s="794">
        <f t="shared" ref="L217:L218" si="69">K217/$K$483</f>
        <v>4.0049790950710887E-3</v>
      </c>
      <c r="M217" s="1155"/>
      <c r="N217" s="1156"/>
    </row>
    <row r="218" spans="1:14" s="737" customFormat="1" ht="15.75" outlineLevel="1">
      <c r="A218" s="295" t="s">
        <v>1049</v>
      </c>
      <c r="B218" s="492" t="s">
        <v>2446</v>
      </c>
      <c r="C218" s="515">
        <v>600009722</v>
      </c>
      <c r="D218" s="1197" t="s">
        <v>831</v>
      </c>
      <c r="E218" s="1198"/>
      <c r="F218" s="298"/>
      <c r="G218" s="299" t="s">
        <v>111</v>
      </c>
      <c r="H218" s="836">
        <v>1000</v>
      </c>
      <c r="I218" s="726">
        <v>294.74820246253068</v>
      </c>
      <c r="J218" s="669">
        <f t="shared" si="67"/>
        <v>294748.20246253069</v>
      </c>
      <c r="K218" s="669">
        <f t="shared" si="68"/>
        <v>359946.5048472425</v>
      </c>
      <c r="L218" s="794">
        <f t="shared" si="69"/>
        <v>1.718946755562175E-2</v>
      </c>
      <c r="M218" s="1155"/>
      <c r="N218" s="1156"/>
    </row>
    <row r="219" spans="1:14" s="737" customFormat="1" ht="15.75" outlineLevel="1">
      <c r="A219" s="295"/>
      <c r="B219" s="296"/>
      <c r="C219" s="304"/>
      <c r="D219" s="1190" t="s">
        <v>832</v>
      </c>
      <c r="E219" s="1191"/>
      <c r="F219" s="298"/>
      <c r="G219" s="299"/>
      <c r="H219" s="836"/>
      <c r="I219" s="803"/>
      <c r="J219" s="804"/>
      <c r="K219" s="804"/>
      <c r="L219" s="794"/>
      <c r="M219" s="1155"/>
      <c r="N219" s="1156"/>
    </row>
    <row r="220" spans="1:14" s="737" customFormat="1" ht="15.75" outlineLevel="1">
      <c r="A220" s="295"/>
      <c r="B220" s="296"/>
      <c r="C220" s="304"/>
      <c r="D220" s="1187" t="s">
        <v>833</v>
      </c>
      <c r="E220" s="1188"/>
      <c r="F220" s="298"/>
      <c r="G220" s="299"/>
      <c r="H220" s="836"/>
      <c r="I220" s="803"/>
      <c r="J220" s="804"/>
      <c r="K220" s="804"/>
      <c r="L220" s="794"/>
      <c r="M220" s="1155"/>
      <c r="N220" s="1156"/>
    </row>
    <row r="221" spans="1:14" s="737" customFormat="1" ht="15.75" outlineLevel="1">
      <c r="A221" s="295" t="s">
        <v>1050</v>
      </c>
      <c r="B221" s="492" t="s">
        <v>2446</v>
      </c>
      <c r="C221" s="515">
        <v>600009723</v>
      </c>
      <c r="D221" s="1187" t="s">
        <v>824</v>
      </c>
      <c r="E221" s="1188"/>
      <c r="F221" s="298"/>
      <c r="G221" s="299" t="s">
        <v>339</v>
      </c>
      <c r="H221" s="836">
        <v>5</v>
      </c>
      <c r="I221" s="726">
        <v>910.05085558876613</v>
      </c>
      <c r="J221" s="669">
        <f t="shared" ref="J221:J222" si="70">I221*H221</f>
        <v>4550.2542779438309</v>
      </c>
      <c r="K221" s="669">
        <f t="shared" ref="K221:K222" si="71">J221*(1+$K$12)</f>
        <v>5556.7705242250067</v>
      </c>
      <c r="L221" s="794">
        <f t="shared" ref="L221:L222" si="72">K221/$K$483</f>
        <v>2.6536700691325732E-4</v>
      </c>
      <c r="M221" s="1155"/>
      <c r="N221" s="1156"/>
    </row>
    <row r="222" spans="1:14" s="737" customFormat="1" ht="15.75" outlineLevel="1">
      <c r="A222" s="295" t="s">
        <v>1051</v>
      </c>
      <c r="B222" s="492" t="s">
        <v>2446</v>
      </c>
      <c r="C222" s="515">
        <v>600009724</v>
      </c>
      <c r="D222" s="1197" t="s">
        <v>826</v>
      </c>
      <c r="E222" s="1198"/>
      <c r="F222" s="298"/>
      <c r="G222" s="299" t="s">
        <v>339</v>
      </c>
      <c r="H222" s="836">
        <v>10</v>
      </c>
      <c r="I222" s="726">
        <v>958.5005592554329</v>
      </c>
      <c r="J222" s="669">
        <f t="shared" si="70"/>
        <v>9585.0055925543293</v>
      </c>
      <c r="K222" s="669">
        <f t="shared" si="71"/>
        <v>11705.208829627347</v>
      </c>
      <c r="L222" s="794">
        <f t="shared" si="72"/>
        <v>5.5898947398877051E-4</v>
      </c>
      <c r="M222" s="1155"/>
      <c r="N222" s="1156"/>
    </row>
    <row r="223" spans="1:14" ht="15.75">
      <c r="A223" s="305"/>
      <c r="B223" s="718"/>
      <c r="C223" s="305"/>
      <c r="D223" s="1183" t="s">
        <v>733</v>
      </c>
      <c r="E223" s="1192"/>
      <c r="F223" s="306"/>
      <c r="G223" s="307"/>
      <c r="H223" s="833"/>
      <c r="I223" s="653"/>
      <c r="J223" s="653">
        <f>SUBTOTAL(9,J224:J317)</f>
        <v>1741957.4232991426</v>
      </c>
      <c r="K223" s="653">
        <f t="shared" ref="K223:L223" si="73">SUBTOTAL(9,K224:K317)</f>
        <v>2127278.4053329127</v>
      </c>
      <c r="L223" s="792">
        <f t="shared" si="73"/>
        <v>0.10158949354366822</v>
      </c>
      <c r="M223" s="1185"/>
      <c r="N223" s="1186"/>
    </row>
    <row r="224" spans="1:14" ht="15.75">
      <c r="A224" s="520" t="s">
        <v>404</v>
      </c>
      <c r="B224" s="521"/>
      <c r="C224" s="520"/>
      <c r="D224" s="1179" t="s">
        <v>834</v>
      </c>
      <c r="E224" s="1189"/>
      <c r="F224" s="522"/>
      <c r="G224" s="523"/>
      <c r="H224" s="834"/>
      <c r="I224" s="802"/>
      <c r="J224" s="802">
        <f>SUBTOTAL(9,J225:J236)</f>
        <v>19535.449297646002</v>
      </c>
      <c r="K224" s="802">
        <f t="shared" ref="K224:L224" si="74">SUBTOTAL(9,K225:K236)</f>
        <v>23856.690682285302</v>
      </c>
      <c r="L224" s="793">
        <f t="shared" si="74"/>
        <v>1.1392909917035648E-3</v>
      </c>
      <c r="M224" s="1181"/>
      <c r="N224" s="1182"/>
    </row>
    <row r="225" spans="1:14" s="737" customFormat="1" ht="36.75" customHeight="1" outlineLevel="1">
      <c r="A225" s="295"/>
      <c r="B225" s="296"/>
      <c r="C225" s="304"/>
      <c r="D225" s="1190" t="s">
        <v>2473</v>
      </c>
      <c r="E225" s="1191"/>
      <c r="F225" s="298"/>
      <c r="G225" s="299"/>
      <c r="H225" s="836"/>
      <c r="I225" s="805"/>
      <c r="J225" s="749"/>
      <c r="K225" s="749"/>
      <c r="L225" s="795"/>
      <c r="M225" s="1155"/>
      <c r="N225" s="1156"/>
    </row>
    <row r="226" spans="1:14" s="737" customFormat="1" ht="15.75" outlineLevel="1">
      <c r="A226" s="295"/>
      <c r="B226" s="296"/>
      <c r="C226" s="304"/>
      <c r="D226" s="1187" t="s">
        <v>835</v>
      </c>
      <c r="E226" s="1188"/>
      <c r="F226" s="298"/>
      <c r="G226" s="299"/>
      <c r="H226" s="836"/>
      <c r="I226" s="805"/>
      <c r="J226" s="749"/>
      <c r="K226" s="749"/>
      <c r="L226" s="795"/>
      <c r="M226" s="1155"/>
      <c r="N226" s="1156"/>
    </row>
    <row r="227" spans="1:14" s="737" customFormat="1" ht="15.75" outlineLevel="1">
      <c r="A227" s="295" t="s">
        <v>406</v>
      </c>
      <c r="B227" s="492" t="s">
        <v>2446</v>
      </c>
      <c r="C227" s="515">
        <v>600009725</v>
      </c>
      <c r="D227" s="1187" t="s">
        <v>836</v>
      </c>
      <c r="E227" s="1188"/>
      <c r="F227" s="298"/>
      <c r="G227" s="299" t="s">
        <v>334</v>
      </c>
      <c r="H227" s="836">
        <v>14</v>
      </c>
      <c r="I227" s="726">
        <v>148.38426686588406</v>
      </c>
      <c r="J227" s="669">
        <f>I227*H227</f>
        <v>2077.3797361223769</v>
      </c>
      <c r="K227" s="669">
        <f>J227*(1+$K$12)</f>
        <v>2536.8961337526466</v>
      </c>
      <c r="L227" s="794">
        <f>K227/$K$483</f>
        <v>1.2115104104603017E-4</v>
      </c>
      <c r="M227" s="1155"/>
      <c r="N227" s="1156"/>
    </row>
    <row r="228" spans="1:14" s="737" customFormat="1" ht="36" customHeight="1" outlineLevel="1">
      <c r="A228" s="295"/>
      <c r="B228" s="296"/>
      <c r="C228" s="304"/>
      <c r="D228" s="1190" t="s">
        <v>837</v>
      </c>
      <c r="E228" s="1191"/>
      <c r="F228" s="298"/>
      <c r="G228" s="299"/>
      <c r="H228" s="836"/>
      <c r="I228" s="803"/>
      <c r="J228" s="804"/>
      <c r="K228" s="804"/>
      <c r="L228" s="794"/>
      <c r="M228" s="1155"/>
      <c r="N228" s="1156"/>
    </row>
    <row r="229" spans="1:14" s="737" customFormat="1" ht="15.75" outlineLevel="1">
      <c r="A229" s="295"/>
      <c r="B229" s="296"/>
      <c r="C229" s="304"/>
      <c r="D229" s="1187" t="s">
        <v>835</v>
      </c>
      <c r="E229" s="1188"/>
      <c r="F229" s="298"/>
      <c r="G229" s="299"/>
      <c r="H229" s="836"/>
      <c r="I229" s="803"/>
      <c r="J229" s="804"/>
      <c r="K229" s="804"/>
      <c r="L229" s="794"/>
      <c r="M229" s="1155"/>
      <c r="N229" s="1156"/>
    </row>
    <row r="230" spans="1:14" s="737" customFormat="1" ht="15.75" outlineLevel="1">
      <c r="A230" s="295" t="s">
        <v>407</v>
      </c>
      <c r="B230" s="492" t="s">
        <v>2446</v>
      </c>
      <c r="C230" s="515">
        <v>600009726</v>
      </c>
      <c r="D230" s="1187" t="s">
        <v>838</v>
      </c>
      <c r="E230" s="1188"/>
      <c r="F230" s="298"/>
      <c r="G230" s="299" t="s">
        <v>334</v>
      </c>
      <c r="H230" s="836">
        <v>6</v>
      </c>
      <c r="I230" s="726">
        <v>158.35617909287433</v>
      </c>
      <c r="J230" s="669">
        <f>I230*H230</f>
        <v>950.13707455724602</v>
      </c>
      <c r="K230" s="669">
        <f>J230*(1+$K$12)</f>
        <v>1160.3073954493088</v>
      </c>
      <c r="L230" s="794">
        <f>K230/$K$483</f>
        <v>5.541119599727283E-5</v>
      </c>
      <c r="M230" s="1155"/>
      <c r="N230" s="1156"/>
    </row>
    <row r="231" spans="1:14" s="737" customFormat="1" ht="37.5" customHeight="1" outlineLevel="1">
      <c r="A231" s="295"/>
      <c r="B231" s="296"/>
      <c r="C231" s="304"/>
      <c r="D231" s="1190" t="s">
        <v>839</v>
      </c>
      <c r="E231" s="1191"/>
      <c r="F231" s="298"/>
      <c r="G231" s="299"/>
      <c r="H231" s="836"/>
      <c r="I231" s="803"/>
      <c r="J231" s="804"/>
      <c r="K231" s="804"/>
      <c r="L231" s="794"/>
      <c r="M231" s="1155"/>
      <c r="N231" s="1156"/>
    </row>
    <row r="232" spans="1:14" s="737" customFormat="1" ht="15.75" outlineLevel="1">
      <c r="A232" s="295"/>
      <c r="B232" s="296"/>
      <c r="C232" s="304"/>
      <c r="D232" s="1187" t="s">
        <v>835</v>
      </c>
      <c r="E232" s="1188"/>
      <c r="F232" s="298"/>
      <c r="G232" s="299"/>
      <c r="H232" s="836"/>
      <c r="I232" s="803"/>
      <c r="J232" s="804"/>
      <c r="K232" s="804"/>
      <c r="L232" s="794"/>
      <c r="M232" s="1155"/>
      <c r="N232" s="1156"/>
    </row>
    <row r="233" spans="1:14" s="737" customFormat="1" ht="15.75" outlineLevel="1">
      <c r="A233" s="295" t="s">
        <v>408</v>
      </c>
      <c r="B233" s="492" t="s">
        <v>2446</v>
      </c>
      <c r="C233" s="515">
        <v>600009727</v>
      </c>
      <c r="D233" s="1187" t="s">
        <v>840</v>
      </c>
      <c r="E233" s="1188"/>
      <c r="F233" s="298"/>
      <c r="G233" s="299" t="s">
        <v>334</v>
      </c>
      <c r="H233" s="836">
        <v>72</v>
      </c>
      <c r="I233" s="726">
        <v>217.20963798639977</v>
      </c>
      <c r="J233" s="669">
        <f>I233*H233</f>
        <v>15639.093935020783</v>
      </c>
      <c r="K233" s="669">
        <f>J233*(1+$K$12)</f>
        <v>19098.461513447382</v>
      </c>
      <c r="L233" s="794">
        <f>K233/$K$483</f>
        <v>9.1205882020445859E-4</v>
      </c>
      <c r="M233" s="1155"/>
      <c r="N233" s="1156"/>
    </row>
    <row r="234" spans="1:14" s="737" customFormat="1" ht="77.25" customHeight="1" outlineLevel="1">
      <c r="A234" s="295"/>
      <c r="B234" s="296"/>
      <c r="C234" s="304"/>
      <c r="D234" s="1190" t="s">
        <v>841</v>
      </c>
      <c r="E234" s="1191"/>
      <c r="F234" s="298"/>
      <c r="G234" s="299"/>
      <c r="H234" s="836"/>
      <c r="I234" s="803"/>
      <c r="J234" s="804"/>
      <c r="K234" s="804"/>
      <c r="L234" s="794"/>
      <c r="M234" s="1155"/>
      <c r="N234" s="1156"/>
    </row>
    <row r="235" spans="1:14" s="737" customFormat="1" ht="15.75" outlineLevel="1">
      <c r="A235" s="295"/>
      <c r="B235" s="296"/>
      <c r="C235" s="304"/>
      <c r="D235" s="1187" t="s">
        <v>835</v>
      </c>
      <c r="E235" s="1188"/>
      <c r="F235" s="298"/>
      <c r="G235" s="299"/>
      <c r="H235" s="836"/>
      <c r="I235" s="803"/>
      <c r="J235" s="804"/>
      <c r="K235" s="804"/>
      <c r="L235" s="794"/>
      <c r="M235" s="1155"/>
      <c r="N235" s="1156"/>
    </row>
    <row r="236" spans="1:14" s="737" customFormat="1" ht="15.75" outlineLevel="1">
      <c r="A236" s="295" t="s">
        <v>1012</v>
      </c>
      <c r="B236" s="492" t="s">
        <v>2446</v>
      </c>
      <c r="C236" s="515">
        <v>600009728</v>
      </c>
      <c r="D236" s="1187" t="s">
        <v>840</v>
      </c>
      <c r="E236" s="1188"/>
      <c r="F236" s="298"/>
      <c r="G236" s="299" t="s">
        <v>334</v>
      </c>
      <c r="H236" s="836">
        <v>4</v>
      </c>
      <c r="I236" s="726">
        <v>217.20963798639977</v>
      </c>
      <c r="J236" s="669">
        <f>I236*H236</f>
        <v>868.83855194559908</v>
      </c>
      <c r="K236" s="669">
        <f>J236*(1+$K$12)</f>
        <v>1061.0256396359657</v>
      </c>
      <c r="L236" s="794">
        <f>K236/$K$483</f>
        <v>5.0669934455803256E-5</v>
      </c>
      <c r="M236" s="1155"/>
      <c r="N236" s="1156"/>
    </row>
    <row r="237" spans="1:14" ht="15.75">
      <c r="A237" s="520" t="s">
        <v>409</v>
      </c>
      <c r="B237" s="521"/>
      <c r="C237" s="520"/>
      <c r="D237" s="1179" t="s">
        <v>400</v>
      </c>
      <c r="E237" s="1189"/>
      <c r="F237" s="522"/>
      <c r="G237" s="523"/>
      <c r="H237" s="834"/>
      <c r="I237" s="802"/>
      <c r="J237" s="802">
        <f>SUBTOTAL(9,J238:J246)</f>
        <v>67763.909137961251</v>
      </c>
      <c r="K237" s="802">
        <f t="shared" ref="K237:L237" si="75">SUBTOTAL(9,K238:K246)</f>
        <v>82753.28583927828</v>
      </c>
      <c r="L237" s="793">
        <f t="shared" si="75"/>
        <v>3.9519342538387875E-3</v>
      </c>
      <c r="M237" s="1181"/>
      <c r="N237" s="1182"/>
    </row>
    <row r="238" spans="1:14" s="737" customFormat="1" ht="81.75" customHeight="1" outlineLevel="1">
      <c r="A238" s="295"/>
      <c r="B238" s="296"/>
      <c r="C238" s="304"/>
      <c r="D238" s="1201" t="s">
        <v>2474</v>
      </c>
      <c r="E238" s="1202"/>
      <c r="F238" s="298"/>
      <c r="G238" s="299" t="s">
        <v>292</v>
      </c>
      <c r="H238" s="836"/>
      <c r="I238" s="805"/>
      <c r="J238" s="749"/>
      <c r="K238" s="749"/>
      <c r="L238" s="795"/>
      <c r="M238" s="1155"/>
      <c r="N238" s="1156"/>
    </row>
    <row r="239" spans="1:14" s="737" customFormat="1" ht="15.75" outlineLevel="1">
      <c r="A239" s="295"/>
      <c r="B239" s="296"/>
      <c r="C239" s="304"/>
      <c r="D239" s="1199" t="s">
        <v>842</v>
      </c>
      <c r="E239" s="1200"/>
      <c r="F239" s="298"/>
      <c r="G239" s="299" t="s">
        <v>292</v>
      </c>
      <c r="H239" s="836"/>
      <c r="I239" s="805"/>
      <c r="J239" s="749"/>
      <c r="K239" s="749"/>
      <c r="L239" s="795"/>
      <c r="M239" s="1155"/>
      <c r="N239" s="1156"/>
    </row>
    <row r="240" spans="1:14" s="737" customFormat="1" ht="15.75" outlineLevel="1">
      <c r="A240" s="295" t="s">
        <v>411</v>
      </c>
      <c r="B240" s="492" t="s">
        <v>2446</v>
      </c>
      <c r="C240" s="515">
        <v>600009729</v>
      </c>
      <c r="D240" s="1199" t="s">
        <v>843</v>
      </c>
      <c r="E240" s="1200"/>
      <c r="F240" s="298"/>
      <c r="G240" s="299" t="s">
        <v>334</v>
      </c>
      <c r="H240" s="836">
        <v>20</v>
      </c>
      <c r="I240" s="726">
        <v>117.73981352217154</v>
      </c>
      <c r="J240" s="669">
        <f>I240*H240</f>
        <v>2354.7962704434308</v>
      </c>
      <c r="K240" s="669">
        <f>J240*(1+$K$12)</f>
        <v>2875.677205465518</v>
      </c>
      <c r="L240" s="794">
        <f>K240/$K$483</f>
        <v>1.3732974027562425E-4</v>
      </c>
      <c r="M240" s="1155"/>
      <c r="N240" s="1156"/>
    </row>
    <row r="241" spans="1:14" s="737" customFormat="1" ht="89.25" customHeight="1" outlineLevel="1">
      <c r="A241" s="295"/>
      <c r="B241" s="296"/>
      <c r="C241" s="304"/>
      <c r="D241" s="1201" t="s">
        <v>2475</v>
      </c>
      <c r="E241" s="1202"/>
      <c r="F241" s="298"/>
      <c r="G241" s="299" t="s">
        <v>292</v>
      </c>
      <c r="H241" s="836"/>
      <c r="I241" s="803"/>
      <c r="J241" s="804"/>
      <c r="K241" s="804"/>
      <c r="L241" s="794"/>
      <c r="M241" s="1155"/>
      <c r="N241" s="1156"/>
    </row>
    <row r="242" spans="1:14" s="737" customFormat="1" ht="15.75" outlineLevel="1">
      <c r="A242" s="295"/>
      <c r="B242" s="296"/>
      <c r="C242" s="304"/>
      <c r="D242" s="1199" t="s">
        <v>844</v>
      </c>
      <c r="E242" s="1200"/>
      <c r="F242" s="298"/>
      <c r="G242" s="299" t="s">
        <v>292</v>
      </c>
      <c r="H242" s="836"/>
      <c r="I242" s="805"/>
      <c r="J242" s="749"/>
      <c r="K242" s="749"/>
      <c r="L242" s="795"/>
      <c r="M242" s="1155"/>
      <c r="N242" s="1156"/>
    </row>
    <row r="243" spans="1:14" s="737" customFormat="1" ht="15.75" outlineLevel="1">
      <c r="A243" s="295" t="s">
        <v>412</v>
      </c>
      <c r="B243" s="492" t="s">
        <v>2446</v>
      </c>
      <c r="C243" s="515">
        <v>600009730</v>
      </c>
      <c r="D243" s="1199" t="s">
        <v>845</v>
      </c>
      <c r="E243" s="1200"/>
      <c r="F243" s="298"/>
      <c r="G243" s="299" t="s">
        <v>334</v>
      </c>
      <c r="H243" s="836">
        <v>350</v>
      </c>
      <c r="I243" s="726">
        <v>119.96431701896168</v>
      </c>
      <c r="J243" s="669">
        <f>I243*H243</f>
        <v>41987.510956636586</v>
      </c>
      <c r="K243" s="669">
        <f>J243*(1+$K$12)</f>
        <v>51275.148380244602</v>
      </c>
      <c r="L243" s="794">
        <f>K243/$K$483</f>
        <v>2.4486763661337937E-3</v>
      </c>
      <c r="M243" s="1155"/>
      <c r="N243" s="1156"/>
    </row>
    <row r="244" spans="1:14" s="737" customFormat="1" ht="83.25" customHeight="1" outlineLevel="1">
      <c r="A244" s="295"/>
      <c r="B244" s="296"/>
      <c r="C244" s="304"/>
      <c r="D244" s="1201" t="s">
        <v>2476</v>
      </c>
      <c r="E244" s="1202"/>
      <c r="F244" s="298"/>
      <c r="G244" s="299" t="s">
        <v>292</v>
      </c>
      <c r="H244" s="836"/>
      <c r="I244" s="805"/>
      <c r="J244" s="749"/>
      <c r="K244" s="749"/>
      <c r="L244" s="795"/>
      <c r="M244" s="1155"/>
      <c r="N244" s="1156"/>
    </row>
    <row r="245" spans="1:14" s="737" customFormat="1" ht="15.75" outlineLevel="1">
      <c r="A245" s="295"/>
      <c r="B245" s="296"/>
      <c r="C245" s="304"/>
      <c r="D245" s="1199" t="s">
        <v>844</v>
      </c>
      <c r="E245" s="1200"/>
      <c r="F245" s="298"/>
      <c r="G245" s="299" t="s">
        <v>292</v>
      </c>
      <c r="H245" s="836"/>
      <c r="I245" s="805"/>
      <c r="J245" s="749"/>
      <c r="K245" s="749"/>
      <c r="L245" s="795"/>
      <c r="M245" s="1155"/>
      <c r="N245" s="1156"/>
    </row>
    <row r="246" spans="1:14" s="737" customFormat="1" ht="15.75" outlineLevel="1">
      <c r="A246" s="295" t="s">
        <v>413</v>
      </c>
      <c r="B246" s="492" t="s">
        <v>2446</v>
      </c>
      <c r="C246" s="515">
        <v>600009731</v>
      </c>
      <c r="D246" s="1199" t="s">
        <v>845</v>
      </c>
      <c r="E246" s="1200"/>
      <c r="F246" s="298"/>
      <c r="G246" s="299" t="s">
        <v>334</v>
      </c>
      <c r="H246" s="836">
        <v>215</v>
      </c>
      <c r="I246" s="726">
        <v>108.93768330642433</v>
      </c>
      <c r="J246" s="669">
        <f>I246*H246</f>
        <v>23421.601910881232</v>
      </c>
      <c r="K246" s="669">
        <f>J246*(1+$K$12)</f>
        <v>28602.460253568162</v>
      </c>
      <c r="L246" s="794">
        <f>K246/$K$483</f>
        <v>1.3659281474293697E-3</v>
      </c>
      <c r="M246" s="1155"/>
      <c r="N246" s="1156"/>
    </row>
    <row r="247" spans="1:14" ht="15.75">
      <c r="A247" s="520" t="s">
        <v>414</v>
      </c>
      <c r="B247" s="521"/>
      <c r="C247" s="520"/>
      <c r="D247" s="1179" t="s">
        <v>405</v>
      </c>
      <c r="E247" s="1189"/>
      <c r="F247" s="522"/>
      <c r="G247" s="523"/>
      <c r="H247" s="834"/>
      <c r="I247" s="802"/>
      <c r="J247" s="802">
        <f>SUBTOTAL(9,J248:J256)</f>
        <v>40825.037526209693</v>
      </c>
      <c r="K247" s="802">
        <f t="shared" ref="K247:L247" si="76">SUBTOTAL(9,K248:K256)</f>
        <v>49855.535827007276</v>
      </c>
      <c r="L247" s="793">
        <f t="shared" si="76"/>
        <v>2.3808818922416734E-3</v>
      </c>
      <c r="M247" s="1181"/>
      <c r="N247" s="1182"/>
    </row>
    <row r="248" spans="1:14" s="737" customFormat="1" ht="29.25" customHeight="1" outlineLevel="1">
      <c r="A248" s="295"/>
      <c r="B248" s="296"/>
      <c r="C248" s="304"/>
      <c r="D248" s="1190" t="s">
        <v>846</v>
      </c>
      <c r="E248" s="1191"/>
      <c r="F248" s="298"/>
      <c r="G248" s="299"/>
      <c r="H248" s="836"/>
      <c r="I248" s="805"/>
      <c r="J248" s="749"/>
      <c r="K248" s="749"/>
      <c r="L248" s="795"/>
      <c r="M248" s="1155"/>
      <c r="N248" s="1156"/>
    </row>
    <row r="249" spans="1:14" s="737" customFormat="1" ht="15.75" outlineLevel="1">
      <c r="A249" s="295"/>
      <c r="B249" s="296"/>
      <c r="C249" s="304"/>
      <c r="D249" s="1187" t="s">
        <v>847</v>
      </c>
      <c r="E249" s="1188"/>
      <c r="F249" s="298"/>
      <c r="G249" s="299"/>
      <c r="H249" s="836"/>
      <c r="I249" s="805"/>
      <c r="J249" s="749"/>
      <c r="K249" s="749"/>
      <c r="L249" s="795"/>
      <c r="M249" s="1155"/>
      <c r="N249" s="1156"/>
    </row>
    <row r="250" spans="1:14" s="737" customFormat="1" ht="15.75" outlineLevel="1">
      <c r="A250" s="295" t="s">
        <v>416</v>
      </c>
      <c r="B250" s="492" t="s">
        <v>2446</v>
      </c>
      <c r="C250" s="515">
        <v>600009732</v>
      </c>
      <c r="D250" s="1187" t="s">
        <v>730</v>
      </c>
      <c r="E250" s="1188"/>
      <c r="F250" s="298"/>
      <c r="G250" s="299" t="s">
        <v>334</v>
      </c>
      <c r="H250" s="836">
        <v>111</v>
      </c>
      <c r="I250" s="726">
        <v>240.98275712005238</v>
      </c>
      <c r="J250" s="669">
        <f>I250*H250</f>
        <v>26749.086040325816</v>
      </c>
      <c r="K250" s="669">
        <f>J250*(1+$K$12)</f>
        <v>32665.98387244589</v>
      </c>
      <c r="L250" s="794">
        <f>K250/$K$483</f>
        <v>1.5599842265065784E-3</v>
      </c>
      <c r="M250" s="1155"/>
      <c r="N250" s="1156"/>
    </row>
    <row r="251" spans="1:14" s="737" customFormat="1" ht="15.75" outlineLevel="1">
      <c r="A251" s="295"/>
      <c r="B251" s="296"/>
      <c r="C251" s="304"/>
      <c r="D251" s="1190" t="s">
        <v>848</v>
      </c>
      <c r="E251" s="1191"/>
      <c r="F251" s="298"/>
      <c r="G251" s="299"/>
      <c r="H251" s="836"/>
      <c r="I251" s="803"/>
      <c r="J251" s="804"/>
      <c r="K251" s="804"/>
      <c r="L251" s="794"/>
      <c r="M251" s="1155"/>
      <c r="N251" s="1156"/>
    </row>
    <row r="252" spans="1:14" s="737" customFormat="1" ht="15.75" outlineLevel="1">
      <c r="A252" s="295"/>
      <c r="B252" s="296"/>
      <c r="C252" s="304"/>
      <c r="D252" s="1187" t="s">
        <v>849</v>
      </c>
      <c r="E252" s="1188"/>
      <c r="F252" s="298"/>
      <c r="G252" s="299"/>
      <c r="H252" s="836"/>
      <c r="I252" s="803"/>
      <c r="J252" s="804"/>
      <c r="K252" s="804"/>
      <c r="L252" s="794"/>
      <c r="M252" s="1155"/>
      <c r="N252" s="1156"/>
    </row>
    <row r="253" spans="1:14" s="737" customFormat="1" ht="15.75" outlineLevel="1">
      <c r="A253" s="295" t="s">
        <v>417</v>
      </c>
      <c r="B253" s="492" t="s">
        <v>2446</v>
      </c>
      <c r="C253" s="515">
        <v>600009733</v>
      </c>
      <c r="D253" s="1187" t="s">
        <v>730</v>
      </c>
      <c r="E253" s="1188"/>
      <c r="F253" s="298"/>
      <c r="G253" s="299" t="s">
        <v>334</v>
      </c>
      <c r="H253" s="836">
        <v>111</v>
      </c>
      <c r="I253" s="726">
        <v>61.491644706684127</v>
      </c>
      <c r="J253" s="669">
        <f>I253*H253</f>
        <v>6825.5725624419383</v>
      </c>
      <c r="K253" s="669">
        <f>J253*(1+$K$12)</f>
        <v>8335.389213254095</v>
      </c>
      <c r="L253" s="794">
        <f>K253/$K$483</f>
        <v>3.9806165781639598E-4</v>
      </c>
      <c r="M253" s="1155"/>
      <c r="N253" s="1156"/>
    </row>
    <row r="254" spans="1:14" s="737" customFormat="1" ht="15.75" outlineLevel="1">
      <c r="A254" s="295"/>
      <c r="B254" s="296"/>
      <c r="C254" s="304"/>
      <c r="D254" s="1190" t="s">
        <v>850</v>
      </c>
      <c r="E254" s="1191"/>
      <c r="F254" s="298"/>
      <c r="G254" s="299"/>
      <c r="H254" s="836"/>
      <c r="I254" s="803"/>
      <c r="J254" s="804"/>
      <c r="K254" s="804"/>
      <c r="L254" s="794"/>
      <c r="M254" s="1155"/>
      <c r="N254" s="1156"/>
    </row>
    <row r="255" spans="1:14" s="737" customFormat="1" ht="15.75" outlineLevel="1">
      <c r="A255" s="295"/>
      <c r="B255" s="296"/>
      <c r="C255" s="304"/>
      <c r="D255" s="1187" t="s">
        <v>851</v>
      </c>
      <c r="E255" s="1188"/>
      <c r="F255" s="298"/>
      <c r="G255" s="299"/>
      <c r="H255" s="836"/>
      <c r="I255" s="803"/>
      <c r="J255" s="804"/>
      <c r="K255" s="804"/>
      <c r="L255" s="794"/>
      <c r="M255" s="1155"/>
      <c r="N255" s="1156"/>
    </row>
    <row r="256" spans="1:14" s="737" customFormat="1" ht="15.75" outlineLevel="1">
      <c r="A256" s="295" t="s">
        <v>418</v>
      </c>
      <c r="B256" s="492" t="s">
        <v>2446</v>
      </c>
      <c r="C256" s="515">
        <v>600009734</v>
      </c>
      <c r="D256" s="1187" t="s">
        <v>730</v>
      </c>
      <c r="E256" s="1188"/>
      <c r="F256" s="298"/>
      <c r="G256" s="299" t="s">
        <v>334</v>
      </c>
      <c r="H256" s="836">
        <v>111</v>
      </c>
      <c r="I256" s="726">
        <v>65.318729040017459</v>
      </c>
      <c r="J256" s="669">
        <f>I256*H256</f>
        <v>7250.3789234419382</v>
      </c>
      <c r="K256" s="669">
        <f>J256*(1+$K$12)</f>
        <v>8854.1627413072947</v>
      </c>
      <c r="L256" s="794">
        <f>K256/$K$483</f>
        <v>4.2283600791869901E-4</v>
      </c>
      <c r="M256" s="1155"/>
      <c r="N256" s="1156"/>
    </row>
    <row r="257" spans="1:14" ht="15.75">
      <c r="A257" s="520" t="s">
        <v>419</v>
      </c>
      <c r="B257" s="521"/>
      <c r="C257" s="520"/>
      <c r="D257" s="1179" t="s">
        <v>410</v>
      </c>
      <c r="E257" s="1189"/>
      <c r="F257" s="522"/>
      <c r="G257" s="523"/>
      <c r="H257" s="834"/>
      <c r="I257" s="802"/>
      <c r="J257" s="802">
        <f>SUBTOTAL(9,J258:J263)</f>
        <v>17017.207098616513</v>
      </c>
      <c r="K257" s="802">
        <f t="shared" ref="K257:L257" si="77">SUBTOTAL(9,K258:K263)</f>
        <v>20781.413308830484</v>
      </c>
      <c r="L257" s="793">
        <f t="shared" si="77"/>
        <v>9.9242922218041444E-4</v>
      </c>
      <c r="M257" s="1181"/>
      <c r="N257" s="1182"/>
    </row>
    <row r="258" spans="1:14" s="737" customFormat="1" ht="15.75" outlineLevel="1">
      <c r="A258" s="295"/>
      <c r="B258" s="296"/>
      <c r="C258" s="304"/>
      <c r="D258" s="1190" t="s">
        <v>852</v>
      </c>
      <c r="E258" s="1191"/>
      <c r="F258" s="298"/>
      <c r="G258" s="299"/>
      <c r="H258" s="836"/>
      <c r="I258" s="805"/>
      <c r="J258" s="749"/>
      <c r="K258" s="749"/>
      <c r="L258" s="795"/>
      <c r="M258" s="1155"/>
      <c r="N258" s="1156"/>
    </row>
    <row r="259" spans="1:14" s="737" customFormat="1" ht="15.75" outlineLevel="1">
      <c r="A259" s="295"/>
      <c r="B259" s="296"/>
      <c r="C259" s="304"/>
      <c r="D259" s="1187" t="s">
        <v>853</v>
      </c>
      <c r="E259" s="1188"/>
      <c r="F259" s="298"/>
      <c r="G259" s="299"/>
      <c r="H259" s="836"/>
      <c r="I259" s="805"/>
      <c r="J259" s="749"/>
      <c r="K259" s="749"/>
      <c r="L259" s="795"/>
      <c r="M259" s="1155"/>
      <c r="N259" s="1156"/>
    </row>
    <row r="260" spans="1:14" s="737" customFormat="1" ht="15.75" outlineLevel="1">
      <c r="A260" s="295" t="s">
        <v>421</v>
      </c>
      <c r="B260" s="492" t="s">
        <v>2446</v>
      </c>
      <c r="C260" s="515">
        <v>600009735</v>
      </c>
      <c r="D260" s="1187" t="s">
        <v>730</v>
      </c>
      <c r="E260" s="1188"/>
      <c r="F260" s="298"/>
      <c r="G260" s="299" t="s">
        <v>334</v>
      </c>
      <c r="H260" s="836">
        <v>20</v>
      </c>
      <c r="I260" s="726">
        <v>355.49050258408033</v>
      </c>
      <c r="J260" s="669">
        <f>I260*H260</f>
        <v>7109.8100516816066</v>
      </c>
      <c r="K260" s="669">
        <f>J260*(1+$K$12)</f>
        <v>8682.5000351135786</v>
      </c>
      <c r="L260" s="794">
        <f>K260/$K$483</f>
        <v>4.1463814940669768E-4</v>
      </c>
      <c r="M260" s="1155"/>
      <c r="N260" s="1156"/>
    </row>
    <row r="261" spans="1:14" s="737" customFormat="1" ht="15.75" outlineLevel="1">
      <c r="A261" s="295"/>
      <c r="B261" s="296"/>
      <c r="C261" s="304"/>
      <c r="D261" s="1190" t="s">
        <v>854</v>
      </c>
      <c r="E261" s="1191"/>
      <c r="F261" s="298"/>
      <c r="G261" s="299"/>
      <c r="H261" s="836"/>
      <c r="I261" s="803"/>
      <c r="J261" s="804"/>
      <c r="K261" s="804"/>
      <c r="L261" s="794"/>
      <c r="M261" s="1155"/>
      <c r="N261" s="1156"/>
    </row>
    <row r="262" spans="1:14" s="737" customFormat="1" ht="15.75" outlineLevel="1">
      <c r="A262" s="295"/>
      <c r="B262" s="296"/>
      <c r="C262" s="304"/>
      <c r="D262" s="1187" t="s">
        <v>853</v>
      </c>
      <c r="E262" s="1188"/>
      <c r="F262" s="298"/>
      <c r="G262" s="299"/>
      <c r="H262" s="836"/>
      <c r="I262" s="803"/>
      <c r="J262" s="804"/>
      <c r="K262" s="804"/>
      <c r="L262" s="794"/>
      <c r="M262" s="1155"/>
      <c r="N262" s="1156"/>
    </row>
    <row r="263" spans="1:14" s="737" customFormat="1" ht="15.75" outlineLevel="1">
      <c r="A263" s="295" t="s">
        <v>422</v>
      </c>
      <c r="B263" s="492" t="s">
        <v>2446</v>
      </c>
      <c r="C263" s="515">
        <v>600009736</v>
      </c>
      <c r="D263" s="1187" t="s">
        <v>730</v>
      </c>
      <c r="E263" s="1188"/>
      <c r="F263" s="298"/>
      <c r="G263" s="299" t="s">
        <v>334</v>
      </c>
      <c r="H263" s="836">
        <v>40</v>
      </c>
      <c r="I263" s="726">
        <v>247.68492617337262</v>
      </c>
      <c r="J263" s="669">
        <f>I263*H263</f>
        <v>9907.3970469349042</v>
      </c>
      <c r="K263" s="669">
        <f>J263*(1+$K$12)</f>
        <v>12098.913273716906</v>
      </c>
      <c r="L263" s="794">
        <f>K263/$K$483</f>
        <v>5.7779107277371677E-4</v>
      </c>
      <c r="M263" s="1155"/>
      <c r="N263" s="1156"/>
    </row>
    <row r="264" spans="1:14" ht="15.75">
      <c r="A264" s="520" t="s">
        <v>423</v>
      </c>
      <c r="B264" s="521"/>
      <c r="C264" s="520"/>
      <c r="D264" s="1179" t="s">
        <v>415</v>
      </c>
      <c r="E264" s="1189"/>
      <c r="F264" s="522"/>
      <c r="G264" s="523"/>
      <c r="H264" s="834"/>
      <c r="I264" s="802"/>
      <c r="J264" s="802">
        <f>SUBTOTAL(9,J265:J292)</f>
        <v>1003955.760639071</v>
      </c>
      <c r="K264" s="802">
        <f t="shared" ref="K264:L264" si="78">SUBTOTAL(9,K265:K292)</f>
        <v>1226030.7748924338</v>
      </c>
      <c r="L264" s="793">
        <f t="shared" si="78"/>
        <v>5.8549856557577107E-2</v>
      </c>
      <c r="M264" s="1181"/>
      <c r="N264" s="1182"/>
    </row>
    <row r="265" spans="1:14" s="737" customFormat="1" ht="66.75" customHeight="1" outlineLevel="1">
      <c r="A265" s="295"/>
      <c r="B265" s="296"/>
      <c r="C265" s="304"/>
      <c r="D265" s="1190" t="s">
        <v>856</v>
      </c>
      <c r="E265" s="1191"/>
      <c r="F265" s="298"/>
      <c r="G265" s="299"/>
      <c r="H265" s="836"/>
      <c r="I265" s="805"/>
      <c r="J265" s="749"/>
      <c r="K265" s="749"/>
      <c r="L265" s="795"/>
      <c r="M265" s="1155"/>
      <c r="N265" s="1156"/>
    </row>
    <row r="266" spans="1:14" s="737" customFormat="1" ht="15.75" outlineLevel="1">
      <c r="A266" s="295"/>
      <c r="B266" s="296"/>
      <c r="C266" s="304"/>
      <c r="D266" s="1187" t="s">
        <v>804</v>
      </c>
      <c r="E266" s="1188"/>
      <c r="F266" s="298"/>
      <c r="G266" s="299"/>
      <c r="H266" s="836"/>
      <c r="I266" s="805"/>
      <c r="J266" s="749"/>
      <c r="K266" s="749"/>
      <c r="L266" s="795"/>
      <c r="M266" s="1155"/>
      <c r="N266" s="1156"/>
    </row>
    <row r="267" spans="1:14" s="737" customFormat="1" ht="15.75" outlineLevel="1">
      <c r="A267" s="295" t="s">
        <v>425</v>
      </c>
      <c r="B267" s="492" t="s">
        <v>2446</v>
      </c>
      <c r="C267" s="515">
        <v>600009737</v>
      </c>
      <c r="D267" s="1187" t="s">
        <v>812</v>
      </c>
      <c r="E267" s="1188"/>
      <c r="F267" s="298"/>
      <c r="G267" s="299" t="s">
        <v>111</v>
      </c>
      <c r="H267" s="836">
        <v>500</v>
      </c>
      <c r="I267" s="726">
        <v>52.643710049629831</v>
      </c>
      <c r="J267" s="669">
        <f t="shared" ref="J267:J270" si="79">I267*H267</f>
        <v>26321.855024814915</v>
      </c>
      <c r="K267" s="669">
        <f t="shared" ref="K267:K270" si="80">J267*(1+$K$12)</f>
        <v>32144.249356303975</v>
      </c>
      <c r="L267" s="794">
        <f t="shared" ref="L267:L270" si="81">K267/$K$483</f>
        <v>1.5350684725901026E-3</v>
      </c>
      <c r="M267" s="1155"/>
      <c r="N267" s="1156"/>
    </row>
    <row r="268" spans="1:14" s="737" customFormat="1" ht="15.75" outlineLevel="1">
      <c r="A268" s="295" t="s">
        <v>426</v>
      </c>
      <c r="B268" s="492" t="s">
        <v>2446</v>
      </c>
      <c r="C268" s="515">
        <v>600009738</v>
      </c>
      <c r="D268" s="1187" t="s">
        <v>813</v>
      </c>
      <c r="E268" s="1188"/>
      <c r="F268" s="298"/>
      <c r="G268" s="299" t="s">
        <v>111</v>
      </c>
      <c r="H268" s="836">
        <v>8800</v>
      </c>
      <c r="I268" s="726">
        <v>34.459637520051224</v>
      </c>
      <c r="J268" s="669">
        <f t="shared" si="79"/>
        <v>303244.81017645076</v>
      </c>
      <c r="K268" s="669">
        <f t="shared" si="80"/>
        <v>370322.56218748167</v>
      </c>
      <c r="L268" s="794">
        <f t="shared" si="81"/>
        <v>1.7684982579669575E-2</v>
      </c>
      <c r="M268" s="1155"/>
      <c r="N268" s="1156"/>
    </row>
    <row r="269" spans="1:14" s="737" customFormat="1" ht="15.75" outlineLevel="1">
      <c r="A269" s="295" t="s">
        <v>427</v>
      </c>
      <c r="B269" s="492" t="s">
        <v>2446</v>
      </c>
      <c r="C269" s="515">
        <v>600009739</v>
      </c>
      <c r="D269" s="1187" t="s">
        <v>815</v>
      </c>
      <c r="E269" s="1188"/>
      <c r="F269" s="298"/>
      <c r="G269" s="299" t="s">
        <v>111</v>
      </c>
      <c r="H269" s="836">
        <v>4000</v>
      </c>
      <c r="I269" s="726">
        <v>18.75077124641129</v>
      </c>
      <c r="J269" s="669">
        <f t="shared" si="79"/>
        <v>75003.084985645153</v>
      </c>
      <c r="K269" s="669">
        <f t="shared" si="80"/>
        <v>91593.767384469873</v>
      </c>
      <c r="L269" s="794">
        <f t="shared" si="81"/>
        <v>4.3741169077907548E-3</v>
      </c>
      <c r="M269" s="1155"/>
      <c r="N269" s="1156"/>
    </row>
    <row r="270" spans="1:14" s="737" customFormat="1" ht="15.75" outlineLevel="1">
      <c r="A270" s="295" t="s">
        <v>428</v>
      </c>
      <c r="B270" s="492" t="s">
        <v>2446</v>
      </c>
      <c r="C270" s="515">
        <v>600009740</v>
      </c>
      <c r="D270" s="1187" t="s">
        <v>857</v>
      </c>
      <c r="E270" s="1188"/>
      <c r="F270" s="298"/>
      <c r="G270" s="299" t="s">
        <v>111</v>
      </c>
      <c r="H270" s="836">
        <v>10600</v>
      </c>
      <c r="I270" s="726">
        <v>13.611187130012805</v>
      </c>
      <c r="J270" s="669">
        <f t="shared" si="79"/>
        <v>144278.58357813573</v>
      </c>
      <c r="K270" s="669">
        <f t="shared" si="80"/>
        <v>176193.00626561936</v>
      </c>
      <c r="L270" s="794">
        <f t="shared" si="81"/>
        <v>8.4142057887620185E-3</v>
      </c>
      <c r="M270" s="1155"/>
      <c r="N270" s="1156"/>
    </row>
    <row r="271" spans="1:14" s="737" customFormat="1" ht="67.5" customHeight="1" outlineLevel="1">
      <c r="A271" s="295"/>
      <c r="B271" s="296"/>
      <c r="C271" s="304"/>
      <c r="D271" s="1190" t="s">
        <v>858</v>
      </c>
      <c r="E271" s="1191"/>
      <c r="F271" s="298"/>
      <c r="G271" s="299"/>
      <c r="H271" s="836"/>
      <c r="I271" s="803"/>
      <c r="J271" s="804"/>
      <c r="K271" s="804"/>
      <c r="L271" s="794"/>
      <c r="M271" s="1155"/>
      <c r="N271" s="1156"/>
    </row>
    <row r="272" spans="1:14" s="737" customFormat="1" ht="15.75" outlineLevel="1">
      <c r="A272" s="295"/>
      <c r="B272" s="296"/>
      <c r="C272" s="304"/>
      <c r="D272" s="1187" t="s">
        <v>804</v>
      </c>
      <c r="E272" s="1188"/>
      <c r="F272" s="298"/>
      <c r="G272" s="299"/>
      <c r="H272" s="836"/>
      <c r="I272" s="803"/>
      <c r="J272" s="804"/>
      <c r="K272" s="804"/>
      <c r="L272" s="794"/>
      <c r="M272" s="1155"/>
      <c r="N272" s="1156"/>
    </row>
    <row r="273" spans="1:14" s="737" customFormat="1" ht="15.75" outlineLevel="1">
      <c r="A273" s="295" t="s">
        <v>429</v>
      </c>
      <c r="B273" s="492" t="s">
        <v>2446</v>
      </c>
      <c r="C273" s="515">
        <v>600009741</v>
      </c>
      <c r="D273" s="1187" t="s">
        <v>812</v>
      </c>
      <c r="E273" s="1188"/>
      <c r="F273" s="298"/>
      <c r="G273" s="299" t="s">
        <v>111</v>
      </c>
      <c r="H273" s="836">
        <v>300</v>
      </c>
      <c r="I273" s="726">
        <v>52.643710049629831</v>
      </c>
      <c r="J273" s="669">
        <f t="shared" ref="J273:J276" si="82">I273*H273</f>
        <v>15793.11301488895</v>
      </c>
      <c r="K273" s="669">
        <f t="shared" ref="K273:K276" si="83">J273*(1+$K$12)</f>
        <v>19286.549613782387</v>
      </c>
      <c r="L273" s="794">
        <f t="shared" ref="L273:L276" si="84">K273/$K$483</f>
        <v>9.2104108355406161E-4</v>
      </c>
      <c r="M273" s="1155"/>
      <c r="N273" s="1156"/>
    </row>
    <row r="274" spans="1:14" s="737" customFormat="1" ht="15.75" outlineLevel="1">
      <c r="A274" s="295" t="s">
        <v>430</v>
      </c>
      <c r="B274" s="492" t="s">
        <v>2446</v>
      </c>
      <c r="C274" s="515">
        <v>600009742</v>
      </c>
      <c r="D274" s="1187" t="s">
        <v>813</v>
      </c>
      <c r="E274" s="1188"/>
      <c r="F274" s="298"/>
      <c r="G274" s="299" t="s">
        <v>111</v>
      </c>
      <c r="H274" s="836">
        <v>200</v>
      </c>
      <c r="I274" s="726">
        <v>34.459637520051224</v>
      </c>
      <c r="J274" s="669">
        <f t="shared" si="82"/>
        <v>6891.9275040102448</v>
      </c>
      <c r="K274" s="669">
        <f t="shared" si="83"/>
        <v>8416.421867897312</v>
      </c>
      <c r="L274" s="794">
        <f t="shared" si="84"/>
        <v>4.0193142226521765E-4</v>
      </c>
      <c r="M274" s="1155"/>
      <c r="N274" s="1156"/>
    </row>
    <row r="275" spans="1:14" s="737" customFormat="1" ht="15.75" outlineLevel="1">
      <c r="A275" s="295" t="s">
        <v>431</v>
      </c>
      <c r="B275" s="492" t="s">
        <v>2446</v>
      </c>
      <c r="C275" s="515">
        <v>600009743</v>
      </c>
      <c r="D275" s="1187" t="s">
        <v>815</v>
      </c>
      <c r="E275" s="1188"/>
      <c r="F275" s="298"/>
      <c r="G275" s="299" t="s">
        <v>111</v>
      </c>
      <c r="H275" s="836">
        <v>2500</v>
      </c>
      <c r="I275" s="726">
        <v>18.75077124641129</v>
      </c>
      <c r="J275" s="669">
        <f t="shared" si="82"/>
        <v>46876.928116028226</v>
      </c>
      <c r="K275" s="669">
        <f t="shared" si="83"/>
        <v>57246.104615293676</v>
      </c>
      <c r="L275" s="794">
        <f t="shared" si="84"/>
        <v>2.7338230673692224E-3</v>
      </c>
      <c r="M275" s="1155"/>
      <c r="N275" s="1156"/>
    </row>
    <row r="276" spans="1:14" s="737" customFormat="1" ht="15.75" outlineLevel="1">
      <c r="A276" s="295" t="s">
        <v>432</v>
      </c>
      <c r="B276" s="492" t="s">
        <v>2446</v>
      </c>
      <c r="C276" s="515">
        <v>600009744</v>
      </c>
      <c r="D276" s="1187" t="s">
        <v>857</v>
      </c>
      <c r="E276" s="1188"/>
      <c r="F276" s="298"/>
      <c r="G276" s="299" t="s">
        <v>111</v>
      </c>
      <c r="H276" s="836">
        <v>1300</v>
      </c>
      <c r="I276" s="726">
        <v>13.611187130012805</v>
      </c>
      <c r="J276" s="669">
        <f t="shared" si="82"/>
        <v>17694.543269016645</v>
      </c>
      <c r="K276" s="669">
        <f t="shared" si="83"/>
        <v>21608.57624012313</v>
      </c>
      <c r="L276" s="794">
        <f t="shared" si="84"/>
        <v>1.031930898621757E-3</v>
      </c>
      <c r="M276" s="1155"/>
      <c r="N276" s="1156"/>
    </row>
    <row r="277" spans="1:14" s="737" customFormat="1" ht="68.25" customHeight="1" outlineLevel="1">
      <c r="A277" s="295"/>
      <c r="B277" s="296"/>
      <c r="C277" s="304"/>
      <c r="D277" s="1190" t="s">
        <v>859</v>
      </c>
      <c r="E277" s="1191"/>
      <c r="F277" s="298"/>
      <c r="G277" s="299"/>
      <c r="H277" s="836"/>
      <c r="I277" s="803"/>
      <c r="J277" s="804"/>
      <c r="K277" s="804"/>
      <c r="L277" s="794"/>
      <c r="M277" s="1155"/>
      <c r="N277" s="1156"/>
    </row>
    <row r="278" spans="1:14" s="737" customFormat="1" ht="15.75" outlineLevel="1">
      <c r="A278" s="295"/>
      <c r="B278" s="296"/>
      <c r="C278" s="304"/>
      <c r="D278" s="1187" t="s">
        <v>804</v>
      </c>
      <c r="E278" s="1188"/>
      <c r="F278" s="298"/>
      <c r="G278" s="299"/>
      <c r="H278" s="836"/>
      <c r="I278" s="803"/>
      <c r="J278" s="804"/>
      <c r="K278" s="804"/>
      <c r="L278" s="794"/>
      <c r="M278" s="1155"/>
      <c r="N278" s="1156"/>
    </row>
    <row r="279" spans="1:14" s="737" customFormat="1" ht="15.75" outlineLevel="1">
      <c r="A279" s="295" t="s">
        <v>433</v>
      </c>
      <c r="B279" s="492" t="s">
        <v>2446</v>
      </c>
      <c r="C279" s="515">
        <v>600009745</v>
      </c>
      <c r="D279" s="1187" t="s">
        <v>812</v>
      </c>
      <c r="E279" s="1188"/>
      <c r="F279" s="298"/>
      <c r="G279" s="299" t="s">
        <v>111</v>
      </c>
      <c r="H279" s="836">
        <v>300</v>
      </c>
      <c r="I279" s="726">
        <v>52.643710049629831</v>
      </c>
      <c r="J279" s="669">
        <f t="shared" ref="J279:J282" si="85">I279*H279</f>
        <v>15793.11301488895</v>
      </c>
      <c r="K279" s="669">
        <f t="shared" ref="K279:K282" si="86">J279*(1+$K$12)</f>
        <v>19286.549613782387</v>
      </c>
      <c r="L279" s="794">
        <f t="shared" ref="L279:L282" si="87">K279/$K$483</f>
        <v>9.2104108355406161E-4</v>
      </c>
      <c r="M279" s="1155"/>
      <c r="N279" s="1156"/>
    </row>
    <row r="280" spans="1:14" s="737" customFormat="1" ht="15.75" outlineLevel="1">
      <c r="A280" s="295" t="s">
        <v>434</v>
      </c>
      <c r="B280" s="492" t="s">
        <v>2446</v>
      </c>
      <c r="C280" s="515">
        <v>600009746</v>
      </c>
      <c r="D280" s="1187" t="s">
        <v>813</v>
      </c>
      <c r="E280" s="1188"/>
      <c r="F280" s="298"/>
      <c r="G280" s="299" t="s">
        <v>111</v>
      </c>
      <c r="H280" s="836">
        <v>3500</v>
      </c>
      <c r="I280" s="726">
        <v>34.459637520051224</v>
      </c>
      <c r="J280" s="669">
        <f t="shared" si="85"/>
        <v>120608.73132017929</v>
      </c>
      <c r="K280" s="669">
        <f t="shared" si="86"/>
        <v>147287.38268820295</v>
      </c>
      <c r="L280" s="794">
        <f t="shared" si="87"/>
        <v>7.0337998896413088E-3</v>
      </c>
      <c r="M280" s="1155"/>
      <c r="N280" s="1156"/>
    </row>
    <row r="281" spans="1:14" s="737" customFormat="1" ht="15.75" outlineLevel="1">
      <c r="A281" s="295" t="s">
        <v>435</v>
      </c>
      <c r="B281" s="492" t="s">
        <v>2446</v>
      </c>
      <c r="C281" s="515">
        <v>600009747</v>
      </c>
      <c r="D281" s="1187" t="s">
        <v>815</v>
      </c>
      <c r="E281" s="1188"/>
      <c r="F281" s="298"/>
      <c r="G281" s="299" t="s">
        <v>111</v>
      </c>
      <c r="H281" s="836">
        <v>3100</v>
      </c>
      <c r="I281" s="726">
        <v>18.75077124641129</v>
      </c>
      <c r="J281" s="669">
        <f t="shared" si="85"/>
        <v>58127.390863875</v>
      </c>
      <c r="K281" s="669">
        <f t="shared" si="86"/>
        <v>70985.169722964158</v>
      </c>
      <c r="L281" s="794">
        <f t="shared" si="87"/>
        <v>3.3899406035378357E-3</v>
      </c>
      <c r="M281" s="1155"/>
      <c r="N281" s="1156"/>
    </row>
    <row r="282" spans="1:14" s="737" customFormat="1" ht="15.75" outlineLevel="1">
      <c r="A282" s="295" t="s">
        <v>436</v>
      </c>
      <c r="B282" s="492" t="s">
        <v>2446</v>
      </c>
      <c r="C282" s="515">
        <v>600009748</v>
      </c>
      <c r="D282" s="1187" t="s">
        <v>857</v>
      </c>
      <c r="E282" s="1188"/>
      <c r="F282" s="298"/>
      <c r="G282" s="299" t="s">
        <v>111</v>
      </c>
      <c r="H282" s="836">
        <v>5900</v>
      </c>
      <c r="I282" s="726">
        <v>13.611187130012805</v>
      </c>
      <c r="J282" s="669">
        <f t="shared" si="85"/>
        <v>80306.004067075555</v>
      </c>
      <c r="K282" s="669">
        <f t="shared" si="86"/>
        <v>98069.692166712673</v>
      </c>
      <c r="L282" s="794">
        <f t="shared" si="87"/>
        <v>4.6833786937448977E-3</v>
      </c>
      <c r="M282" s="1155"/>
      <c r="N282" s="1156"/>
    </row>
    <row r="283" spans="1:14" s="737" customFormat="1" ht="120.75" customHeight="1" outlineLevel="1">
      <c r="A283" s="295"/>
      <c r="B283" s="296"/>
      <c r="C283" s="304"/>
      <c r="D283" s="1190" t="s">
        <v>860</v>
      </c>
      <c r="E283" s="1191"/>
      <c r="F283" s="298"/>
      <c r="G283" s="299"/>
      <c r="H283" s="836"/>
      <c r="I283" s="803"/>
      <c r="J283" s="804"/>
      <c r="K283" s="804"/>
      <c r="L283" s="794"/>
      <c r="M283" s="1155"/>
      <c r="N283" s="1156"/>
    </row>
    <row r="284" spans="1:14" s="737" customFormat="1" ht="15.75" outlineLevel="1">
      <c r="A284" s="295"/>
      <c r="B284" s="296"/>
      <c r="C284" s="304"/>
      <c r="D284" s="1187" t="s">
        <v>804</v>
      </c>
      <c r="E284" s="1188"/>
      <c r="F284" s="298"/>
      <c r="G284" s="299"/>
      <c r="H284" s="836"/>
      <c r="I284" s="803"/>
      <c r="J284" s="804"/>
      <c r="K284" s="804"/>
      <c r="L284" s="794"/>
      <c r="M284" s="1155"/>
      <c r="N284" s="1156"/>
    </row>
    <row r="285" spans="1:14" s="737" customFormat="1" ht="15.75" outlineLevel="1">
      <c r="A285" s="295" t="s">
        <v>437</v>
      </c>
      <c r="B285" s="492" t="s">
        <v>2446</v>
      </c>
      <c r="C285" s="515">
        <v>600009749</v>
      </c>
      <c r="D285" s="1187" t="s">
        <v>815</v>
      </c>
      <c r="E285" s="1188"/>
      <c r="F285" s="298"/>
      <c r="G285" s="299" t="s">
        <v>111</v>
      </c>
      <c r="H285" s="836">
        <v>1000</v>
      </c>
      <c r="I285" s="726">
        <v>18.75077124641129</v>
      </c>
      <c r="J285" s="669">
        <f t="shared" ref="J285:J286" si="88">I285*H285</f>
        <v>18750.771246411288</v>
      </c>
      <c r="K285" s="669">
        <f t="shared" ref="K285:K286" si="89">J285*(1+$K$12)</f>
        <v>22898.441846117468</v>
      </c>
      <c r="L285" s="794">
        <f t="shared" ref="L285:L286" si="90">K285/$K$483</f>
        <v>1.0935292269476887E-3</v>
      </c>
      <c r="M285" s="1155"/>
      <c r="N285" s="1156"/>
    </row>
    <row r="286" spans="1:14" s="737" customFormat="1" ht="15.75" outlineLevel="1">
      <c r="A286" s="295" t="s">
        <v>438</v>
      </c>
      <c r="B286" s="492" t="s">
        <v>2446</v>
      </c>
      <c r="C286" s="515">
        <v>600009750</v>
      </c>
      <c r="D286" s="1187" t="s">
        <v>857</v>
      </c>
      <c r="E286" s="1188"/>
      <c r="F286" s="298"/>
      <c r="G286" s="299" t="s">
        <v>111</v>
      </c>
      <c r="H286" s="836">
        <v>1600</v>
      </c>
      <c r="I286" s="726">
        <v>13.611187130012805</v>
      </c>
      <c r="J286" s="669">
        <f t="shared" si="88"/>
        <v>21777.899408020487</v>
      </c>
      <c r="K286" s="669">
        <f t="shared" si="89"/>
        <v>26595.170757074618</v>
      </c>
      <c r="L286" s="794">
        <f t="shared" si="90"/>
        <v>1.2700687983037008E-3</v>
      </c>
      <c r="M286" s="1155"/>
      <c r="N286" s="1156"/>
    </row>
    <row r="287" spans="1:14" s="737" customFormat="1" ht="15.75" outlineLevel="1">
      <c r="A287" s="295"/>
      <c r="B287" s="296"/>
      <c r="C287" s="304"/>
      <c r="D287" s="1190" t="s">
        <v>861</v>
      </c>
      <c r="E287" s="1191"/>
      <c r="F287" s="298"/>
      <c r="G287" s="299"/>
      <c r="H287" s="836"/>
      <c r="I287" s="803"/>
      <c r="J287" s="804"/>
      <c r="K287" s="804"/>
      <c r="L287" s="794"/>
      <c r="M287" s="1155"/>
      <c r="N287" s="1156"/>
    </row>
    <row r="288" spans="1:14" s="737" customFormat="1" ht="15.75" outlineLevel="1">
      <c r="A288" s="295"/>
      <c r="B288" s="296"/>
      <c r="C288" s="304"/>
      <c r="D288" s="1187" t="s">
        <v>862</v>
      </c>
      <c r="E288" s="1188"/>
      <c r="F288" s="298"/>
      <c r="G288" s="299"/>
      <c r="H288" s="836"/>
      <c r="I288" s="803"/>
      <c r="J288" s="804"/>
      <c r="K288" s="804"/>
      <c r="L288" s="794"/>
      <c r="M288" s="1155"/>
      <c r="N288" s="1156"/>
    </row>
    <row r="289" spans="1:14" s="737" customFormat="1" ht="15.75" outlineLevel="1">
      <c r="A289" s="295" t="s">
        <v>439</v>
      </c>
      <c r="B289" s="492" t="s">
        <v>2446</v>
      </c>
      <c r="C289" s="515">
        <v>600009751</v>
      </c>
      <c r="D289" s="1187" t="s">
        <v>863</v>
      </c>
      <c r="E289" s="1188"/>
      <c r="F289" s="298"/>
      <c r="G289" s="299" t="s">
        <v>108</v>
      </c>
      <c r="H289" s="836">
        <v>700</v>
      </c>
      <c r="I289" s="726">
        <v>37.490717892592741</v>
      </c>
      <c r="J289" s="669">
        <f>I289*H289</f>
        <v>26243.502524814918</v>
      </c>
      <c r="K289" s="669">
        <f>J289*(1+$K$12)</f>
        <v>32048.565283303979</v>
      </c>
      <c r="L289" s="794">
        <f>K289/$K$483</f>
        <v>1.5304990206124504E-3</v>
      </c>
      <c r="M289" s="1155"/>
      <c r="N289" s="1156"/>
    </row>
    <row r="290" spans="1:14" s="737" customFormat="1" ht="15.75" outlineLevel="1">
      <c r="A290" s="295"/>
      <c r="B290" s="296"/>
      <c r="C290" s="304"/>
      <c r="D290" s="1190" t="s">
        <v>864</v>
      </c>
      <c r="E290" s="1191"/>
      <c r="F290" s="298"/>
      <c r="G290" s="299"/>
      <c r="H290" s="836"/>
      <c r="I290" s="803"/>
      <c r="J290" s="804"/>
      <c r="K290" s="804"/>
      <c r="L290" s="794"/>
      <c r="M290" s="1155"/>
      <c r="N290" s="1156"/>
    </row>
    <row r="291" spans="1:14" s="737" customFormat="1" ht="15.75" outlineLevel="1">
      <c r="A291" s="295"/>
      <c r="B291" s="296"/>
      <c r="C291" s="304"/>
      <c r="D291" s="1187" t="s">
        <v>862</v>
      </c>
      <c r="E291" s="1188"/>
      <c r="F291" s="298"/>
      <c r="G291" s="299"/>
      <c r="H291" s="836"/>
      <c r="I291" s="803"/>
      <c r="J291" s="804"/>
      <c r="K291" s="804"/>
      <c r="L291" s="794"/>
      <c r="M291" s="1155"/>
      <c r="N291" s="1156"/>
    </row>
    <row r="292" spans="1:14" s="737" customFormat="1" ht="15.75" outlineLevel="1">
      <c r="A292" s="295" t="s">
        <v>336</v>
      </c>
      <c r="B292" s="492" t="s">
        <v>2446</v>
      </c>
      <c r="C292" s="515">
        <v>600009752</v>
      </c>
      <c r="D292" s="1187" t="s">
        <v>863</v>
      </c>
      <c r="E292" s="1188"/>
      <c r="F292" s="298"/>
      <c r="G292" s="299" t="s">
        <v>108</v>
      </c>
      <c r="H292" s="836">
        <v>700</v>
      </c>
      <c r="I292" s="726">
        <v>37.490717892592741</v>
      </c>
      <c r="J292" s="669">
        <f>I292*H292</f>
        <v>26243.502524814918</v>
      </c>
      <c r="K292" s="669">
        <f>J292*(1+$K$12)</f>
        <v>32048.565283303979</v>
      </c>
      <c r="L292" s="794">
        <f>K292/$K$483</f>
        <v>1.5304990206124504E-3</v>
      </c>
      <c r="M292" s="1155"/>
      <c r="N292" s="1156"/>
    </row>
    <row r="293" spans="1:14" ht="15.75">
      <c r="A293" s="520" t="s">
        <v>341</v>
      </c>
      <c r="B293" s="521"/>
      <c r="C293" s="520"/>
      <c r="D293" s="1179" t="s">
        <v>420</v>
      </c>
      <c r="E293" s="1189"/>
      <c r="F293" s="522"/>
      <c r="G293" s="523"/>
      <c r="H293" s="834"/>
      <c r="I293" s="802"/>
      <c r="J293" s="802">
        <f>SUBTOTAL(9,J294:J317)</f>
        <v>592860.05959963787</v>
      </c>
      <c r="K293" s="802">
        <f t="shared" ref="K293:L293" si="91">SUBTOTAL(9,K294:K317)</f>
        <v>724000.70478307805</v>
      </c>
      <c r="L293" s="793">
        <f t="shared" si="91"/>
        <v>3.4575100626126676E-2</v>
      </c>
      <c r="M293" s="1181"/>
      <c r="N293" s="1182"/>
    </row>
    <row r="294" spans="1:14" s="737" customFormat="1" ht="15.75" outlineLevel="1">
      <c r="A294" s="295"/>
      <c r="B294" s="296"/>
      <c r="C294" s="304"/>
      <c r="D294" s="1190" t="s">
        <v>865</v>
      </c>
      <c r="E294" s="1191"/>
      <c r="F294" s="298"/>
      <c r="G294" s="299"/>
      <c r="H294" s="836"/>
      <c r="I294" s="805"/>
      <c r="J294" s="749"/>
      <c r="K294" s="749"/>
      <c r="L294" s="795"/>
      <c r="M294" s="1155"/>
      <c r="N294" s="1156"/>
    </row>
    <row r="295" spans="1:14" s="737" customFormat="1" ht="15.75" outlineLevel="1">
      <c r="A295" s="295"/>
      <c r="B295" s="296"/>
      <c r="C295" s="304"/>
      <c r="D295" s="1187" t="s">
        <v>866</v>
      </c>
      <c r="E295" s="1188"/>
      <c r="F295" s="298"/>
      <c r="G295" s="299"/>
      <c r="H295" s="836"/>
      <c r="I295" s="805"/>
      <c r="J295" s="749"/>
      <c r="K295" s="749"/>
      <c r="L295" s="795"/>
      <c r="M295" s="1155"/>
      <c r="N295" s="1156"/>
    </row>
    <row r="296" spans="1:14" s="737" customFormat="1" ht="15.75" outlineLevel="1">
      <c r="A296" s="295" t="s">
        <v>343</v>
      </c>
      <c r="B296" s="492" t="s">
        <v>2446</v>
      </c>
      <c r="C296" s="515">
        <v>600009753</v>
      </c>
      <c r="D296" s="1187" t="s">
        <v>867</v>
      </c>
      <c r="E296" s="1188"/>
      <c r="F296" s="298"/>
      <c r="G296" s="299" t="s">
        <v>339</v>
      </c>
      <c r="H296" s="836">
        <v>376</v>
      </c>
      <c r="I296" s="726">
        <v>809.97080965977523</v>
      </c>
      <c r="J296" s="669">
        <f>I296*H296</f>
        <v>304549.0244320755</v>
      </c>
      <c r="K296" s="669">
        <f>J296*(1+$K$12)</f>
        <v>371915.26863645064</v>
      </c>
      <c r="L296" s="794">
        <f>K296/$K$483</f>
        <v>1.7761043259413641E-2</v>
      </c>
      <c r="M296" s="1155"/>
      <c r="N296" s="1156"/>
    </row>
    <row r="297" spans="1:14" s="737" customFormat="1" ht="15.75" outlineLevel="1">
      <c r="A297" s="295"/>
      <c r="B297" s="296"/>
      <c r="C297" s="304"/>
      <c r="D297" s="1190" t="s">
        <v>868</v>
      </c>
      <c r="E297" s="1191"/>
      <c r="F297" s="298"/>
      <c r="G297" s="299"/>
      <c r="H297" s="836"/>
      <c r="I297" s="803"/>
      <c r="J297" s="804"/>
      <c r="K297" s="804"/>
      <c r="L297" s="794"/>
      <c r="M297" s="1155"/>
      <c r="N297" s="1156"/>
    </row>
    <row r="298" spans="1:14" s="737" customFormat="1" ht="15.75" outlineLevel="1">
      <c r="A298" s="295"/>
      <c r="B298" s="296"/>
      <c r="C298" s="304"/>
      <c r="D298" s="1187" t="s">
        <v>866</v>
      </c>
      <c r="E298" s="1188"/>
      <c r="F298" s="298"/>
      <c r="G298" s="299"/>
      <c r="H298" s="836"/>
      <c r="I298" s="803"/>
      <c r="J298" s="804"/>
      <c r="K298" s="804"/>
      <c r="L298" s="794"/>
      <c r="M298" s="1155"/>
      <c r="N298" s="1156"/>
    </row>
    <row r="299" spans="1:14" s="737" customFormat="1" ht="15.75" outlineLevel="1">
      <c r="A299" s="295" t="s">
        <v>1052</v>
      </c>
      <c r="B299" s="492" t="s">
        <v>2446</v>
      </c>
      <c r="C299" s="515">
        <v>600009754</v>
      </c>
      <c r="D299" s="1187" t="s">
        <v>869</v>
      </c>
      <c r="E299" s="1188"/>
      <c r="F299" s="298"/>
      <c r="G299" s="299" t="s">
        <v>339</v>
      </c>
      <c r="H299" s="836">
        <v>207</v>
      </c>
      <c r="I299" s="726">
        <v>909.12575697241903</v>
      </c>
      <c r="J299" s="669">
        <f>I299*H299</f>
        <v>188189.03169329074</v>
      </c>
      <c r="K299" s="669">
        <f>J299*(1+$K$12)</f>
        <v>229816.44550384665</v>
      </c>
      <c r="L299" s="794">
        <f>K299/$K$483</f>
        <v>1.0975026234560059E-2</v>
      </c>
      <c r="M299" s="1155"/>
      <c r="N299" s="1156"/>
    </row>
    <row r="300" spans="1:14" s="737" customFormat="1" ht="15.75" outlineLevel="1">
      <c r="A300" s="295"/>
      <c r="B300" s="296"/>
      <c r="C300" s="304"/>
      <c r="D300" s="1190" t="s">
        <v>870</v>
      </c>
      <c r="E300" s="1191"/>
      <c r="F300" s="298"/>
      <c r="G300" s="299"/>
      <c r="H300" s="836"/>
      <c r="I300" s="803"/>
      <c r="J300" s="804"/>
      <c r="K300" s="804"/>
      <c r="L300" s="794"/>
      <c r="M300" s="1155"/>
      <c r="N300" s="1156"/>
    </row>
    <row r="301" spans="1:14" s="737" customFormat="1" ht="15.75" outlineLevel="1">
      <c r="A301" s="295"/>
      <c r="B301" s="296"/>
      <c r="C301" s="304"/>
      <c r="D301" s="1187" t="s">
        <v>871</v>
      </c>
      <c r="E301" s="1188"/>
      <c r="F301" s="298"/>
      <c r="G301" s="299"/>
      <c r="H301" s="836"/>
      <c r="I301" s="803"/>
      <c r="J301" s="804"/>
      <c r="K301" s="804"/>
      <c r="L301" s="794"/>
      <c r="M301" s="1155"/>
      <c r="N301" s="1156"/>
    </row>
    <row r="302" spans="1:14" s="737" customFormat="1" ht="15.75" outlineLevel="1">
      <c r="A302" s="295" t="s">
        <v>1053</v>
      </c>
      <c r="B302" s="492" t="s">
        <v>2446</v>
      </c>
      <c r="C302" s="515">
        <v>600009755</v>
      </c>
      <c r="D302" s="1187" t="s">
        <v>872</v>
      </c>
      <c r="E302" s="1188"/>
      <c r="F302" s="298"/>
      <c r="G302" s="299" t="s">
        <v>339</v>
      </c>
      <c r="H302" s="836">
        <v>20</v>
      </c>
      <c r="I302" s="726">
        <v>352.9807988114955</v>
      </c>
      <c r="J302" s="669">
        <f>I302*H302</f>
        <v>7059.6159762299103</v>
      </c>
      <c r="K302" s="669">
        <f>J302*(1+$K$12)</f>
        <v>8621.203030171966</v>
      </c>
      <c r="L302" s="794">
        <f>K302/$K$483</f>
        <v>4.117108730933805E-4</v>
      </c>
      <c r="M302" s="1155"/>
      <c r="N302" s="1156"/>
    </row>
    <row r="303" spans="1:14" s="737" customFormat="1" ht="15.75" outlineLevel="1">
      <c r="A303" s="295"/>
      <c r="B303" s="296"/>
      <c r="C303" s="304"/>
      <c r="D303" s="1190" t="s">
        <v>873</v>
      </c>
      <c r="E303" s="1191"/>
      <c r="F303" s="298"/>
      <c r="G303" s="299"/>
      <c r="H303" s="836"/>
      <c r="I303" s="803"/>
      <c r="J303" s="804"/>
      <c r="K303" s="804"/>
      <c r="L303" s="794"/>
      <c r="M303" s="1155"/>
      <c r="N303" s="1156"/>
    </row>
    <row r="304" spans="1:14" s="737" customFormat="1" ht="15.75" outlineLevel="1">
      <c r="A304" s="295"/>
      <c r="B304" s="296"/>
      <c r="C304" s="304"/>
      <c r="D304" s="1187" t="s">
        <v>874</v>
      </c>
      <c r="E304" s="1188"/>
      <c r="F304" s="298"/>
      <c r="G304" s="299"/>
      <c r="H304" s="836"/>
      <c r="I304" s="803"/>
      <c r="J304" s="804"/>
      <c r="K304" s="804"/>
      <c r="L304" s="794"/>
      <c r="M304" s="1155"/>
      <c r="N304" s="1156"/>
    </row>
    <row r="305" spans="1:14" s="737" customFormat="1" ht="15.75" outlineLevel="1">
      <c r="A305" s="295" t="s">
        <v>1054</v>
      </c>
      <c r="B305" s="492" t="s">
        <v>2446</v>
      </c>
      <c r="C305" s="515">
        <v>600009756</v>
      </c>
      <c r="D305" s="1187" t="s">
        <v>875</v>
      </c>
      <c r="E305" s="1188"/>
      <c r="F305" s="298"/>
      <c r="G305" s="299" t="s">
        <v>339</v>
      </c>
      <c r="H305" s="836">
        <v>26</v>
      </c>
      <c r="I305" s="726">
        <v>852.04283793563866</v>
      </c>
      <c r="J305" s="669">
        <f>I305*H305</f>
        <v>22153.113786326605</v>
      </c>
      <c r="K305" s="669">
        <f>J305*(1+$K$12)</f>
        <v>27053.382555862052</v>
      </c>
      <c r="L305" s="794">
        <f>K305/$K$483</f>
        <v>1.2919509856365167E-3</v>
      </c>
      <c r="M305" s="1155"/>
      <c r="N305" s="1156"/>
    </row>
    <row r="306" spans="1:14" s="737" customFormat="1" ht="15.75" outlineLevel="1">
      <c r="A306" s="295"/>
      <c r="B306" s="296"/>
      <c r="C306" s="304"/>
      <c r="D306" s="1190" t="s">
        <v>876</v>
      </c>
      <c r="E306" s="1191"/>
      <c r="F306" s="298"/>
      <c r="G306" s="299"/>
      <c r="H306" s="836"/>
      <c r="I306" s="803"/>
      <c r="J306" s="804"/>
      <c r="K306" s="804"/>
      <c r="L306" s="794"/>
      <c r="M306" s="1155"/>
      <c r="N306" s="1156"/>
    </row>
    <row r="307" spans="1:14" s="737" customFormat="1" ht="15.75" outlineLevel="1">
      <c r="A307" s="295"/>
      <c r="B307" s="296"/>
      <c r="C307" s="304"/>
      <c r="D307" s="1187" t="s">
        <v>874</v>
      </c>
      <c r="E307" s="1188"/>
      <c r="F307" s="298"/>
      <c r="G307" s="299"/>
      <c r="H307" s="836"/>
      <c r="I307" s="803"/>
      <c r="J307" s="804"/>
      <c r="K307" s="804"/>
      <c r="L307" s="794"/>
      <c r="M307" s="1155"/>
      <c r="N307" s="1156"/>
    </row>
    <row r="308" spans="1:14" s="737" customFormat="1" ht="15.75" outlineLevel="1">
      <c r="A308" s="295" t="s">
        <v>1055</v>
      </c>
      <c r="B308" s="492" t="s">
        <v>2446</v>
      </c>
      <c r="C308" s="515">
        <v>600009757</v>
      </c>
      <c r="D308" s="1187" t="s">
        <v>877</v>
      </c>
      <c r="E308" s="1188"/>
      <c r="F308" s="298"/>
      <c r="G308" s="299" t="s">
        <v>339</v>
      </c>
      <c r="H308" s="836">
        <v>18</v>
      </c>
      <c r="I308" s="726">
        <v>554.08184911034698</v>
      </c>
      <c r="J308" s="669">
        <f>I308*H308</f>
        <v>9973.4732839862463</v>
      </c>
      <c r="K308" s="669">
        <f>J308*(1+$K$12)</f>
        <v>12179.605574404004</v>
      </c>
      <c r="L308" s="794">
        <f>K308/$K$483</f>
        <v>5.8164458340924298E-4</v>
      </c>
      <c r="M308" s="1155"/>
      <c r="N308" s="1156"/>
    </row>
    <row r="309" spans="1:14" s="737" customFormat="1" ht="15.75" outlineLevel="1">
      <c r="A309" s="295"/>
      <c r="B309" s="296"/>
      <c r="C309" s="304"/>
      <c r="D309" s="1190" t="s">
        <v>878</v>
      </c>
      <c r="E309" s="1191"/>
      <c r="F309" s="298"/>
      <c r="G309" s="299"/>
      <c r="H309" s="836"/>
      <c r="I309" s="803"/>
      <c r="J309" s="804"/>
      <c r="K309" s="804"/>
      <c r="L309" s="794"/>
      <c r="M309" s="1155"/>
      <c r="N309" s="1156"/>
    </row>
    <row r="310" spans="1:14" s="737" customFormat="1" ht="15.75" outlineLevel="1">
      <c r="A310" s="295"/>
      <c r="B310" s="296"/>
      <c r="C310" s="304"/>
      <c r="D310" s="1187" t="s">
        <v>874</v>
      </c>
      <c r="E310" s="1188"/>
      <c r="F310" s="298"/>
      <c r="G310" s="299"/>
      <c r="H310" s="836"/>
      <c r="I310" s="803"/>
      <c r="J310" s="804"/>
      <c r="K310" s="804"/>
      <c r="L310" s="794"/>
      <c r="M310" s="1155"/>
      <c r="N310" s="1156"/>
    </row>
    <row r="311" spans="1:14" s="737" customFormat="1" ht="15.75" outlineLevel="1">
      <c r="A311" s="295" t="s">
        <v>1056</v>
      </c>
      <c r="B311" s="492" t="s">
        <v>2446</v>
      </c>
      <c r="C311" s="515">
        <v>600009758</v>
      </c>
      <c r="D311" s="1187" t="s">
        <v>879</v>
      </c>
      <c r="E311" s="1188"/>
      <c r="F311" s="298"/>
      <c r="G311" s="299" t="s">
        <v>339</v>
      </c>
      <c r="H311" s="836">
        <v>4</v>
      </c>
      <c r="I311" s="726">
        <v>230.95983881149553</v>
      </c>
      <c r="J311" s="669">
        <f>I311*H311</f>
        <v>923.83935524598212</v>
      </c>
      <c r="K311" s="669">
        <f>J311*(1+$K$12)</f>
        <v>1128.1926206263934</v>
      </c>
      <c r="L311" s="794">
        <f>K311/$K$483</f>
        <v>5.3877535099221097E-5</v>
      </c>
      <c r="M311" s="1155"/>
      <c r="N311" s="1156"/>
    </row>
    <row r="312" spans="1:14" s="737" customFormat="1" ht="15.75" outlineLevel="1">
      <c r="A312" s="295"/>
      <c r="B312" s="296"/>
      <c r="C312" s="304"/>
      <c r="D312" s="1190" t="s">
        <v>880</v>
      </c>
      <c r="E312" s="1191"/>
      <c r="F312" s="298"/>
      <c r="G312" s="299"/>
      <c r="H312" s="836"/>
      <c r="I312" s="803"/>
      <c r="J312" s="804"/>
      <c r="K312" s="804"/>
      <c r="L312" s="794"/>
      <c r="M312" s="1155"/>
      <c r="N312" s="1156"/>
    </row>
    <row r="313" spans="1:14" s="737" customFormat="1" ht="15.75" outlineLevel="1">
      <c r="A313" s="295"/>
      <c r="B313" s="296"/>
      <c r="C313" s="304"/>
      <c r="D313" s="1187" t="s">
        <v>881</v>
      </c>
      <c r="E313" s="1188"/>
      <c r="F313" s="298"/>
      <c r="G313" s="299"/>
      <c r="H313" s="836"/>
      <c r="I313" s="803"/>
      <c r="J313" s="804"/>
      <c r="K313" s="804"/>
      <c r="L313" s="794"/>
      <c r="M313" s="1155"/>
      <c r="N313" s="1156"/>
    </row>
    <row r="314" spans="1:14" s="737" customFormat="1" ht="15.75" outlineLevel="1">
      <c r="A314" s="295" t="s">
        <v>1057</v>
      </c>
      <c r="B314" s="492" t="s">
        <v>2446</v>
      </c>
      <c r="C314" s="515">
        <v>600009759</v>
      </c>
      <c r="D314" s="1187" t="s">
        <v>882</v>
      </c>
      <c r="E314" s="1188"/>
      <c r="F314" s="298"/>
      <c r="G314" s="299" t="s">
        <v>339</v>
      </c>
      <c r="H314" s="836">
        <v>18</v>
      </c>
      <c r="I314" s="726">
        <v>530.41225525287541</v>
      </c>
      <c r="J314" s="669">
        <f>I314*H314</f>
        <v>9547.4205945517569</v>
      </c>
      <c r="K314" s="669">
        <f>J314*(1+$K$12)</f>
        <v>11659.310030066606</v>
      </c>
      <c r="L314" s="794">
        <f>K314/$K$483</f>
        <v>5.5679754847965583E-4</v>
      </c>
      <c r="M314" s="1155"/>
      <c r="N314" s="1156"/>
    </row>
    <row r="315" spans="1:14" s="737" customFormat="1" ht="15.75" outlineLevel="1">
      <c r="A315" s="295"/>
      <c r="B315" s="296"/>
      <c r="C315" s="304"/>
      <c r="D315" s="1190" t="s">
        <v>883</v>
      </c>
      <c r="E315" s="1191"/>
      <c r="F315" s="298"/>
      <c r="G315" s="299"/>
      <c r="H315" s="836"/>
      <c r="I315" s="803"/>
      <c r="J315" s="804"/>
      <c r="K315" s="804"/>
      <c r="L315" s="794"/>
      <c r="M315" s="1155"/>
      <c r="N315" s="1156"/>
    </row>
    <row r="316" spans="1:14" s="737" customFormat="1" ht="15.75" outlineLevel="1">
      <c r="A316" s="295"/>
      <c r="B316" s="296"/>
      <c r="C316" s="304"/>
      <c r="D316" s="1187" t="s">
        <v>884</v>
      </c>
      <c r="E316" s="1188"/>
      <c r="F316" s="298"/>
      <c r="G316" s="299"/>
      <c r="H316" s="836"/>
      <c r="I316" s="803"/>
      <c r="J316" s="804"/>
      <c r="K316" s="804"/>
      <c r="L316" s="794"/>
      <c r="M316" s="1155"/>
      <c r="N316" s="1156"/>
    </row>
    <row r="317" spans="1:14" s="737" customFormat="1" ht="15.75" outlineLevel="1">
      <c r="A317" s="295" t="s">
        <v>1058</v>
      </c>
      <c r="B317" s="492" t="s">
        <v>2446</v>
      </c>
      <c r="C317" s="515">
        <v>600009760</v>
      </c>
      <c r="D317" s="1203" t="s">
        <v>885</v>
      </c>
      <c r="E317" s="1188"/>
      <c r="F317" s="298"/>
      <c r="G317" s="299" t="s">
        <v>339</v>
      </c>
      <c r="H317" s="836">
        <v>60</v>
      </c>
      <c r="I317" s="726">
        <v>841.07567463218857</v>
      </c>
      <c r="J317" s="669">
        <f>I317*H317</f>
        <v>50464.54047793131</v>
      </c>
      <c r="K317" s="669">
        <f>J317*(1+$K$12)</f>
        <v>61627.296831649721</v>
      </c>
      <c r="L317" s="794">
        <f>K317/$K$483</f>
        <v>2.9430496064349527E-3</v>
      </c>
      <c r="M317" s="1155"/>
      <c r="N317" s="1156"/>
    </row>
    <row r="318" spans="1:14" ht="15.75">
      <c r="A318" s="305"/>
      <c r="B318" s="718"/>
      <c r="C318" s="305"/>
      <c r="D318" s="1183" t="s">
        <v>887</v>
      </c>
      <c r="E318" s="1192"/>
      <c r="F318" s="306"/>
      <c r="G318" s="307"/>
      <c r="H318" s="833"/>
      <c r="I318" s="653"/>
      <c r="J318" s="653">
        <f>SUBTOTAL(9,J319:J392)</f>
        <v>846322.05989063624</v>
      </c>
      <c r="K318" s="653">
        <f t="shared" ref="K318:L318" si="92">SUBTOTAL(9,K319:K392)</f>
        <v>1033528.4995384451</v>
      </c>
      <c r="L318" s="792">
        <f t="shared" si="92"/>
        <v>4.9356791554806601E-2</v>
      </c>
      <c r="M318" s="1185"/>
      <c r="N318" s="1186"/>
    </row>
    <row r="319" spans="1:14" ht="15.75">
      <c r="A319" s="520" t="s">
        <v>1059</v>
      </c>
      <c r="B319" s="521"/>
      <c r="C319" s="520"/>
      <c r="D319" s="1179" t="s">
        <v>424</v>
      </c>
      <c r="E319" s="1189"/>
      <c r="F319" s="522"/>
      <c r="G319" s="523"/>
      <c r="H319" s="834"/>
      <c r="I319" s="802"/>
      <c r="J319" s="802">
        <f>SUBTOTAL(9,J320:J358)</f>
        <v>188113.06936321739</v>
      </c>
      <c r="K319" s="802">
        <f t="shared" ref="K319:L319" si="93">SUBTOTAL(9,K320:K358)</f>
        <v>229723.68030636112</v>
      </c>
      <c r="L319" s="793">
        <f t="shared" si="93"/>
        <v>1.0970596175284598E-2</v>
      </c>
      <c r="M319" s="1181"/>
      <c r="N319" s="1182"/>
    </row>
    <row r="320" spans="1:14" s="791" customFormat="1" ht="15.75" outlineLevel="1">
      <c r="A320" s="308"/>
      <c r="B320" s="296"/>
      <c r="C320" s="309"/>
      <c r="D320" s="1190" t="s">
        <v>888</v>
      </c>
      <c r="E320" s="1207"/>
      <c r="F320" s="310"/>
      <c r="G320" s="721"/>
      <c r="H320" s="838"/>
      <c r="I320" s="806"/>
      <c r="J320" s="806"/>
      <c r="K320" s="806"/>
      <c r="L320" s="796"/>
      <c r="M320" s="1205"/>
      <c r="N320" s="1206"/>
    </row>
    <row r="321" spans="1:14" s="791" customFormat="1" ht="15.75" outlineLevel="1">
      <c r="A321" s="308"/>
      <c r="B321" s="296"/>
      <c r="C321" s="309"/>
      <c r="D321" s="1203" t="s">
        <v>889</v>
      </c>
      <c r="E321" s="1204"/>
      <c r="F321" s="310"/>
      <c r="G321" s="721"/>
      <c r="H321" s="838"/>
      <c r="I321" s="806"/>
      <c r="J321" s="806"/>
      <c r="K321" s="806"/>
      <c r="L321" s="796"/>
      <c r="M321" s="1205"/>
      <c r="N321" s="1206"/>
    </row>
    <row r="322" spans="1:14" s="737" customFormat="1" ht="15.75" outlineLevel="1">
      <c r="A322" s="295" t="s">
        <v>1060</v>
      </c>
      <c r="B322" s="492" t="s">
        <v>2446</v>
      </c>
      <c r="C322" s="515">
        <v>600009761</v>
      </c>
      <c r="D322" s="1203" t="s">
        <v>885</v>
      </c>
      <c r="E322" s="1188"/>
      <c r="F322" s="298"/>
      <c r="G322" s="299" t="s">
        <v>339</v>
      </c>
      <c r="H322" s="836">
        <v>310</v>
      </c>
      <c r="I322" s="726">
        <v>163.4807986756073</v>
      </c>
      <c r="J322" s="669">
        <f>I322*H322</f>
        <v>50679.047589438262</v>
      </c>
      <c r="K322" s="669">
        <f>J322*(1+$K$12)</f>
        <v>61889.252916222009</v>
      </c>
      <c r="L322" s="794">
        <f>K322/$K$483</f>
        <v>2.9555594809749599E-3</v>
      </c>
      <c r="M322" s="1155"/>
      <c r="N322" s="1156"/>
    </row>
    <row r="323" spans="1:14" s="791" customFormat="1" ht="15.75" outlineLevel="1">
      <c r="A323" s="308"/>
      <c r="B323" s="296"/>
      <c r="C323" s="309"/>
      <c r="D323" s="1190" t="s">
        <v>890</v>
      </c>
      <c r="E323" s="1207"/>
      <c r="F323" s="310"/>
      <c r="G323" s="721"/>
      <c r="H323" s="838"/>
      <c r="I323" s="803"/>
      <c r="J323" s="804"/>
      <c r="K323" s="804"/>
      <c r="L323" s="794"/>
      <c r="M323" s="1205"/>
      <c r="N323" s="1206"/>
    </row>
    <row r="324" spans="1:14" s="791" customFormat="1" ht="15.75" outlineLevel="1">
      <c r="A324" s="308"/>
      <c r="B324" s="296"/>
      <c r="C324" s="309"/>
      <c r="D324" s="1203" t="s">
        <v>889</v>
      </c>
      <c r="E324" s="1204"/>
      <c r="F324" s="310"/>
      <c r="G324" s="721"/>
      <c r="H324" s="838"/>
      <c r="I324" s="803"/>
      <c r="J324" s="804"/>
      <c r="K324" s="804"/>
      <c r="L324" s="794"/>
      <c r="M324" s="1205"/>
      <c r="N324" s="1206"/>
    </row>
    <row r="325" spans="1:14" s="737" customFormat="1" ht="15.75" outlineLevel="1">
      <c r="A325" s="295" t="s">
        <v>1061</v>
      </c>
      <c r="B325" s="492" t="s">
        <v>2446</v>
      </c>
      <c r="C325" s="515">
        <v>600009762</v>
      </c>
      <c r="D325" s="1203" t="s">
        <v>891</v>
      </c>
      <c r="E325" s="1188"/>
      <c r="F325" s="298"/>
      <c r="G325" s="299" t="s">
        <v>339</v>
      </c>
      <c r="H325" s="836">
        <v>50</v>
      </c>
      <c r="I325" s="726">
        <v>712.66966471809326</v>
      </c>
      <c r="J325" s="669">
        <f>I325*H325</f>
        <v>35633.483235904663</v>
      </c>
      <c r="K325" s="669">
        <f>J325*(1+$K$12)</f>
        <v>43515.60972768678</v>
      </c>
      <c r="L325" s="794">
        <f>K325/$K$483</f>
        <v>2.0781148073506584E-3</v>
      </c>
      <c r="M325" s="1155"/>
      <c r="N325" s="1156"/>
    </row>
    <row r="326" spans="1:14" s="791" customFormat="1" ht="15.75" outlineLevel="1">
      <c r="A326" s="308"/>
      <c r="B326" s="296"/>
      <c r="C326" s="309"/>
      <c r="D326" s="1190" t="s">
        <v>892</v>
      </c>
      <c r="E326" s="1207"/>
      <c r="F326" s="310"/>
      <c r="G326" s="721"/>
      <c r="H326" s="838"/>
      <c r="I326" s="803"/>
      <c r="J326" s="804"/>
      <c r="K326" s="804"/>
      <c r="L326" s="794"/>
      <c r="M326" s="1205"/>
      <c r="N326" s="1206"/>
    </row>
    <row r="327" spans="1:14" s="791" customFormat="1" ht="15.75" outlineLevel="1">
      <c r="A327" s="308"/>
      <c r="B327" s="296"/>
      <c r="C327" s="309"/>
      <c r="D327" s="1203" t="s">
        <v>889</v>
      </c>
      <c r="E327" s="1204"/>
      <c r="F327" s="310"/>
      <c r="G327" s="721"/>
      <c r="H327" s="838"/>
      <c r="I327" s="803"/>
      <c r="J327" s="804"/>
      <c r="K327" s="804"/>
      <c r="L327" s="794"/>
      <c r="M327" s="1205"/>
      <c r="N327" s="1206"/>
    </row>
    <row r="328" spans="1:14" s="737" customFormat="1" ht="15.75" outlineLevel="1">
      <c r="A328" s="295" t="s">
        <v>1062</v>
      </c>
      <c r="B328" s="492" t="s">
        <v>2446</v>
      </c>
      <c r="C328" s="515">
        <v>600009763</v>
      </c>
      <c r="D328" s="1203" t="s">
        <v>893</v>
      </c>
      <c r="E328" s="1188"/>
      <c r="F328" s="298"/>
      <c r="G328" s="299" t="s">
        <v>339</v>
      </c>
      <c r="H328" s="836">
        <v>500</v>
      </c>
      <c r="I328" s="726">
        <v>8.2301476848514632</v>
      </c>
      <c r="J328" s="669">
        <f>I328*H328</f>
        <v>4115.0738424257315</v>
      </c>
      <c r="K328" s="669">
        <f>J328*(1+$K$12)</f>
        <v>5025.3281763703035</v>
      </c>
      <c r="L328" s="794">
        <f>K328/$K$483</f>
        <v>2.3998764950010853E-4</v>
      </c>
      <c r="M328" s="1155"/>
      <c r="N328" s="1156"/>
    </row>
    <row r="329" spans="1:14" s="791" customFormat="1" ht="15.75" outlineLevel="1">
      <c r="A329" s="308"/>
      <c r="B329" s="296"/>
      <c r="C329" s="309"/>
      <c r="D329" s="1190" t="s">
        <v>894</v>
      </c>
      <c r="E329" s="1207"/>
      <c r="F329" s="310"/>
      <c r="G329" s="721"/>
      <c r="H329" s="838"/>
      <c r="I329" s="803"/>
      <c r="J329" s="804"/>
      <c r="K329" s="804"/>
      <c r="L329" s="794"/>
      <c r="M329" s="1205"/>
      <c r="N329" s="1206"/>
    </row>
    <row r="330" spans="1:14" s="791" customFormat="1" ht="15.75" outlineLevel="1">
      <c r="A330" s="308"/>
      <c r="B330" s="296"/>
      <c r="C330" s="309"/>
      <c r="D330" s="1203" t="s">
        <v>889</v>
      </c>
      <c r="E330" s="1204"/>
      <c r="F330" s="310"/>
      <c r="G330" s="721"/>
      <c r="H330" s="838"/>
      <c r="I330" s="803"/>
      <c r="J330" s="804"/>
      <c r="K330" s="804"/>
      <c r="L330" s="794"/>
      <c r="M330" s="1205"/>
      <c r="N330" s="1206"/>
    </row>
    <row r="331" spans="1:14" s="737" customFormat="1" ht="15.75" outlineLevel="1">
      <c r="A331" s="295" t="s">
        <v>1063</v>
      </c>
      <c r="B331" s="492" t="s">
        <v>2446</v>
      </c>
      <c r="C331" s="515">
        <v>600009764</v>
      </c>
      <c r="D331" s="1203" t="s">
        <v>895</v>
      </c>
      <c r="E331" s="1188"/>
      <c r="F331" s="298"/>
      <c r="G331" s="299" t="s">
        <v>339</v>
      </c>
      <c r="H331" s="836">
        <v>500</v>
      </c>
      <c r="I331" s="726">
        <v>3.86717123018903</v>
      </c>
      <c r="J331" s="669">
        <f>I331*H331</f>
        <v>1933.5856150945149</v>
      </c>
      <c r="K331" s="669">
        <f>J331*(1+$K$12)</f>
        <v>2361.2947531534219</v>
      </c>
      <c r="L331" s="794">
        <f>K331/$K$483</f>
        <v>1.1276508870621296E-4</v>
      </c>
      <c r="M331" s="1155"/>
      <c r="N331" s="1156"/>
    </row>
    <row r="332" spans="1:14" s="791" customFormat="1" ht="15.75" outlineLevel="1">
      <c r="A332" s="308"/>
      <c r="B332" s="296"/>
      <c r="C332" s="309"/>
      <c r="D332" s="1190" t="s">
        <v>896</v>
      </c>
      <c r="E332" s="1207"/>
      <c r="F332" s="310"/>
      <c r="G332" s="721"/>
      <c r="H332" s="838"/>
      <c r="I332" s="803"/>
      <c r="J332" s="804"/>
      <c r="K332" s="804"/>
      <c r="L332" s="794"/>
      <c r="M332" s="1205"/>
      <c r="N332" s="1206"/>
    </row>
    <row r="333" spans="1:14" s="791" customFormat="1" ht="15.75" outlineLevel="1">
      <c r="A333" s="308"/>
      <c r="B333" s="296"/>
      <c r="C333" s="309"/>
      <c r="D333" s="1203" t="s">
        <v>889</v>
      </c>
      <c r="E333" s="1204"/>
      <c r="F333" s="310"/>
      <c r="G333" s="721"/>
      <c r="H333" s="838"/>
      <c r="I333" s="803"/>
      <c r="J333" s="804"/>
      <c r="K333" s="804"/>
      <c r="L333" s="794"/>
      <c r="M333" s="1205"/>
      <c r="N333" s="1206"/>
    </row>
    <row r="334" spans="1:14" s="737" customFormat="1" ht="15.75" outlineLevel="1">
      <c r="A334" s="295" t="s">
        <v>1064</v>
      </c>
      <c r="B334" s="492" t="s">
        <v>2446</v>
      </c>
      <c r="C334" s="515">
        <v>600009765</v>
      </c>
      <c r="D334" s="1203" t="s">
        <v>897</v>
      </c>
      <c r="E334" s="1188"/>
      <c r="F334" s="298"/>
      <c r="G334" s="299" t="s">
        <v>339</v>
      </c>
      <c r="H334" s="836">
        <v>500</v>
      </c>
      <c r="I334" s="726">
        <v>2.9195973504802133</v>
      </c>
      <c r="J334" s="669">
        <f>I334*H334</f>
        <v>1459.7986752401066</v>
      </c>
      <c r="K334" s="669">
        <f>J334*(1+$K$12)</f>
        <v>1782.7061422032182</v>
      </c>
      <c r="L334" s="794">
        <f>K334/$K$483</f>
        <v>8.5134232392712701E-5</v>
      </c>
      <c r="M334" s="1155"/>
      <c r="N334" s="1156"/>
    </row>
    <row r="335" spans="1:14" s="791" customFormat="1" ht="15.75" outlineLevel="1">
      <c r="A335" s="308"/>
      <c r="B335" s="296"/>
      <c r="C335" s="309"/>
      <c r="D335" s="1190" t="s">
        <v>898</v>
      </c>
      <c r="E335" s="1207"/>
      <c r="F335" s="310"/>
      <c r="G335" s="721"/>
      <c r="H335" s="838"/>
      <c r="I335" s="803"/>
      <c r="J335" s="804"/>
      <c r="K335" s="804"/>
      <c r="L335" s="794"/>
      <c r="M335" s="1205"/>
      <c r="N335" s="1206"/>
    </row>
    <row r="336" spans="1:14" s="791" customFormat="1" ht="15.75" outlineLevel="1">
      <c r="A336" s="308"/>
      <c r="B336" s="296"/>
      <c r="C336" s="309"/>
      <c r="D336" s="1203" t="s">
        <v>889</v>
      </c>
      <c r="E336" s="1204"/>
      <c r="F336" s="310"/>
      <c r="G336" s="721"/>
      <c r="H336" s="838"/>
      <c r="I336" s="803"/>
      <c r="J336" s="804"/>
      <c r="K336" s="804"/>
      <c r="L336" s="794"/>
      <c r="M336" s="1205"/>
      <c r="N336" s="1206"/>
    </row>
    <row r="337" spans="1:14" s="737" customFormat="1" ht="15.75" outlineLevel="1">
      <c r="A337" s="295" t="s">
        <v>1065</v>
      </c>
      <c r="B337" s="492" t="s">
        <v>2446</v>
      </c>
      <c r="C337" s="515">
        <v>600009766</v>
      </c>
      <c r="D337" s="1203" t="s">
        <v>899</v>
      </c>
      <c r="E337" s="1188"/>
      <c r="F337" s="298"/>
      <c r="G337" s="299" t="s">
        <v>339</v>
      </c>
      <c r="H337" s="836">
        <v>500</v>
      </c>
      <c r="I337" s="726">
        <v>3.8209048017658751</v>
      </c>
      <c r="J337" s="669">
        <f>I337*H337</f>
        <v>1910.4524008829376</v>
      </c>
      <c r="K337" s="669">
        <f>J337*(1+$K$12)</f>
        <v>2333.0444719582433</v>
      </c>
      <c r="L337" s="794">
        <f>K337/$K$483</f>
        <v>1.1141597908713831E-4</v>
      </c>
      <c r="M337" s="1155"/>
      <c r="N337" s="1156"/>
    </row>
    <row r="338" spans="1:14" s="791" customFormat="1" ht="15.75" outlineLevel="1">
      <c r="A338" s="308"/>
      <c r="B338" s="296"/>
      <c r="C338" s="309"/>
      <c r="D338" s="1190" t="s">
        <v>900</v>
      </c>
      <c r="E338" s="1207"/>
      <c r="F338" s="310"/>
      <c r="G338" s="721"/>
      <c r="H338" s="838"/>
      <c r="I338" s="803"/>
      <c r="J338" s="804"/>
      <c r="K338" s="804"/>
      <c r="L338" s="794"/>
      <c r="M338" s="1205"/>
      <c r="N338" s="1206"/>
    </row>
    <row r="339" spans="1:14" s="791" customFormat="1" ht="15.75" outlineLevel="1">
      <c r="A339" s="308"/>
      <c r="B339" s="296"/>
      <c r="C339" s="309"/>
      <c r="D339" s="1203" t="s">
        <v>901</v>
      </c>
      <c r="E339" s="1204"/>
      <c r="F339" s="310"/>
      <c r="G339" s="721"/>
      <c r="H339" s="838"/>
      <c r="I339" s="803"/>
      <c r="J339" s="804"/>
      <c r="K339" s="804"/>
      <c r="L339" s="794"/>
      <c r="M339" s="1205"/>
      <c r="N339" s="1206"/>
    </row>
    <row r="340" spans="1:14" s="737" customFormat="1" ht="15.75" outlineLevel="1">
      <c r="A340" s="295" t="s">
        <v>1066</v>
      </c>
      <c r="B340" s="492" t="s">
        <v>2446</v>
      </c>
      <c r="C340" s="515">
        <v>600009767</v>
      </c>
      <c r="D340" s="1203" t="s">
        <v>902</v>
      </c>
      <c r="E340" s="1188"/>
      <c r="F340" s="298"/>
      <c r="G340" s="299" t="s">
        <v>339</v>
      </c>
      <c r="H340" s="836">
        <v>250</v>
      </c>
      <c r="I340" s="726">
        <v>2.4045645211741209</v>
      </c>
      <c r="J340" s="669">
        <f>I340*H340</f>
        <v>601.14113029353018</v>
      </c>
      <c r="K340" s="669">
        <f>J340*(1+$K$12)</f>
        <v>734.11354831445908</v>
      </c>
      <c r="L340" s="794">
        <f>K340/$K$483</f>
        <v>3.5058045712234747E-5</v>
      </c>
      <c r="M340" s="1155"/>
      <c r="N340" s="1156"/>
    </row>
    <row r="341" spans="1:14" s="791" customFormat="1" ht="15.75" outlineLevel="1">
      <c r="A341" s="308"/>
      <c r="B341" s="296"/>
      <c r="C341" s="309"/>
      <c r="D341" s="1190" t="s">
        <v>903</v>
      </c>
      <c r="E341" s="1207"/>
      <c r="F341" s="310"/>
      <c r="G341" s="721"/>
      <c r="H341" s="838"/>
      <c r="I341" s="803"/>
      <c r="J341" s="804"/>
      <c r="K341" s="804"/>
      <c r="L341" s="794"/>
      <c r="M341" s="1205"/>
      <c r="N341" s="1206"/>
    </row>
    <row r="342" spans="1:14" s="791" customFormat="1" ht="15.75" outlineLevel="1">
      <c r="A342" s="308"/>
      <c r="B342" s="296"/>
      <c r="C342" s="309"/>
      <c r="D342" s="1203" t="s">
        <v>771</v>
      </c>
      <c r="E342" s="1204"/>
      <c r="F342" s="310"/>
      <c r="G342" s="721"/>
      <c r="H342" s="838"/>
      <c r="I342" s="803"/>
      <c r="J342" s="804"/>
      <c r="K342" s="804"/>
      <c r="L342" s="794"/>
      <c r="M342" s="1205"/>
      <c r="N342" s="1206"/>
    </row>
    <row r="343" spans="1:14" s="737" customFormat="1" ht="15.75" outlineLevel="1">
      <c r="A343" s="295" t="s">
        <v>1067</v>
      </c>
      <c r="B343" s="492" t="s">
        <v>2446</v>
      </c>
      <c r="C343" s="515">
        <v>600009768</v>
      </c>
      <c r="D343" s="1203" t="s">
        <v>904</v>
      </c>
      <c r="E343" s="1188"/>
      <c r="F343" s="298"/>
      <c r="G343" s="299" t="s">
        <v>339</v>
      </c>
      <c r="H343" s="836">
        <v>250</v>
      </c>
      <c r="I343" s="726">
        <v>11.077630840474324</v>
      </c>
      <c r="J343" s="669">
        <f>I343*H343</f>
        <v>2769.4077101185808</v>
      </c>
      <c r="K343" s="669">
        <f>J343*(1+$K$12)</f>
        <v>3382.0006955968111</v>
      </c>
      <c r="L343" s="794">
        <f>K343/$K$483</f>
        <v>1.615095311308089E-4</v>
      </c>
      <c r="M343" s="1155"/>
      <c r="N343" s="1156"/>
    </row>
    <row r="344" spans="1:14" s="791" customFormat="1" ht="15.75" outlineLevel="1">
      <c r="A344" s="308"/>
      <c r="B344" s="296"/>
      <c r="C344" s="309"/>
      <c r="D344" s="1190" t="s">
        <v>905</v>
      </c>
      <c r="E344" s="1207"/>
      <c r="F344" s="310"/>
      <c r="G344" s="721"/>
      <c r="H344" s="838"/>
      <c r="I344" s="803"/>
      <c r="J344" s="804"/>
      <c r="K344" s="804"/>
      <c r="L344" s="794"/>
      <c r="M344" s="1205"/>
      <c r="N344" s="1206"/>
    </row>
    <row r="345" spans="1:14" s="791" customFormat="1" ht="15.75" outlineLevel="1">
      <c r="A345" s="308"/>
      <c r="B345" s="296"/>
      <c r="C345" s="309"/>
      <c r="D345" s="1203" t="s">
        <v>889</v>
      </c>
      <c r="E345" s="1204"/>
      <c r="F345" s="310"/>
      <c r="G345" s="721"/>
      <c r="H345" s="838"/>
      <c r="I345" s="803"/>
      <c r="J345" s="804"/>
      <c r="K345" s="804"/>
      <c r="L345" s="794"/>
      <c r="M345" s="1205"/>
      <c r="N345" s="1206"/>
    </row>
    <row r="346" spans="1:14" s="737" customFormat="1" ht="15.75" outlineLevel="1">
      <c r="A346" s="295" t="s">
        <v>1068</v>
      </c>
      <c r="B346" s="492" t="s">
        <v>2446</v>
      </c>
      <c r="C346" s="515">
        <v>600009769</v>
      </c>
      <c r="D346" s="1203" t="s">
        <v>906</v>
      </c>
      <c r="E346" s="1188"/>
      <c r="F346" s="298"/>
      <c r="G346" s="299" t="s">
        <v>339</v>
      </c>
      <c r="H346" s="836">
        <v>15</v>
      </c>
      <c r="I346" s="726">
        <v>238.52604365645129</v>
      </c>
      <c r="J346" s="669">
        <f>I346*H346</f>
        <v>3577.8906548467694</v>
      </c>
      <c r="K346" s="669">
        <f>J346*(1+$K$12)</f>
        <v>4369.3200676988754</v>
      </c>
      <c r="L346" s="794">
        <f>K346/$K$483</f>
        <v>2.0865957727721557E-4</v>
      </c>
      <c r="M346" s="1155"/>
      <c r="N346" s="1156"/>
    </row>
    <row r="347" spans="1:14" s="791" customFormat="1" ht="15.75" outlineLevel="1">
      <c r="A347" s="308"/>
      <c r="B347" s="296"/>
      <c r="C347" s="309"/>
      <c r="D347" s="1190" t="s">
        <v>907</v>
      </c>
      <c r="E347" s="1207"/>
      <c r="F347" s="310"/>
      <c r="G347" s="721"/>
      <c r="H347" s="838"/>
      <c r="I347" s="803"/>
      <c r="J347" s="804"/>
      <c r="K347" s="804"/>
      <c r="L347" s="794"/>
      <c r="M347" s="1205"/>
      <c r="N347" s="1206"/>
    </row>
    <row r="348" spans="1:14" s="791" customFormat="1" ht="15.75" outlineLevel="1">
      <c r="A348" s="308"/>
      <c r="B348" s="296"/>
      <c r="C348" s="309"/>
      <c r="D348" s="1203" t="s">
        <v>908</v>
      </c>
      <c r="E348" s="1204"/>
      <c r="F348" s="310"/>
      <c r="G348" s="721"/>
      <c r="H348" s="838"/>
      <c r="I348" s="803"/>
      <c r="J348" s="804"/>
      <c r="K348" s="804"/>
      <c r="L348" s="794"/>
      <c r="M348" s="1205"/>
      <c r="N348" s="1206"/>
    </row>
    <row r="349" spans="1:14" s="737" customFormat="1" ht="15.75" outlineLevel="1">
      <c r="A349" s="295" t="s">
        <v>1069</v>
      </c>
      <c r="B349" s="492" t="s">
        <v>2446</v>
      </c>
      <c r="C349" s="515">
        <v>600009770</v>
      </c>
      <c r="D349" s="1203" t="s">
        <v>909</v>
      </c>
      <c r="E349" s="1188"/>
      <c r="F349" s="298"/>
      <c r="G349" s="299" t="s">
        <v>339</v>
      </c>
      <c r="H349" s="836">
        <v>30</v>
      </c>
      <c r="I349" s="726">
        <v>132.07604155278909</v>
      </c>
      <c r="J349" s="669">
        <f>I349*H349</f>
        <v>3962.2812465836728</v>
      </c>
      <c r="K349" s="669">
        <f>J349*(1+$K$12)</f>
        <v>4838.7378583279815</v>
      </c>
      <c r="L349" s="794">
        <f>K349/$K$483</f>
        <v>2.3107691366856372E-4</v>
      </c>
      <c r="M349" s="1155"/>
      <c r="N349" s="1156"/>
    </row>
    <row r="350" spans="1:14" s="791" customFormat="1" ht="15.75" outlineLevel="1">
      <c r="A350" s="308"/>
      <c r="B350" s="296"/>
      <c r="C350" s="309"/>
      <c r="D350" s="1190" t="s">
        <v>910</v>
      </c>
      <c r="E350" s="1207"/>
      <c r="F350" s="310"/>
      <c r="G350" s="721"/>
      <c r="H350" s="838"/>
      <c r="I350" s="803"/>
      <c r="J350" s="804"/>
      <c r="K350" s="804"/>
      <c r="L350" s="794"/>
      <c r="M350" s="1205"/>
      <c r="N350" s="1206"/>
    </row>
    <row r="351" spans="1:14" s="791" customFormat="1" ht="15.75" outlineLevel="1">
      <c r="A351" s="308"/>
      <c r="B351" s="296"/>
      <c r="C351" s="309"/>
      <c r="D351" s="1203" t="s">
        <v>911</v>
      </c>
      <c r="E351" s="1204"/>
      <c r="F351" s="310"/>
      <c r="G351" s="721"/>
      <c r="H351" s="838"/>
      <c r="I351" s="803"/>
      <c r="J351" s="804"/>
      <c r="K351" s="804"/>
      <c r="L351" s="794"/>
      <c r="M351" s="1205"/>
      <c r="N351" s="1206"/>
    </row>
    <row r="352" spans="1:14" s="737" customFormat="1" ht="15.75" outlineLevel="1">
      <c r="A352" s="295" t="s">
        <v>1070</v>
      </c>
      <c r="B352" s="492" t="s">
        <v>2446</v>
      </c>
      <c r="C352" s="515">
        <v>600009771</v>
      </c>
      <c r="D352" s="1203" t="s">
        <v>912</v>
      </c>
      <c r="E352" s="1188"/>
      <c r="F352" s="298"/>
      <c r="G352" s="299" t="s">
        <v>339</v>
      </c>
      <c r="H352" s="836">
        <v>100</v>
      </c>
      <c r="I352" s="726">
        <v>157.43707026053747</v>
      </c>
      <c r="J352" s="669">
        <f>I352*H352</f>
        <v>15743.707026053748</v>
      </c>
      <c r="K352" s="669">
        <f>J352*(1+$K$12)</f>
        <v>19226.215020216838</v>
      </c>
      <c r="L352" s="794">
        <f>K352/$K$483</f>
        <v>9.1815976779016282E-4</v>
      </c>
      <c r="M352" s="1155"/>
      <c r="N352" s="1156"/>
    </row>
    <row r="353" spans="1:14" s="791" customFormat="1" ht="15.75" outlineLevel="1">
      <c r="A353" s="308"/>
      <c r="B353" s="296"/>
      <c r="C353" s="309"/>
      <c r="D353" s="1190" t="s">
        <v>913</v>
      </c>
      <c r="E353" s="1207"/>
      <c r="F353" s="310"/>
      <c r="G353" s="721"/>
      <c r="H353" s="838"/>
      <c r="I353" s="803"/>
      <c r="J353" s="804"/>
      <c r="K353" s="804"/>
      <c r="L353" s="794"/>
      <c r="M353" s="1205"/>
      <c r="N353" s="1206"/>
    </row>
    <row r="354" spans="1:14" s="791" customFormat="1" ht="15.75" outlineLevel="1">
      <c r="A354" s="308"/>
      <c r="B354" s="296"/>
      <c r="C354" s="309"/>
      <c r="D354" s="1203" t="s">
        <v>911</v>
      </c>
      <c r="E354" s="1204"/>
      <c r="F354" s="310"/>
      <c r="G354" s="721"/>
      <c r="H354" s="838"/>
      <c r="I354" s="803"/>
      <c r="J354" s="804"/>
      <c r="K354" s="804"/>
      <c r="L354" s="794"/>
      <c r="M354" s="1205"/>
      <c r="N354" s="1206"/>
    </row>
    <row r="355" spans="1:14" s="737" customFormat="1" ht="15.75" outlineLevel="1">
      <c r="A355" s="295" t="s">
        <v>1071</v>
      </c>
      <c r="B355" s="492" t="s">
        <v>2446</v>
      </c>
      <c r="C355" s="515">
        <v>600009772</v>
      </c>
      <c r="D355" s="1203" t="s">
        <v>914</v>
      </c>
      <c r="E355" s="1188"/>
      <c r="F355" s="298"/>
      <c r="G355" s="299" t="s">
        <v>339</v>
      </c>
      <c r="H355" s="836">
        <v>100</v>
      </c>
      <c r="I355" s="726">
        <v>299.2041846819946</v>
      </c>
      <c r="J355" s="669">
        <f>I355*H355</f>
        <v>29920.418468199459</v>
      </c>
      <c r="K355" s="669">
        <f>J355*(1+$K$12)</f>
        <v>36538.815033365179</v>
      </c>
      <c r="L355" s="794">
        <f>K355/$K$483</f>
        <v>1.7449336695280501E-3</v>
      </c>
      <c r="M355" s="1155"/>
      <c r="N355" s="1156"/>
    </row>
    <row r="356" spans="1:14" s="791" customFormat="1" ht="15.75" outlineLevel="1">
      <c r="A356" s="308"/>
      <c r="B356" s="296"/>
      <c r="C356" s="309"/>
      <c r="D356" s="1190" t="s">
        <v>2485</v>
      </c>
      <c r="E356" s="1207"/>
      <c r="F356" s="310"/>
      <c r="G356" s="721"/>
      <c r="H356" s="838"/>
      <c r="I356" s="803"/>
      <c r="J356" s="804"/>
      <c r="K356" s="804"/>
      <c r="L356" s="794"/>
      <c r="M356" s="1205"/>
      <c r="N356" s="1206"/>
    </row>
    <row r="357" spans="1:14" s="791" customFormat="1" ht="15.75" outlineLevel="1">
      <c r="A357" s="308"/>
      <c r="B357" s="296"/>
      <c r="C357" s="309"/>
      <c r="D357" s="1203" t="s">
        <v>911</v>
      </c>
      <c r="E357" s="1204"/>
      <c r="F357" s="310"/>
      <c r="G357" s="721"/>
      <c r="H357" s="838"/>
      <c r="I357" s="803"/>
      <c r="J357" s="804"/>
      <c r="K357" s="804"/>
      <c r="L357" s="794"/>
      <c r="M357" s="1205"/>
      <c r="N357" s="1206"/>
    </row>
    <row r="358" spans="1:14" s="737" customFormat="1" ht="15.75" outlineLevel="1">
      <c r="A358" s="295" t="s">
        <v>1072</v>
      </c>
      <c r="B358" s="492" t="s">
        <v>2446</v>
      </c>
      <c r="C358" s="515">
        <v>600009773</v>
      </c>
      <c r="D358" s="1203" t="s">
        <v>915</v>
      </c>
      <c r="E358" s="1188"/>
      <c r="F358" s="298"/>
      <c r="G358" s="299" t="s">
        <v>339</v>
      </c>
      <c r="H358" s="836">
        <v>25</v>
      </c>
      <c r="I358" s="726">
        <v>1432.271270725417</v>
      </c>
      <c r="J358" s="669">
        <f>I358*H358</f>
        <v>35806.781768135428</v>
      </c>
      <c r="K358" s="669">
        <f>J358*(1+$K$12)</f>
        <v>43727.241895246989</v>
      </c>
      <c r="L358" s="794">
        <f>K358/$K$483</f>
        <v>2.0882214321657705E-3</v>
      </c>
      <c r="M358" s="1155"/>
      <c r="N358" s="1156"/>
    </row>
    <row r="359" spans="1:14" ht="15.75">
      <c r="A359" s="520" t="s">
        <v>1073</v>
      </c>
      <c r="B359" s="521"/>
      <c r="C359" s="520"/>
      <c r="D359" s="1179" t="s">
        <v>916</v>
      </c>
      <c r="E359" s="1189"/>
      <c r="F359" s="522"/>
      <c r="G359" s="523"/>
      <c r="H359" s="834"/>
      <c r="I359" s="802"/>
      <c r="J359" s="802">
        <f>SUBTOTAL(9,J360:J392)</f>
        <v>658208.99052741891</v>
      </c>
      <c r="K359" s="802">
        <f t="shared" ref="K359:L359" si="94">SUBTOTAL(9,K360:K392)</f>
        <v>803804.81923208409</v>
      </c>
      <c r="L359" s="793">
        <f t="shared" si="94"/>
        <v>3.8386195379522009E-2</v>
      </c>
      <c r="M359" s="1181"/>
      <c r="N359" s="1182"/>
    </row>
    <row r="360" spans="1:14" s="791" customFormat="1" ht="15.75" outlineLevel="1">
      <c r="A360" s="308"/>
      <c r="B360" s="296"/>
      <c r="C360" s="309"/>
      <c r="D360" s="1190" t="s">
        <v>917</v>
      </c>
      <c r="E360" s="1207"/>
      <c r="F360" s="310"/>
      <c r="G360" s="721"/>
      <c r="H360" s="838"/>
      <c r="I360" s="806"/>
      <c r="J360" s="806"/>
      <c r="K360" s="806"/>
      <c r="L360" s="796"/>
      <c r="M360" s="1205"/>
      <c r="N360" s="1206"/>
    </row>
    <row r="361" spans="1:14" s="791" customFormat="1" ht="15.75" outlineLevel="1">
      <c r="A361" s="308"/>
      <c r="B361" s="296"/>
      <c r="C361" s="309"/>
      <c r="D361" s="1203" t="s">
        <v>889</v>
      </c>
      <c r="E361" s="1204"/>
      <c r="F361" s="310"/>
      <c r="G361" s="721"/>
      <c r="H361" s="838"/>
      <c r="I361" s="806"/>
      <c r="J361" s="806"/>
      <c r="K361" s="806"/>
      <c r="L361" s="796"/>
      <c r="M361" s="1205"/>
      <c r="N361" s="1206"/>
    </row>
    <row r="362" spans="1:14" s="737" customFormat="1" ht="15.75" outlineLevel="1">
      <c r="A362" s="295" t="s">
        <v>1074</v>
      </c>
      <c r="B362" s="492" t="s">
        <v>2446</v>
      </c>
      <c r="C362" s="515">
        <v>600009774</v>
      </c>
      <c r="D362" s="1203" t="s">
        <v>918</v>
      </c>
      <c r="E362" s="1188"/>
      <c r="F362" s="298"/>
      <c r="G362" s="299" t="s">
        <v>339</v>
      </c>
      <c r="H362" s="836">
        <v>46</v>
      </c>
      <c r="I362" s="726">
        <v>1053.1169803666701</v>
      </c>
      <c r="J362" s="669">
        <f>I362*H362</f>
        <v>48443.381096866826</v>
      </c>
      <c r="K362" s="669">
        <f>J362*(1+$K$12)</f>
        <v>59159.056995493767</v>
      </c>
      <c r="L362" s="794">
        <f>K362/$K$483</f>
        <v>2.8251772892663174E-3</v>
      </c>
      <c r="M362" s="1155"/>
      <c r="N362" s="1156"/>
    </row>
    <row r="363" spans="1:14" s="791" customFormat="1" ht="15.75" outlineLevel="1">
      <c r="A363" s="308"/>
      <c r="B363" s="296"/>
      <c r="C363" s="309"/>
      <c r="D363" s="1190" t="s">
        <v>919</v>
      </c>
      <c r="E363" s="1207"/>
      <c r="F363" s="310"/>
      <c r="G363" s="721"/>
      <c r="H363" s="838"/>
      <c r="I363" s="803"/>
      <c r="J363" s="804"/>
      <c r="K363" s="804"/>
      <c r="L363" s="794"/>
      <c r="M363" s="1205"/>
      <c r="N363" s="1206"/>
    </row>
    <row r="364" spans="1:14" s="791" customFormat="1" ht="15.75" outlineLevel="1">
      <c r="A364" s="308"/>
      <c r="B364" s="296"/>
      <c r="C364" s="309"/>
      <c r="D364" s="1203" t="s">
        <v>920</v>
      </c>
      <c r="E364" s="1204"/>
      <c r="F364" s="310"/>
      <c r="G364" s="721"/>
      <c r="H364" s="838"/>
      <c r="I364" s="803"/>
      <c r="J364" s="804"/>
      <c r="K364" s="804"/>
      <c r="L364" s="794"/>
      <c r="M364" s="1205"/>
      <c r="N364" s="1206"/>
    </row>
    <row r="365" spans="1:14" s="737" customFormat="1" ht="15.75" outlineLevel="1">
      <c r="A365" s="295" t="s">
        <v>1075</v>
      </c>
      <c r="B365" s="492" t="s">
        <v>2446</v>
      </c>
      <c r="C365" s="515">
        <v>600009775</v>
      </c>
      <c r="D365" s="1203" t="s">
        <v>921</v>
      </c>
      <c r="E365" s="1188"/>
      <c r="F365" s="298"/>
      <c r="G365" s="299" t="s">
        <v>339</v>
      </c>
      <c r="H365" s="836">
        <v>46</v>
      </c>
      <c r="I365" s="726">
        <v>174.27239198177267</v>
      </c>
      <c r="J365" s="669">
        <f>I365*H365</f>
        <v>8016.5300311615429</v>
      </c>
      <c r="K365" s="669">
        <f>J365*(1+$K$12)</f>
        <v>9789.7864740544774</v>
      </c>
      <c r="L365" s="794">
        <f>K365/$K$483</f>
        <v>4.6751729689288373E-4</v>
      </c>
      <c r="M365" s="1155"/>
      <c r="N365" s="1156"/>
    </row>
    <row r="366" spans="1:14" s="791" customFormat="1" ht="43.5" customHeight="1" outlineLevel="1">
      <c r="A366" s="308"/>
      <c r="B366" s="296"/>
      <c r="C366" s="309"/>
      <c r="D366" s="1190" t="s">
        <v>922</v>
      </c>
      <c r="E366" s="1207"/>
      <c r="F366" s="310"/>
      <c r="G366" s="721"/>
      <c r="H366" s="838"/>
      <c r="I366" s="803"/>
      <c r="J366" s="804"/>
      <c r="K366" s="804"/>
      <c r="L366" s="794"/>
      <c r="M366" s="1205"/>
      <c r="N366" s="1206"/>
    </row>
    <row r="367" spans="1:14" s="791" customFormat="1" ht="15.75" outlineLevel="1">
      <c r="A367" s="308"/>
      <c r="B367" s="296"/>
      <c r="C367" s="309"/>
      <c r="D367" s="1203" t="s">
        <v>923</v>
      </c>
      <c r="E367" s="1204"/>
      <c r="F367" s="310"/>
      <c r="G367" s="721"/>
      <c r="H367" s="838"/>
      <c r="I367" s="803"/>
      <c r="J367" s="804"/>
      <c r="K367" s="804"/>
      <c r="L367" s="794"/>
      <c r="M367" s="1205"/>
      <c r="N367" s="1206"/>
    </row>
    <row r="368" spans="1:14" s="737" customFormat="1" ht="15.75" outlineLevel="1">
      <c r="A368" s="295" t="s">
        <v>1076</v>
      </c>
      <c r="B368" s="492" t="s">
        <v>2446</v>
      </c>
      <c r="C368" s="515">
        <v>600009776</v>
      </c>
      <c r="D368" s="1203" t="s">
        <v>924</v>
      </c>
      <c r="E368" s="1188"/>
      <c r="F368" s="298"/>
      <c r="G368" s="299" t="s">
        <v>339</v>
      </c>
      <c r="H368" s="836">
        <v>30</v>
      </c>
      <c r="I368" s="726">
        <v>77.501058995045099</v>
      </c>
      <c r="J368" s="669">
        <f>I368*H368</f>
        <v>2325.0317698513531</v>
      </c>
      <c r="K368" s="669">
        <f>J368*(1+$K$12)</f>
        <v>2839.3287973424726</v>
      </c>
      <c r="L368" s="794">
        <f>K368/$K$483</f>
        <v>1.3559389960564818E-4</v>
      </c>
      <c r="M368" s="1155"/>
      <c r="N368" s="1156"/>
    </row>
    <row r="369" spans="1:14" s="791" customFormat="1" ht="51" customHeight="1" outlineLevel="1">
      <c r="A369" s="308"/>
      <c r="B369" s="296"/>
      <c r="C369" s="309"/>
      <c r="D369" s="1190" t="s">
        <v>925</v>
      </c>
      <c r="E369" s="1207"/>
      <c r="F369" s="310"/>
      <c r="G369" s="721"/>
      <c r="H369" s="838"/>
      <c r="I369" s="803"/>
      <c r="J369" s="804"/>
      <c r="K369" s="804"/>
      <c r="L369" s="794"/>
      <c r="M369" s="1205"/>
      <c r="N369" s="1206"/>
    </row>
    <row r="370" spans="1:14" s="791" customFormat="1" ht="15.75" outlineLevel="1">
      <c r="A370" s="308"/>
      <c r="B370" s="296"/>
      <c r="C370" s="309"/>
      <c r="D370" s="1203" t="s">
        <v>923</v>
      </c>
      <c r="E370" s="1204"/>
      <c r="F370" s="310"/>
      <c r="G370" s="721"/>
      <c r="H370" s="838"/>
      <c r="I370" s="803"/>
      <c r="J370" s="804"/>
      <c r="K370" s="804"/>
      <c r="L370" s="794"/>
      <c r="M370" s="1205"/>
      <c r="N370" s="1206"/>
    </row>
    <row r="371" spans="1:14" s="737" customFormat="1" ht="15.75" outlineLevel="1">
      <c r="A371" s="295" t="s">
        <v>1077</v>
      </c>
      <c r="B371" s="492" t="s">
        <v>2446</v>
      </c>
      <c r="C371" s="515">
        <v>600009777</v>
      </c>
      <c r="D371" s="1203" t="s">
        <v>926</v>
      </c>
      <c r="E371" s="1188"/>
      <c r="F371" s="298"/>
      <c r="G371" s="299" t="s">
        <v>339</v>
      </c>
      <c r="H371" s="836">
        <v>30</v>
      </c>
      <c r="I371" s="726">
        <v>197.41148459223601</v>
      </c>
      <c r="J371" s="669">
        <f>I371*H371</f>
        <v>5922.3445377670805</v>
      </c>
      <c r="K371" s="669">
        <f>J371*(1+$K$12)</f>
        <v>7232.3671495211593</v>
      </c>
      <c r="L371" s="794">
        <f>K371/$K$483</f>
        <v>3.453861582009217E-4</v>
      </c>
      <c r="M371" s="1155"/>
      <c r="N371" s="1156"/>
    </row>
    <row r="372" spans="1:14" s="791" customFormat="1" ht="15.75" outlineLevel="1">
      <c r="A372" s="308"/>
      <c r="B372" s="296"/>
      <c r="C372" s="309"/>
      <c r="D372" s="1190" t="s">
        <v>927</v>
      </c>
      <c r="E372" s="1207"/>
      <c r="F372" s="310"/>
      <c r="G372" s="721"/>
      <c r="H372" s="838"/>
      <c r="I372" s="803"/>
      <c r="J372" s="804"/>
      <c r="K372" s="804"/>
      <c r="L372" s="794"/>
      <c r="M372" s="1205"/>
      <c r="N372" s="1206"/>
    </row>
    <row r="373" spans="1:14" s="791" customFormat="1" ht="15.75" outlineLevel="1">
      <c r="A373" s="308"/>
      <c r="B373" s="296"/>
      <c r="C373" s="309"/>
      <c r="D373" s="1203" t="s">
        <v>928</v>
      </c>
      <c r="E373" s="1204"/>
      <c r="F373" s="310"/>
      <c r="G373" s="721"/>
      <c r="H373" s="838"/>
      <c r="I373" s="803"/>
      <c r="J373" s="804"/>
      <c r="K373" s="804"/>
      <c r="L373" s="794"/>
      <c r="M373" s="1205"/>
      <c r="N373" s="1206"/>
    </row>
    <row r="374" spans="1:14" s="737" customFormat="1" ht="15.75" outlineLevel="1">
      <c r="A374" s="295" t="s">
        <v>1078</v>
      </c>
      <c r="B374" s="492" t="s">
        <v>2446</v>
      </c>
      <c r="C374" s="515">
        <v>600009778</v>
      </c>
      <c r="D374" s="1203" t="s">
        <v>929</v>
      </c>
      <c r="E374" s="1188"/>
      <c r="F374" s="298"/>
      <c r="G374" s="299" t="s">
        <v>339</v>
      </c>
      <c r="H374" s="836">
        <v>2000</v>
      </c>
      <c r="I374" s="726">
        <v>141.17217755729283</v>
      </c>
      <c r="J374" s="669">
        <f t="shared" ref="J374:J375" si="95">I374*H374</f>
        <v>282344.35511458566</v>
      </c>
      <c r="K374" s="669">
        <f t="shared" ref="K374:K375" si="96">J374*(1+$K$12)</f>
        <v>344798.92646593205</v>
      </c>
      <c r="L374" s="794">
        <f t="shared" ref="L374:L375" si="97">K374/$K$483</f>
        <v>1.6466085598510441E-2</v>
      </c>
      <c r="M374" s="1155"/>
      <c r="N374" s="1156"/>
    </row>
    <row r="375" spans="1:14" s="737" customFormat="1" ht="15.75" outlineLevel="1">
      <c r="A375" s="295" t="s">
        <v>1079</v>
      </c>
      <c r="B375" s="492" t="s">
        <v>2446</v>
      </c>
      <c r="C375" s="515">
        <v>600009779</v>
      </c>
      <c r="D375" s="1203" t="s">
        <v>930</v>
      </c>
      <c r="E375" s="1188"/>
      <c r="F375" s="298"/>
      <c r="G375" s="299" t="s">
        <v>339</v>
      </c>
      <c r="H375" s="836">
        <v>500</v>
      </c>
      <c r="I375" s="726">
        <v>205.10948012656519</v>
      </c>
      <c r="J375" s="669">
        <f t="shared" si="95"/>
        <v>102554.74006328259</v>
      </c>
      <c r="K375" s="669">
        <f t="shared" si="96"/>
        <v>125239.8485652807</v>
      </c>
      <c r="L375" s="794">
        <f t="shared" si="97"/>
        <v>5.980906286331359E-3</v>
      </c>
      <c r="M375" s="1155"/>
      <c r="N375" s="1156"/>
    </row>
    <row r="376" spans="1:14" s="791" customFormat="1" ht="15.75" outlineLevel="1">
      <c r="A376" s="308"/>
      <c r="B376" s="296"/>
      <c r="C376" s="309"/>
      <c r="D376" s="1190" t="s">
        <v>910</v>
      </c>
      <c r="E376" s="1207"/>
      <c r="F376" s="310"/>
      <c r="G376" s="721"/>
      <c r="H376" s="838"/>
      <c r="I376" s="803"/>
      <c r="J376" s="804"/>
      <c r="K376" s="804"/>
      <c r="L376" s="794"/>
      <c r="M376" s="1205"/>
      <c r="N376" s="1206"/>
    </row>
    <row r="377" spans="1:14" s="791" customFormat="1" ht="15.75" outlineLevel="1">
      <c r="A377" s="308"/>
      <c r="B377" s="296"/>
      <c r="C377" s="309"/>
      <c r="D377" s="1203" t="s">
        <v>911</v>
      </c>
      <c r="E377" s="1204"/>
      <c r="F377" s="310"/>
      <c r="G377" s="721"/>
      <c r="H377" s="838"/>
      <c r="I377" s="803"/>
      <c r="J377" s="804"/>
      <c r="K377" s="804"/>
      <c r="L377" s="794"/>
      <c r="M377" s="1205"/>
      <c r="N377" s="1206"/>
    </row>
    <row r="378" spans="1:14" s="737" customFormat="1" ht="15.75" outlineLevel="1">
      <c r="A378" s="295" t="s">
        <v>1080</v>
      </c>
      <c r="B378" s="492" t="s">
        <v>2446</v>
      </c>
      <c r="C378" s="515">
        <v>600009780</v>
      </c>
      <c r="D378" s="1203" t="s">
        <v>337</v>
      </c>
      <c r="E378" s="1188"/>
      <c r="F378" s="298"/>
      <c r="G378" s="299" t="s">
        <v>339</v>
      </c>
      <c r="H378" s="836">
        <v>120</v>
      </c>
      <c r="I378" s="726">
        <v>79.17783184747671</v>
      </c>
      <c r="J378" s="669">
        <f t="shared" ref="J378:J379" si="98">I378*H378</f>
        <v>9501.3398216972055</v>
      </c>
      <c r="K378" s="669">
        <f t="shared" ref="K378:K379" si="99">J378*(1+$K$12)</f>
        <v>11603.036190256627</v>
      </c>
      <c r="L378" s="794">
        <f t="shared" ref="L378:L379" si="100">K378/$K$483</f>
        <v>5.5411015651830203E-4</v>
      </c>
      <c r="M378" s="1155"/>
      <c r="N378" s="1156"/>
    </row>
    <row r="379" spans="1:14" s="737" customFormat="1" ht="15.75" outlineLevel="1">
      <c r="A379" s="295" t="s">
        <v>1081</v>
      </c>
      <c r="B379" s="492" t="s">
        <v>2446</v>
      </c>
      <c r="C379" s="515">
        <v>600009781</v>
      </c>
      <c r="D379" s="1203" t="s">
        <v>338</v>
      </c>
      <c r="E379" s="1188"/>
      <c r="F379" s="298"/>
      <c r="G379" s="299" t="s">
        <v>339</v>
      </c>
      <c r="H379" s="836">
        <v>70</v>
      </c>
      <c r="I379" s="726">
        <v>117.76552223249952</v>
      </c>
      <c r="J379" s="669">
        <f t="shared" si="98"/>
        <v>8243.5865562749659</v>
      </c>
      <c r="K379" s="669">
        <f t="shared" si="99"/>
        <v>10067.067902522989</v>
      </c>
      <c r="L379" s="794">
        <f t="shared" si="100"/>
        <v>4.8075904269191216E-4</v>
      </c>
      <c r="M379" s="1155"/>
      <c r="N379" s="1156"/>
    </row>
    <row r="380" spans="1:14" s="791" customFormat="1" ht="15.75" outlineLevel="1">
      <c r="A380" s="308"/>
      <c r="B380" s="296"/>
      <c r="C380" s="309"/>
      <c r="D380" s="1190" t="s">
        <v>931</v>
      </c>
      <c r="E380" s="1207"/>
      <c r="F380" s="310"/>
      <c r="G380" s="721"/>
      <c r="H380" s="838"/>
      <c r="I380" s="803"/>
      <c r="J380" s="804"/>
      <c r="K380" s="804"/>
      <c r="L380" s="794"/>
      <c r="M380" s="1205"/>
      <c r="N380" s="1206"/>
    </row>
    <row r="381" spans="1:14" s="791" customFormat="1" ht="15.75" outlineLevel="1">
      <c r="A381" s="308"/>
      <c r="B381" s="296"/>
      <c r="C381" s="309"/>
      <c r="D381" s="1203" t="s">
        <v>932</v>
      </c>
      <c r="E381" s="1204"/>
      <c r="F381" s="310"/>
      <c r="G381" s="721"/>
      <c r="H381" s="838"/>
      <c r="I381" s="803"/>
      <c r="J381" s="804"/>
      <c r="K381" s="804"/>
      <c r="L381" s="794"/>
      <c r="M381" s="1205"/>
      <c r="N381" s="1206"/>
    </row>
    <row r="382" spans="1:14" s="737" customFormat="1" ht="15.75" outlineLevel="1">
      <c r="A382" s="295" t="s">
        <v>1082</v>
      </c>
      <c r="B382" s="492" t="s">
        <v>2446</v>
      </c>
      <c r="C382" s="515">
        <v>600009782</v>
      </c>
      <c r="D382" s="1203" t="s">
        <v>933</v>
      </c>
      <c r="E382" s="1188"/>
      <c r="F382" s="298"/>
      <c r="G382" s="299" t="s">
        <v>339</v>
      </c>
      <c r="H382" s="836">
        <v>50</v>
      </c>
      <c r="I382" s="726">
        <v>108.78596773550304</v>
      </c>
      <c r="J382" s="669">
        <f>I382*H382</f>
        <v>5439.2983867751518</v>
      </c>
      <c r="K382" s="669">
        <f>J382*(1+$K$12)</f>
        <v>6642.4711899298154</v>
      </c>
      <c r="L382" s="794">
        <f>K382/$K$483</f>
        <v>3.1721531247235689E-4</v>
      </c>
      <c r="M382" s="1155"/>
      <c r="N382" s="1156"/>
    </row>
    <row r="383" spans="1:14" s="791" customFormat="1" ht="41.25" customHeight="1" outlineLevel="1">
      <c r="A383" s="308"/>
      <c r="B383" s="296"/>
      <c r="C383" s="309"/>
      <c r="D383" s="1190" t="s">
        <v>934</v>
      </c>
      <c r="E383" s="1207"/>
      <c r="F383" s="310"/>
      <c r="G383" s="721"/>
      <c r="H383" s="838"/>
      <c r="I383" s="803"/>
      <c r="J383" s="804"/>
      <c r="K383" s="804"/>
      <c r="L383" s="794"/>
      <c r="M383" s="1205"/>
      <c r="N383" s="1206"/>
    </row>
    <row r="384" spans="1:14" s="791" customFormat="1" ht="15.75" outlineLevel="1">
      <c r="A384" s="308"/>
      <c r="B384" s="296"/>
      <c r="C384" s="309"/>
      <c r="D384" s="1203" t="s">
        <v>911</v>
      </c>
      <c r="E384" s="1204"/>
      <c r="F384" s="310"/>
      <c r="G384" s="721"/>
      <c r="H384" s="838"/>
      <c r="I384" s="803"/>
      <c r="J384" s="804"/>
      <c r="K384" s="804"/>
      <c r="L384" s="794"/>
      <c r="M384" s="1205"/>
      <c r="N384" s="1206"/>
    </row>
    <row r="385" spans="1:14" s="737" customFormat="1" ht="15.75" outlineLevel="1">
      <c r="A385" s="295" t="s">
        <v>1083</v>
      </c>
      <c r="B385" s="492" t="s">
        <v>2446</v>
      </c>
      <c r="C385" s="515">
        <v>600009783</v>
      </c>
      <c r="D385" s="1203" t="s">
        <v>935</v>
      </c>
      <c r="E385" s="1188"/>
      <c r="F385" s="298"/>
      <c r="G385" s="299" t="s">
        <v>339</v>
      </c>
      <c r="H385" s="836">
        <v>100</v>
      </c>
      <c r="I385" s="726">
        <v>77.890249774211469</v>
      </c>
      <c r="J385" s="669">
        <f t="shared" ref="J385:J386" si="101">I385*H385</f>
        <v>7789.024977421147</v>
      </c>
      <c r="K385" s="669">
        <f t="shared" ref="K385:K386" si="102">J385*(1+$K$12)</f>
        <v>9511.9573024267047</v>
      </c>
      <c r="L385" s="794">
        <f t="shared" ref="L385:L386" si="103">K385/$K$483</f>
        <v>4.5424939328112999E-4</v>
      </c>
      <c r="M385" s="1155"/>
      <c r="N385" s="1156"/>
    </row>
    <row r="386" spans="1:14" s="737" customFormat="1" ht="15.75" outlineLevel="1">
      <c r="A386" s="295" t="s">
        <v>1084</v>
      </c>
      <c r="B386" s="492" t="s">
        <v>2446</v>
      </c>
      <c r="C386" s="515">
        <v>600009784</v>
      </c>
      <c r="D386" s="1203" t="s">
        <v>936</v>
      </c>
      <c r="E386" s="1188"/>
      <c r="F386" s="298"/>
      <c r="G386" s="299" t="s">
        <v>339</v>
      </c>
      <c r="H386" s="836">
        <v>50</v>
      </c>
      <c r="I386" s="726">
        <v>124.9759818427848</v>
      </c>
      <c r="J386" s="669">
        <f t="shared" si="101"/>
        <v>6248.7990921392402</v>
      </c>
      <c r="K386" s="669">
        <f t="shared" si="102"/>
        <v>7631.0334513204407</v>
      </c>
      <c r="L386" s="794">
        <f t="shared" si="103"/>
        <v>3.6442471356404912E-4</v>
      </c>
      <c r="M386" s="1155"/>
      <c r="N386" s="1156"/>
    </row>
    <row r="387" spans="1:14" s="791" customFormat="1" ht="15.75" outlineLevel="1">
      <c r="A387" s="308"/>
      <c r="B387" s="296"/>
      <c r="C387" s="309"/>
      <c r="D387" s="1190" t="s">
        <v>937</v>
      </c>
      <c r="E387" s="1207"/>
      <c r="F387" s="310"/>
      <c r="G387" s="721"/>
      <c r="H387" s="838"/>
      <c r="I387" s="803"/>
      <c r="J387" s="804"/>
      <c r="K387" s="804"/>
      <c r="L387" s="794"/>
      <c r="M387" s="1205"/>
      <c r="N387" s="1206"/>
    </row>
    <row r="388" spans="1:14" s="791" customFormat="1" ht="15.75" outlineLevel="1">
      <c r="A388" s="308"/>
      <c r="B388" s="296"/>
      <c r="C388" s="309"/>
      <c r="D388" s="1203" t="s">
        <v>938</v>
      </c>
      <c r="E388" s="1204"/>
      <c r="F388" s="310"/>
      <c r="G388" s="721"/>
      <c r="H388" s="838"/>
      <c r="I388" s="803"/>
      <c r="J388" s="804"/>
      <c r="K388" s="804"/>
      <c r="L388" s="794"/>
      <c r="M388" s="1205"/>
      <c r="N388" s="1206"/>
    </row>
    <row r="389" spans="1:14" s="737" customFormat="1" ht="15.75" outlineLevel="1">
      <c r="A389" s="295" t="s">
        <v>1085</v>
      </c>
      <c r="B389" s="492" t="s">
        <v>2446</v>
      </c>
      <c r="C389" s="515">
        <v>600009785</v>
      </c>
      <c r="D389" s="1203" t="s">
        <v>730</v>
      </c>
      <c r="E389" s="1188"/>
      <c r="F389" s="298"/>
      <c r="G389" s="299" t="s">
        <v>339</v>
      </c>
      <c r="H389" s="836">
        <v>30</v>
      </c>
      <c r="I389" s="726">
        <v>207.38914973702447</v>
      </c>
      <c r="J389" s="669">
        <f>I389*H389</f>
        <v>6221.6744921107338</v>
      </c>
      <c r="K389" s="669">
        <f>J389*(1+$K$12)</f>
        <v>7597.9088897656284</v>
      </c>
      <c r="L389" s="794">
        <f>K389/$K$483</f>
        <v>3.6284282967721354E-4</v>
      </c>
      <c r="M389" s="1155"/>
      <c r="N389" s="1156"/>
    </row>
    <row r="390" spans="1:14" s="791" customFormat="1" ht="24" customHeight="1" outlineLevel="1">
      <c r="A390" s="308"/>
      <c r="B390" s="296"/>
      <c r="C390" s="309"/>
      <c r="D390" s="1190" t="s">
        <v>340</v>
      </c>
      <c r="E390" s="1207"/>
      <c r="F390" s="310"/>
      <c r="G390" s="721"/>
      <c r="H390" s="838"/>
      <c r="I390" s="803"/>
      <c r="J390" s="804"/>
      <c r="K390" s="804"/>
      <c r="L390" s="794"/>
      <c r="M390" s="1205"/>
      <c r="N390" s="1206"/>
    </row>
    <row r="391" spans="1:14" s="791" customFormat="1" ht="15.75" outlineLevel="1">
      <c r="A391" s="308"/>
      <c r="B391" s="296"/>
      <c r="C391" s="309"/>
      <c r="D391" s="1203" t="s">
        <v>939</v>
      </c>
      <c r="E391" s="1204"/>
      <c r="F391" s="310"/>
      <c r="G391" s="721"/>
      <c r="H391" s="838"/>
      <c r="I391" s="803"/>
      <c r="J391" s="804"/>
      <c r="K391" s="804"/>
      <c r="L391" s="794"/>
      <c r="M391" s="1205"/>
      <c r="N391" s="1206"/>
    </row>
    <row r="392" spans="1:14" s="737" customFormat="1" ht="15.75" outlineLevel="1">
      <c r="A392" s="295" t="s">
        <v>1086</v>
      </c>
      <c r="B392" s="492" t="s">
        <v>2446</v>
      </c>
      <c r="C392" s="515">
        <v>600009786</v>
      </c>
      <c r="D392" s="1203" t="s">
        <v>730</v>
      </c>
      <c r="E392" s="1188"/>
      <c r="F392" s="298"/>
      <c r="G392" s="299" t="s">
        <v>339</v>
      </c>
      <c r="H392" s="836">
        <v>1000</v>
      </c>
      <c r="I392" s="726">
        <v>165.15888458748546</v>
      </c>
      <c r="J392" s="669">
        <f>I392*H392</f>
        <v>165158.88458748546</v>
      </c>
      <c r="K392" s="669">
        <f>J392*(1+$K$12)</f>
        <v>201692.02985823725</v>
      </c>
      <c r="L392" s="794">
        <f>K392/$K$483</f>
        <v>9.6319274025094687E-3</v>
      </c>
      <c r="M392" s="1155"/>
      <c r="N392" s="1156"/>
    </row>
    <row r="393" spans="1:14" ht="15.75">
      <c r="A393" s="305"/>
      <c r="B393" s="718"/>
      <c r="C393" s="305"/>
      <c r="D393" s="1183" t="s">
        <v>342</v>
      </c>
      <c r="E393" s="1192"/>
      <c r="F393" s="306"/>
      <c r="G393" s="307"/>
      <c r="H393" s="833"/>
      <c r="I393" s="653"/>
      <c r="J393" s="653">
        <f>SUBTOTAL(9,J394:J482)</f>
        <v>5445144.076618555</v>
      </c>
      <c r="K393" s="653">
        <f t="shared" ref="K393:L393" si="104">SUBTOTAL(9,K394:K482)</f>
        <v>6649609.9463665811</v>
      </c>
      <c r="L393" s="792">
        <f t="shared" si="104"/>
        <v>0.3175562281931788</v>
      </c>
      <c r="M393" s="1185"/>
      <c r="N393" s="1186"/>
    </row>
    <row r="394" spans="1:14" ht="15.75">
      <c r="A394" s="520" t="s">
        <v>1087</v>
      </c>
      <c r="B394" s="521"/>
      <c r="C394" s="520"/>
      <c r="D394" s="1179" t="s">
        <v>940</v>
      </c>
      <c r="E394" s="1189"/>
      <c r="F394" s="522"/>
      <c r="G394" s="523"/>
      <c r="H394" s="834"/>
      <c r="I394" s="802"/>
      <c r="J394" s="802">
        <f>SUBTOTAL(9,J395:J396)</f>
        <v>387839.02313665493</v>
      </c>
      <c r="K394" s="802">
        <f t="shared" ref="K394:L394" si="105">SUBTOTAL(9,K395:K396)</f>
        <v>473629.01505448302</v>
      </c>
      <c r="L394" s="793">
        <f t="shared" si="105"/>
        <v>2.2618446013624324E-2</v>
      </c>
      <c r="M394" s="1181"/>
      <c r="N394" s="1182"/>
    </row>
    <row r="395" spans="1:14" s="737" customFormat="1" ht="15.75" outlineLevel="1">
      <c r="A395" s="295"/>
      <c r="B395" s="296"/>
      <c r="C395" s="304"/>
      <c r="D395" s="1177" t="s">
        <v>941</v>
      </c>
      <c r="E395" s="1178"/>
      <c r="F395" s="298"/>
      <c r="G395" s="299"/>
      <c r="H395" s="836"/>
      <c r="I395" s="805"/>
      <c r="J395" s="749"/>
      <c r="K395" s="749"/>
      <c r="L395" s="795"/>
      <c r="M395" s="1155"/>
      <c r="N395" s="1156"/>
    </row>
    <row r="396" spans="1:14" s="737" customFormat="1" ht="15.75" outlineLevel="1">
      <c r="A396" s="295" t="s">
        <v>1088</v>
      </c>
      <c r="B396" s="492" t="s">
        <v>2446</v>
      </c>
      <c r="C396" s="515">
        <v>600009787</v>
      </c>
      <c r="D396" s="1208" t="s">
        <v>730</v>
      </c>
      <c r="E396" s="1209"/>
      <c r="F396" s="298"/>
      <c r="G396" s="299" t="s">
        <v>108</v>
      </c>
      <c r="H396" s="836">
        <v>1</v>
      </c>
      <c r="I396" s="726">
        <v>387839.02313665493</v>
      </c>
      <c r="J396" s="669">
        <f>I396*H396</f>
        <v>387839.02313665493</v>
      </c>
      <c r="K396" s="669">
        <f>J396*(1+$K$12)</f>
        <v>473629.01505448302</v>
      </c>
      <c r="L396" s="794">
        <f>K396/$K$483</f>
        <v>2.2618446013624324E-2</v>
      </c>
      <c r="M396" s="1155"/>
      <c r="N396" s="1156"/>
    </row>
    <row r="397" spans="1:14" ht="15.75">
      <c r="A397" s="520" t="s">
        <v>1089</v>
      </c>
      <c r="B397" s="521"/>
      <c r="C397" s="520"/>
      <c r="D397" s="1179" t="s">
        <v>942</v>
      </c>
      <c r="E397" s="1189"/>
      <c r="F397" s="522"/>
      <c r="G397" s="523"/>
      <c r="H397" s="834"/>
      <c r="I397" s="802"/>
      <c r="J397" s="802">
        <f>SUBTOTAL(9,J398:J407)</f>
        <v>4198569.2442388572</v>
      </c>
      <c r="K397" s="802">
        <f t="shared" ref="K397:L397" si="106">SUBTOTAL(9,K398:K407)</f>
        <v>5127292.7610644922</v>
      </c>
      <c r="L397" s="793">
        <f t="shared" si="106"/>
        <v>0.24485703119105465</v>
      </c>
      <c r="M397" s="1181"/>
      <c r="N397" s="1182"/>
    </row>
    <row r="398" spans="1:14" s="791" customFormat="1" ht="15.75" outlineLevel="1">
      <c r="A398" s="308"/>
      <c r="B398" s="296"/>
      <c r="C398" s="309"/>
      <c r="D398" s="1190" t="s">
        <v>2559</v>
      </c>
      <c r="E398" s="1207"/>
      <c r="F398" s="310"/>
      <c r="G398" s="721"/>
      <c r="H398" s="838"/>
      <c r="I398" s="806"/>
      <c r="J398" s="806"/>
      <c r="K398" s="806"/>
      <c r="L398" s="796"/>
      <c r="M398" s="1205"/>
      <c r="N398" s="1206"/>
    </row>
    <row r="399" spans="1:14" s="737" customFormat="1" ht="15.75" outlineLevel="1">
      <c r="A399" s="295" t="s">
        <v>1090</v>
      </c>
      <c r="B399" s="492" t="s">
        <v>2446</v>
      </c>
      <c r="C399" s="515">
        <v>600009788</v>
      </c>
      <c r="D399" s="1208" t="s">
        <v>730</v>
      </c>
      <c r="E399" s="1209"/>
      <c r="F399" s="298"/>
      <c r="G399" s="299" t="s">
        <v>108</v>
      </c>
      <c r="H399" s="836">
        <v>1</v>
      </c>
      <c r="I399" s="726">
        <v>186287.43953780102</v>
      </c>
      <c r="J399" s="669">
        <f>I399*H399</f>
        <v>186287.43953780102</v>
      </c>
      <c r="K399" s="669">
        <f>J399*(1+$K$12)</f>
        <v>227494.22116356262</v>
      </c>
      <c r="L399" s="794">
        <f>K399/$K$483</f>
        <v>1.0864126977540941E-2</v>
      </c>
      <c r="M399" s="1155"/>
      <c r="N399" s="1156"/>
    </row>
    <row r="400" spans="1:14" s="791" customFormat="1" ht="15.75" outlineLevel="1">
      <c r="A400" s="308"/>
      <c r="B400" s="296"/>
      <c r="C400" s="309"/>
      <c r="D400" s="1201" t="s">
        <v>2492</v>
      </c>
      <c r="E400" s="1210"/>
      <c r="F400" s="310"/>
      <c r="G400" s="721"/>
      <c r="H400" s="838"/>
      <c r="I400" s="803"/>
      <c r="J400" s="804"/>
      <c r="K400" s="804"/>
      <c r="L400" s="794"/>
      <c r="M400" s="1205"/>
      <c r="N400" s="1206"/>
    </row>
    <row r="401" spans="1:14" s="737" customFormat="1" ht="15.75" outlineLevel="1">
      <c r="A401" s="295" t="s">
        <v>1091</v>
      </c>
      <c r="B401" s="492" t="s">
        <v>2446</v>
      </c>
      <c r="C401" s="515">
        <v>600009789</v>
      </c>
      <c r="D401" s="1208" t="s">
        <v>730</v>
      </c>
      <c r="E401" s="1209"/>
      <c r="F401" s="298"/>
      <c r="G401" s="299" t="s">
        <v>108</v>
      </c>
      <c r="H401" s="836">
        <v>2</v>
      </c>
      <c r="I401" s="726">
        <v>1484706.8034973966</v>
      </c>
      <c r="J401" s="669">
        <f>I401*H401</f>
        <v>2969413.6069947933</v>
      </c>
      <c r="K401" s="669">
        <f>J401*(1+$K$12)</f>
        <v>3626247.8968620417</v>
      </c>
      <c r="L401" s="794">
        <f>K401/$K$483</f>
        <v>0.17317370701572793</v>
      </c>
      <c r="M401" s="1155"/>
      <c r="N401" s="1156"/>
    </row>
    <row r="402" spans="1:14" s="791" customFormat="1" ht="15.75" outlineLevel="1">
      <c r="A402" s="308"/>
      <c r="B402" s="296"/>
      <c r="C402" s="309"/>
      <c r="D402" s="1190" t="s">
        <v>943</v>
      </c>
      <c r="E402" s="1207"/>
      <c r="F402" s="310"/>
      <c r="G402" s="721"/>
      <c r="H402" s="838"/>
      <c r="I402" s="803"/>
      <c r="J402" s="804"/>
      <c r="K402" s="804"/>
      <c r="L402" s="794"/>
      <c r="M402" s="1205"/>
      <c r="N402" s="1206"/>
    </row>
    <row r="403" spans="1:14" s="737" customFormat="1" ht="15.75" outlineLevel="1">
      <c r="A403" s="295" t="s">
        <v>1092</v>
      </c>
      <c r="B403" s="492" t="s">
        <v>2446</v>
      </c>
      <c r="C403" s="515">
        <v>600009790</v>
      </c>
      <c r="D403" s="1208" t="s">
        <v>730</v>
      </c>
      <c r="E403" s="1209"/>
      <c r="F403" s="298"/>
      <c r="G403" s="299" t="s">
        <v>108</v>
      </c>
      <c r="H403" s="836">
        <v>1</v>
      </c>
      <c r="I403" s="726">
        <v>223722.16670753589</v>
      </c>
      <c r="J403" s="669">
        <f>I403*H403</f>
        <v>223722.16670753589</v>
      </c>
      <c r="K403" s="669">
        <f>J403*(1+$K$12)</f>
        <v>273209.50998324284</v>
      </c>
      <c r="L403" s="794">
        <f>K403/$K$483</f>
        <v>1.3047288817924042E-2</v>
      </c>
      <c r="M403" s="1155"/>
      <c r="N403" s="1156"/>
    </row>
    <row r="404" spans="1:14" s="791" customFormat="1" ht="15.75" outlineLevel="1">
      <c r="A404" s="308"/>
      <c r="B404" s="296"/>
      <c r="C404" s="309"/>
      <c r="D404" s="1190" t="s">
        <v>944</v>
      </c>
      <c r="E404" s="1207"/>
      <c r="F404" s="310"/>
      <c r="G404" s="721"/>
      <c r="H404" s="838"/>
      <c r="I404" s="803"/>
      <c r="J404" s="804"/>
      <c r="K404" s="804"/>
      <c r="L404" s="794"/>
      <c r="M404" s="1205"/>
      <c r="N404" s="1206"/>
    </row>
    <row r="405" spans="1:14" s="737" customFormat="1" ht="15.75" outlineLevel="1">
      <c r="A405" s="295" t="s">
        <v>1093</v>
      </c>
      <c r="B405" s="492" t="s">
        <v>2446</v>
      </c>
      <c r="C405" s="515">
        <v>600009791</v>
      </c>
      <c r="D405" s="1208" t="s">
        <v>730</v>
      </c>
      <c r="E405" s="1209"/>
      <c r="F405" s="298"/>
      <c r="G405" s="299" t="s">
        <v>108</v>
      </c>
      <c r="H405" s="836">
        <v>1</v>
      </c>
      <c r="I405" s="726">
        <v>529674.99246488174</v>
      </c>
      <c r="J405" s="669">
        <f>I405*H405</f>
        <v>529674.99246488174</v>
      </c>
      <c r="K405" s="669">
        <f>J405*(1+$K$12)</f>
        <v>646839.10079811362</v>
      </c>
      <c r="L405" s="794">
        <f>K405/$K$483</f>
        <v>3.0890200591322397E-2</v>
      </c>
      <c r="M405" s="1155"/>
      <c r="N405" s="1156"/>
    </row>
    <row r="406" spans="1:14" s="791" customFormat="1" ht="15.75" outlineLevel="1">
      <c r="A406" s="308"/>
      <c r="B406" s="296"/>
      <c r="C406" s="309"/>
      <c r="D406" s="1190" t="s">
        <v>945</v>
      </c>
      <c r="E406" s="1207"/>
      <c r="F406" s="310"/>
      <c r="G406" s="721"/>
      <c r="H406" s="838"/>
      <c r="I406" s="803"/>
      <c r="J406" s="804"/>
      <c r="K406" s="804"/>
      <c r="L406" s="794"/>
      <c r="M406" s="1205"/>
      <c r="N406" s="1206"/>
    </row>
    <row r="407" spans="1:14" s="737" customFormat="1" ht="15.75" outlineLevel="1">
      <c r="A407" s="295" t="s">
        <v>1094</v>
      </c>
      <c r="B407" s="492" t="s">
        <v>2446</v>
      </c>
      <c r="C407" s="515">
        <v>600009792</v>
      </c>
      <c r="D407" s="1208" t="s">
        <v>730</v>
      </c>
      <c r="E407" s="1209"/>
      <c r="F407" s="298"/>
      <c r="G407" s="299" t="s">
        <v>108</v>
      </c>
      <c r="H407" s="836">
        <v>1</v>
      </c>
      <c r="I407" s="726">
        <v>289471.03853384557</v>
      </c>
      <c r="J407" s="669">
        <f>I407*H407</f>
        <v>289471.03853384557</v>
      </c>
      <c r="K407" s="669">
        <f>J407*(1+$K$12)</f>
        <v>353502.03225753224</v>
      </c>
      <c r="L407" s="794">
        <f>K407/$K$483</f>
        <v>1.688170778853933E-2</v>
      </c>
      <c r="M407" s="1155"/>
      <c r="N407" s="1156"/>
    </row>
    <row r="408" spans="1:14" ht="15.75">
      <c r="A408" s="520" t="s">
        <v>1095</v>
      </c>
      <c r="B408" s="521"/>
      <c r="C408" s="520"/>
      <c r="D408" s="1179" t="s">
        <v>946</v>
      </c>
      <c r="E408" s="1189"/>
      <c r="F408" s="522"/>
      <c r="G408" s="523"/>
      <c r="H408" s="834"/>
      <c r="I408" s="802"/>
      <c r="J408" s="802">
        <f>SUBTOTAL(9,J409:J468)</f>
        <v>562611.41477200808</v>
      </c>
      <c r="K408" s="802">
        <f t="shared" ref="K408:L408" si="107">SUBTOTAL(9,K409:K468)</f>
        <v>687061.05971957627</v>
      </c>
      <c r="L408" s="793">
        <f t="shared" si="107"/>
        <v>3.2811025071052956E-2</v>
      </c>
      <c r="M408" s="1181"/>
      <c r="N408" s="1182"/>
    </row>
    <row r="409" spans="1:14" s="791" customFormat="1" ht="15.75" outlineLevel="1">
      <c r="A409" s="308"/>
      <c r="B409" s="296"/>
      <c r="C409" s="309"/>
      <c r="D409" s="1190" t="s">
        <v>947</v>
      </c>
      <c r="E409" s="1207"/>
      <c r="F409" s="310"/>
      <c r="G409" s="721"/>
      <c r="H409" s="838"/>
      <c r="I409" s="806"/>
      <c r="J409" s="806"/>
      <c r="K409" s="806"/>
      <c r="L409" s="796"/>
      <c r="M409" s="1205"/>
      <c r="N409" s="1206"/>
    </row>
    <row r="410" spans="1:14" s="737" customFormat="1" ht="15.75" outlineLevel="1">
      <c r="A410" s="295" t="s">
        <v>1096</v>
      </c>
      <c r="B410" s="492" t="s">
        <v>2446</v>
      </c>
      <c r="C410" s="515">
        <v>600009793</v>
      </c>
      <c r="D410" s="1208" t="s">
        <v>730</v>
      </c>
      <c r="E410" s="1209"/>
      <c r="F410" s="298"/>
      <c r="G410" s="299" t="s">
        <v>108</v>
      </c>
      <c r="H410" s="836">
        <v>1</v>
      </c>
      <c r="I410" s="726">
        <v>10099.998080255489</v>
      </c>
      <c r="J410" s="669">
        <f>I410*H410</f>
        <v>10099.998080255489</v>
      </c>
      <c r="K410" s="669">
        <f>J410*(1+$K$12)</f>
        <v>12334.117655608004</v>
      </c>
      <c r="L410" s="794">
        <f>K410/$K$483</f>
        <v>5.8902340323674742E-4</v>
      </c>
      <c r="M410" s="1155"/>
      <c r="N410" s="1156"/>
    </row>
    <row r="411" spans="1:14" s="791" customFormat="1" ht="15.75" outlineLevel="1">
      <c r="A411" s="308"/>
      <c r="B411" s="296"/>
      <c r="C411" s="309"/>
      <c r="D411" s="1190" t="s">
        <v>948</v>
      </c>
      <c r="E411" s="1207"/>
      <c r="F411" s="310"/>
      <c r="G411" s="721"/>
      <c r="H411" s="838"/>
      <c r="I411" s="803"/>
      <c r="J411" s="804"/>
      <c r="K411" s="804"/>
      <c r="L411" s="794"/>
      <c r="M411" s="1205"/>
      <c r="N411" s="1206"/>
    </row>
    <row r="412" spans="1:14" s="737" customFormat="1" ht="15.75" outlineLevel="1">
      <c r="A412" s="295" t="s">
        <v>1097</v>
      </c>
      <c r="B412" s="492" t="s">
        <v>2446</v>
      </c>
      <c r="C412" s="515">
        <v>600009794</v>
      </c>
      <c r="D412" s="1208" t="s">
        <v>730</v>
      </c>
      <c r="E412" s="1209"/>
      <c r="F412" s="298"/>
      <c r="G412" s="299" t="s">
        <v>108</v>
      </c>
      <c r="H412" s="836">
        <v>1</v>
      </c>
      <c r="I412" s="726">
        <v>16354.548312848119</v>
      </c>
      <c r="J412" s="669">
        <f>I412*H412</f>
        <v>16354.548312848119</v>
      </c>
      <c r="K412" s="669">
        <f>J412*(1+$K$12)</f>
        <v>19972.174399650125</v>
      </c>
      <c r="L412" s="794">
        <f>K412/$K$483</f>
        <v>9.5378351848062165E-4</v>
      </c>
      <c r="M412" s="1155"/>
      <c r="N412" s="1156"/>
    </row>
    <row r="413" spans="1:14" s="791" customFormat="1" ht="15.75" outlineLevel="1">
      <c r="A413" s="308"/>
      <c r="B413" s="296"/>
      <c r="C413" s="309"/>
      <c r="D413" s="1190" t="s">
        <v>949</v>
      </c>
      <c r="E413" s="1207"/>
      <c r="F413" s="310"/>
      <c r="G413" s="721"/>
      <c r="H413" s="838"/>
      <c r="I413" s="803"/>
      <c r="J413" s="804"/>
      <c r="K413" s="804"/>
      <c r="L413" s="794"/>
      <c r="M413" s="1205"/>
      <c r="N413" s="1206"/>
    </row>
    <row r="414" spans="1:14" s="737" customFormat="1" ht="15.75" outlineLevel="1">
      <c r="A414" s="295" t="s">
        <v>1098</v>
      </c>
      <c r="B414" s="492" t="s">
        <v>2446</v>
      </c>
      <c r="C414" s="515">
        <v>600009795</v>
      </c>
      <c r="D414" s="1208" t="s">
        <v>730</v>
      </c>
      <c r="E414" s="1209"/>
      <c r="F414" s="298"/>
      <c r="G414" s="299" t="s">
        <v>108</v>
      </c>
      <c r="H414" s="836">
        <v>1</v>
      </c>
      <c r="I414" s="726">
        <v>18458.512211290028</v>
      </c>
      <c r="J414" s="669">
        <f>I414*H414</f>
        <v>18458.512211290028</v>
      </c>
      <c r="K414" s="669">
        <f>J414*(1+$K$12)</f>
        <v>22541.535112427384</v>
      </c>
      <c r="L414" s="794">
        <f>K414/$K$483</f>
        <v>1.0764849255403108E-3</v>
      </c>
      <c r="M414" s="1155"/>
      <c r="N414" s="1156"/>
    </row>
    <row r="415" spans="1:14" s="791" customFormat="1" ht="15.75" outlineLevel="1">
      <c r="A415" s="308"/>
      <c r="B415" s="296"/>
      <c r="C415" s="309"/>
      <c r="D415" s="1190" t="s">
        <v>950</v>
      </c>
      <c r="E415" s="1207"/>
      <c r="F415" s="310"/>
      <c r="G415" s="721"/>
      <c r="H415" s="838"/>
      <c r="I415" s="803"/>
      <c r="J415" s="804"/>
      <c r="K415" s="804"/>
      <c r="L415" s="794"/>
      <c r="M415" s="1205"/>
      <c r="N415" s="1206"/>
    </row>
    <row r="416" spans="1:14" s="737" customFormat="1" ht="15.75" outlineLevel="1">
      <c r="A416" s="295" t="s">
        <v>1099</v>
      </c>
      <c r="B416" s="492" t="s">
        <v>2446</v>
      </c>
      <c r="C416" s="515">
        <v>600009796</v>
      </c>
      <c r="D416" s="1208" t="s">
        <v>730</v>
      </c>
      <c r="E416" s="1209"/>
      <c r="F416" s="298"/>
      <c r="G416" s="299" t="s">
        <v>108</v>
      </c>
      <c r="H416" s="836">
        <v>1</v>
      </c>
      <c r="I416" s="726">
        <v>19041.844648633607</v>
      </c>
      <c r="J416" s="669">
        <f>I416*H416</f>
        <v>19041.844648633607</v>
      </c>
      <c r="K416" s="669">
        <f>J416*(1+$K$12)</f>
        <v>23253.900684911361</v>
      </c>
      <c r="L416" s="794">
        <f>K416/$K$483</f>
        <v>1.1105043832404266E-3</v>
      </c>
      <c r="M416" s="1155"/>
      <c r="N416" s="1156"/>
    </row>
    <row r="417" spans="1:14" s="791" customFormat="1" ht="15.75" outlineLevel="1">
      <c r="A417" s="308"/>
      <c r="B417" s="296"/>
      <c r="C417" s="309"/>
      <c r="D417" s="1190" t="s">
        <v>951</v>
      </c>
      <c r="E417" s="1207"/>
      <c r="F417" s="310"/>
      <c r="G417" s="721"/>
      <c r="H417" s="838"/>
      <c r="I417" s="803"/>
      <c r="J417" s="804"/>
      <c r="K417" s="804"/>
      <c r="L417" s="794"/>
      <c r="M417" s="1205"/>
      <c r="N417" s="1206"/>
    </row>
    <row r="418" spans="1:14" s="737" customFormat="1" ht="15.75" outlineLevel="1">
      <c r="A418" s="295" t="s">
        <v>1100</v>
      </c>
      <c r="B418" s="492" t="s">
        <v>2446</v>
      </c>
      <c r="C418" s="515">
        <v>600009797</v>
      </c>
      <c r="D418" s="1208" t="s">
        <v>730</v>
      </c>
      <c r="E418" s="1209"/>
      <c r="F418" s="298"/>
      <c r="G418" s="299" t="s">
        <v>108</v>
      </c>
      <c r="H418" s="836">
        <v>1</v>
      </c>
      <c r="I418" s="726">
        <v>12541.113746922158</v>
      </c>
      <c r="J418" s="669">
        <f>I418*H418</f>
        <v>12541.113746922158</v>
      </c>
      <c r="K418" s="669">
        <f>J418*(1+$K$12)</f>
        <v>15315.20810774134</v>
      </c>
      <c r="L418" s="794">
        <f>K418/$K$483</f>
        <v>7.3138721818493508E-4</v>
      </c>
      <c r="M418" s="1155"/>
      <c r="N418" s="1156"/>
    </row>
    <row r="419" spans="1:14" s="791" customFormat="1" ht="15.75" outlineLevel="1">
      <c r="A419" s="308"/>
      <c r="B419" s="296"/>
      <c r="C419" s="309"/>
      <c r="D419" s="1190" t="s">
        <v>952</v>
      </c>
      <c r="E419" s="1207"/>
      <c r="F419" s="310"/>
      <c r="G419" s="721"/>
      <c r="H419" s="838"/>
      <c r="I419" s="803"/>
      <c r="J419" s="804"/>
      <c r="K419" s="804"/>
      <c r="L419" s="794"/>
      <c r="M419" s="1205"/>
      <c r="N419" s="1206"/>
    </row>
    <row r="420" spans="1:14" s="737" customFormat="1" ht="15.75" outlineLevel="1">
      <c r="A420" s="295" t="s">
        <v>1101</v>
      </c>
      <c r="B420" s="492" t="s">
        <v>2446</v>
      </c>
      <c r="C420" s="515">
        <v>600009798</v>
      </c>
      <c r="D420" s="1208" t="s">
        <v>730</v>
      </c>
      <c r="E420" s="1209"/>
      <c r="F420" s="298"/>
      <c r="G420" s="299" t="s">
        <v>108</v>
      </c>
      <c r="H420" s="836">
        <v>1</v>
      </c>
      <c r="I420" s="726">
        <v>11937.166875504539</v>
      </c>
      <c r="J420" s="669">
        <f>I420*H420</f>
        <v>11937.166875504539</v>
      </c>
      <c r="K420" s="669">
        <f>J420*(1+$K$12)</f>
        <v>14577.668188366144</v>
      </c>
      <c r="L420" s="794">
        <f>K420/$K$483</f>
        <v>6.961655440073897E-4</v>
      </c>
      <c r="M420" s="1155"/>
      <c r="N420" s="1156"/>
    </row>
    <row r="421" spans="1:14" s="791" customFormat="1" ht="15.75" outlineLevel="1">
      <c r="A421" s="308"/>
      <c r="B421" s="296"/>
      <c r="C421" s="309"/>
      <c r="D421" s="1190" t="s">
        <v>953</v>
      </c>
      <c r="E421" s="1207"/>
      <c r="F421" s="310"/>
      <c r="G421" s="721"/>
      <c r="H421" s="838"/>
      <c r="I421" s="803"/>
      <c r="J421" s="804"/>
      <c r="K421" s="804"/>
      <c r="L421" s="794"/>
      <c r="M421" s="1205"/>
      <c r="N421" s="1206"/>
    </row>
    <row r="422" spans="1:14" s="737" customFormat="1" ht="15.75" outlineLevel="1">
      <c r="A422" s="295" t="s">
        <v>1102</v>
      </c>
      <c r="B422" s="492" t="s">
        <v>2446</v>
      </c>
      <c r="C422" s="515">
        <v>600009799</v>
      </c>
      <c r="D422" s="1208" t="s">
        <v>730</v>
      </c>
      <c r="E422" s="1209"/>
      <c r="F422" s="298"/>
      <c r="G422" s="299" t="s">
        <v>108</v>
      </c>
      <c r="H422" s="836">
        <v>1</v>
      </c>
      <c r="I422" s="726">
        <v>43311.585761635084</v>
      </c>
      <c r="J422" s="669">
        <f>I422*H422</f>
        <v>43311.585761635084</v>
      </c>
      <c r="K422" s="669">
        <f>J422*(1+$K$12)</f>
        <v>52892.108532108767</v>
      </c>
      <c r="L422" s="794">
        <f>K422/$K$483</f>
        <v>2.5258952964328893E-3</v>
      </c>
      <c r="M422" s="1155"/>
      <c r="N422" s="1156"/>
    </row>
    <row r="423" spans="1:14" s="791" customFormat="1" ht="15.75" outlineLevel="1">
      <c r="A423" s="308"/>
      <c r="B423" s="296"/>
      <c r="C423" s="309"/>
      <c r="D423" s="1190" t="s">
        <v>954</v>
      </c>
      <c r="E423" s="1207"/>
      <c r="F423" s="310"/>
      <c r="G423" s="721"/>
      <c r="H423" s="838"/>
      <c r="I423" s="803"/>
      <c r="J423" s="804"/>
      <c r="K423" s="804"/>
      <c r="L423" s="794"/>
      <c r="M423" s="1205"/>
      <c r="N423" s="1206"/>
    </row>
    <row r="424" spans="1:14" s="737" customFormat="1" ht="15.75" outlineLevel="1">
      <c r="A424" s="295" t="s">
        <v>1103</v>
      </c>
      <c r="B424" s="492" t="s">
        <v>2446</v>
      </c>
      <c r="C424" s="515">
        <v>600009800</v>
      </c>
      <c r="D424" s="1208" t="s">
        <v>730</v>
      </c>
      <c r="E424" s="1209"/>
      <c r="F424" s="298"/>
      <c r="G424" s="299" t="s">
        <v>108</v>
      </c>
      <c r="H424" s="836">
        <v>1</v>
      </c>
      <c r="I424" s="726">
        <v>16486.046056500738</v>
      </c>
      <c r="J424" s="669">
        <f>I424*H424</f>
        <v>16486.046056500738</v>
      </c>
      <c r="K424" s="669">
        <f>J424*(1+$K$12)</f>
        <v>20132.759444198702</v>
      </c>
      <c r="L424" s="794">
        <f>K424/$K$483</f>
        <v>9.6145235642185222E-4</v>
      </c>
      <c r="M424" s="1155"/>
      <c r="N424" s="1156"/>
    </row>
    <row r="425" spans="1:14" s="791" customFormat="1" ht="15.75" outlineLevel="1">
      <c r="A425" s="308"/>
      <c r="B425" s="296"/>
      <c r="C425" s="309"/>
      <c r="D425" s="1190" t="s">
        <v>955</v>
      </c>
      <c r="E425" s="1207"/>
      <c r="F425" s="310"/>
      <c r="G425" s="721"/>
      <c r="H425" s="838"/>
      <c r="I425" s="803"/>
      <c r="J425" s="804"/>
      <c r="K425" s="804"/>
      <c r="L425" s="794"/>
      <c r="M425" s="1205"/>
      <c r="N425" s="1206"/>
    </row>
    <row r="426" spans="1:14" s="737" customFormat="1" ht="15.75" outlineLevel="1">
      <c r="A426" s="295" t="s">
        <v>1104</v>
      </c>
      <c r="B426" s="492" t="s">
        <v>2446</v>
      </c>
      <c r="C426" s="515">
        <v>600009801</v>
      </c>
      <c r="D426" s="1208" t="s">
        <v>730</v>
      </c>
      <c r="E426" s="1209"/>
      <c r="F426" s="298"/>
      <c r="G426" s="299" t="s">
        <v>108</v>
      </c>
      <c r="H426" s="836">
        <v>1</v>
      </c>
      <c r="I426" s="726">
        <v>15750.601441430499</v>
      </c>
      <c r="J426" s="669">
        <f>I426*H426</f>
        <v>15750.601441430499</v>
      </c>
      <c r="K426" s="669">
        <f>J426*(1+$K$12)</f>
        <v>19234.634480274926</v>
      </c>
      <c r="L426" s="794">
        <f>K426/$K$483</f>
        <v>9.1856184430307627E-4</v>
      </c>
      <c r="M426" s="1155"/>
      <c r="N426" s="1156"/>
    </row>
    <row r="427" spans="1:14" s="791" customFormat="1" ht="15.75" outlineLevel="1">
      <c r="A427" s="308"/>
      <c r="B427" s="296"/>
      <c r="C427" s="309"/>
      <c r="D427" s="1190" t="s">
        <v>956</v>
      </c>
      <c r="E427" s="1207"/>
      <c r="F427" s="310"/>
      <c r="G427" s="721"/>
      <c r="H427" s="838"/>
      <c r="I427" s="803"/>
      <c r="J427" s="804"/>
      <c r="K427" s="804"/>
      <c r="L427" s="794"/>
      <c r="M427" s="1205"/>
      <c r="N427" s="1206"/>
    </row>
    <row r="428" spans="1:14" s="737" customFormat="1" ht="15.75" outlineLevel="1">
      <c r="A428" s="295" t="s">
        <v>1105</v>
      </c>
      <c r="B428" s="492" t="s">
        <v>2446</v>
      </c>
      <c r="C428" s="515">
        <v>600009802</v>
      </c>
      <c r="D428" s="1208" t="s">
        <v>730</v>
      </c>
      <c r="E428" s="1209"/>
      <c r="F428" s="298"/>
      <c r="G428" s="299" t="s">
        <v>108</v>
      </c>
      <c r="H428" s="836">
        <v>1</v>
      </c>
      <c r="I428" s="726">
        <v>11279.678157241442</v>
      </c>
      <c r="J428" s="669">
        <f>I428*H428</f>
        <v>11279.678157241442</v>
      </c>
      <c r="K428" s="669">
        <f>J428*(1+$K$12)</f>
        <v>13774.742965623249</v>
      </c>
      <c r="L428" s="794">
        <f>K428/$K$483</f>
        <v>6.5782135430123684E-4</v>
      </c>
      <c r="M428" s="1155"/>
      <c r="N428" s="1156"/>
    </row>
    <row r="429" spans="1:14" s="791" customFormat="1" ht="15.75" outlineLevel="1">
      <c r="A429" s="308"/>
      <c r="B429" s="296"/>
      <c r="C429" s="309"/>
      <c r="D429" s="1190" t="s">
        <v>957</v>
      </c>
      <c r="E429" s="1207"/>
      <c r="F429" s="310"/>
      <c r="G429" s="721"/>
      <c r="H429" s="838"/>
      <c r="I429" s="803"/>
      <c r="J429" s="804"/>
      <c r="K429" s="804"/>
      <c r="L429" s="794"/>
      <c r="M429" s="1205"/>
      <c r="N429" s="1206"/>
    </row>
    <row r="430" spans="1:14" s="737" customFormat="1" ht="15.75" outlineLevel="1">
      <c r="A430" s="295" t="s">
        <v>1106</v>
      </c>
      <c r="B430" s="492" t="s">
        <v>2446</v>
      </c>
      <c r="C430" s="515">
        <v>600009803</v>
      </c>
      <c r="D430" s="1208" t="s">
        <v>730</v>
      </c>
      <c r="E430" s="1209"/>
      <c r="F430" s="298"/>
      <c r="G430" s="299" t="s">
        <v>108</v>
      </c>
      <c r="H430" s="836">
        <v>1</v>
      </c>
      <c r="I430" s="726">
        <v>21030.211490574773</v>
      </c>
      <c r="J430" s="669">
        <f>I430*H430</f>
        <v>21030.211490574773</v>
      </c>
      <c r="K430" s="669">
        <f>J430*(1+$K$12)</f>
        <v>25682.094272289913</v>
      </c>
      <c r="L430" s="794">
        <f>K430/$K$483</f>
        <v>1.2264642670757374E-3</v>
      </c>
      <c r="M430" s="1155"/>
      <c r="N430" s="1156"/>
    </row>
    <row r="431" spans="1:14" s="791" customFormat="1" ht="15.75" outlineLevel="1">
      <c r="A431" s="308"/>
      <c r="B431" s="296"/>
      <c r="C431" s="309"/>
      <c r="D431" s="1190" t="s">
        <v>958</v>
      </c>
      <c r="E431" s="1207"/>
      <c r="F431" s="310"/>
      <c r="G431" s="721"/>
      <c r="H431" s="838"/>
      <c r="I431" s="803"/>
      <c r="J431" s="804"/>
      <c r="K431" s="804"/>
      <c r="L431" s="794"/>
      <c r="M431" s="1205"/>
      <c r="N431" s="1206"/>
    </row>
    <row r="432" spans="1:14" s="737" customFormat="1" ht="15.75" outlineLevel="1">
      <c r="A432" s="295" t="s">
        <v>1107</v>
      </c>
      <c r="B432" s="492" t="s">
        <v>2446</v>
      </c>
      <c r="C432" s="515">
        <v>600009804</v>
      </c>
      <c r="D432" s="1208" t="s">
        <v>730</v>
      </c>
      <c r="E432" s="1209"/>
      <c r="F432" s="298"/>
      <c r="G432" s="299" t="s">
        <v>108</v>
      </c>
      <c r="H432" s="836">
        <v>1</v>
      </c>
      <c r="I432" s="726">
        <v>17143.534774763833</v>
      </c>
      <c r="J432" s="669">
        <f>I432*H432</f>
        <v>17143.534774763833</v>
      </c>
      <c r="K432" s="669">
        <f>J432*(1+$K$12)</f>
        <v>20935.684666941594</v>
      </c>
      <c r="L432" s="794">
        <f>K432/$K$483</f>
        <v>9.9979654612800508E-4</v>
      </c>
      <c r="M432" s="1155"/>
      <c r="N432" s="1156"/>
    </row>
    <row r="433" spans="1:14" s="791" customFormat="1" ht="15.75" outlineLevel="1">
      <c r="A433" s="308"/>
      <c r="B433" s="296"/>
      <c r="C433" s="309"/>
      <c r="D433" s="1190" t="s">
        <v>959</v>
      </c>
      <c r="E433" s="1207"/>
      <c r="F433" s="310"/>
      <c r="G433" s="721"/>
      <c r="H433" s="838"/>
      <c r="I433" s="803"/>
      <c r="J433" s="804"/>
      <c r="K433" s="804"/>
      <c r="L433" s="794"/>
      <c r="M433" s="1205"/>
      <c r="N433" s="1206"/>
    </row>
    <row r="434" spans="1:14" s="737" customFormat="1" ht="15.75" outlineLevel="1">
      <c r="A434" s="295" t="s">
        <v>1108</v>
      </c>
      <c r="B434" s="492" t="s">
        <v>2446</v>
      </c>
      <c r="C434" s="515">
        <v>600009805</v>
      </c>
      <c r="D434" s="1208" t="s">
        <v>730</v>
      </c>
      <c r="E434" s="1209"/>
      <c r="F434" s="298"/>
      <c r="G434" s="299" t="s">
        <v>108</v>
      </c>
      <c r="H434" s="836">
        <v>1</v>
      </c>
      <c r="I434" s="726">
        <v>13330.100208837874</v>
      </c>
      <c r="J434" s="669">
        <f>I434*H434</f>
        <v>13330.100208837874</v>
      </c>
      <c r="K434" s="669">
        <f>J434*(1+$K$12)</f>
        <v>16278.718375032811</v>
      </c>
      <c r="L434" s="794">
        <f>K434/$K$483</f>
        <v>7.774002458323184E-4</v>
      </c>
      <c r="M434" s="1155"/>
      <c r="N434" s="1156"/>
    </row>
    <row r="435" spans="1:14" s="791" customFormat="1" ht="15.75" outlineLevel="1">
      <c r="A435" s="308"/>
      <c r="B435" s="296"/>
      <c r="C435" s="309"/>
      <c r="D435" s="1190" t="s">
        <v>960</v>
      </c>
      <c r="E435" s="1207"/>
      <c r="F435" s="310"/>
      <c r="G435" s="721"/>
      <c r="H435" s="838"/>
      <c r="I435" s="803"/>
      <c r="J435" s="804"/>
      <c r="K435" s="804"/>
      <c r="L435" s="794"/>
      <c r="M435" s="1205"/>
      <c r="N435" s="1206"/>
    </row>
    <row r="436" spans="1:14" s="737" customFormat="1" ht="15.75" outlineLevel="1">
      <c r="A436" s="295" t="s">
        <v>1109</v>
      </c>
      <c r="B436" s="492" t="s">
        <v>2446</v>
      </c>
      <c r="C436" s="515">
        <v>600009806</v>
      </c>
      <c r="D436" s="1208" t="s">
        <v>730</v>
      </c>
      <c r="E436" s="1209"/>
      <c r="F436" s="298"/>
      <c r="G436" s="299" t="s">
        <v>108</v>
      </c>
      <c r="H436" s="836">
        <v>1</v>
      </c>
      <c r="I436" s="726">
        <v>20090.026981966941</v>
      </c>
      <c r="J436" s="669">
        <f>I436*H436</f>
        <v>20090.026981966941</v>
      </c>
      <c r="K436" s="669">
        <f>J436*(1+$K$12)</f>
        <v>24533.94095037803</v>
      </c>
      <c r="L436" s="794">
        <f>K436/$K$483</f>
        <v>1.1716334963636854E-3</v>
      </c>
      <c r="M436" s="1155"/>
      <c r="N436" s="1156"/>
    </row>
    <row r="437" spans="1:14" s="791" customFormat="1" ht="15.75" outlineLevel="1">
      <c r="A437" s="308"/>
      <c r="B437" s="296"/>
      <c r="C437" s="309"/>
      <c r="D437" s="1190" t="s">
        <v>961</v>
      </c>
      <c r="E437" s="1207"/>
      <c r="F437" s="310"/>
      <c r="G437" s="721"/>
      <c r="H437" s="838"/>
      <c r="I437" s="803"/>
      <c r="J437" s="804"/>
      <c r="K437" s="804"/>
      <c r="L437" s="794"/>
      <c r="M437" s="1205"/>
      <c r="N437" s="1206"/>
    </row>
    <row r="438" spans="1:14" s="737" customFormat="1" ht="15.75" outlineLevel="1">
      <c r="A438" s="295" t="s">
        <v>1110</v>
      </c>
      <c r="B438" s="492" t="s">
        <v>2446</v>
      </c>
      <c r="C438" s="515">
        <v>600009807</v>
      </c>
      <c r="D438" s="1208" t="s">
        <v>730</v>
      </c>
      <c r="E438" s="1209"/>
      <c r="F438" s="298"/>
      <c r="G438" s="299" t="s">
        <v>108</v>
      </c>
      <c r="H438" s="836">
        <v>1</v>
      </c>
      <c r="I438" s="726">
        <v>11148.180413588823</v>
      </c>
      <c r="J438" s="669">
        <f>I438*H438</f>
        <v>11148.180413588823</v>
      </c>
      <c r="K438" s="669">
        <f>J438*(1+$K$12)</f>
        <v>13614.157921074671</v>
      </c>
      <c r="L438" s="794">
        <f>K438/$K$483</f>
        <v>6.5015251636000627E-4</v>
      </c>
      <c r="M438" s="1155"/>
      <c r="N438" s="1156"/>
    </row>
    <row r="439" spans="1:14" s="791" customFormat="1" ht="15.75" outlineLevel="1">
      <c r="A439" s="308"/>
      <c r="B439" s="296"/>
      <c r="C439" s="309"/>
      <c r="D439" s="1190" t="s">
        <v>962</v>
      </c>
      <c r="E439" s="1207"/>
      <c r="F439" s="310"/>
      <c r="G439" s="721"/>
      <c r="H439" s="838"/>
      <c r="I439" s="803"/>
      <c r="J439" s="804"/>
      <c r="K439" s="804"/>
      <c r="L439" s="794"/>
      <c r="M439" s="1205"/>
      <c r="N439" s="1206"/>
    </row>
    <row r="440" spans="1:14" s="737" customFormat="1" ht="15.75" outlineLevel="1">
      <c r="A440" s="295" t="s">
        <v>1111</v>
      </c>
      <c r="B440" s="492" t="s">
        <v>2446</v>
      </c>
      <c r="C440" s="515">
        <v>600009808</v>
      </c>
      <c r="D440" s="1208" t="s">
        <v>730</v>
      </c>
      <c r="E440" s="1209"/>
      <c r="F440" s="298"/>
      <c r="G440" s="299" t="s">
        <v>108</v>
      </c>
      <c r="H440" s="836">
        <v>1</v>
      </c>
      <c r="I440" s="726">
        <v>17143.534774763833</v>
      </c>
      <c r="J440" s="669">
        <f>I440*H440</f>
        <v>17143.534774763833</v>
      </c>
      <c r="K440" s="669">
        <f>J440*(1+$K$12)</f>
        <v>20935.684666941594</v>
      </c>
      <c r="L440" s="794">
        <f>K440/$K$483</f>
        <v>9.9979654612800508E-4</v>
      </c>
      <c r="M440" s="1155"/>
      <c r="N440" s="1156"/>
    </row>
    <row r="441" spans="1:14" s="791" customFormat="1" ht="15.75" outlineLevel="1">
      <c r="A441" s="308"/>
      <c r="B441" s="296"/>
      <c r="C441" s="309"/>
      <c r="D441" s="1190" t="s">
        <v>963</v>
      </c>
      <c r="E441" s="1207"/>
      <c r="F441" s="310"/>
      <c r="G441" s="721"/>
      <c r="H441" s="838"/>
      <c r="I441" s="803"/>
      <c r="J441" s="804"/>
      <c r="K441" s="804"/>
      <c r="L441" s="794"/>
      <c r="M441" s="1205"/>
      <c r="N441" s="1206"/>
    </row>
    <row r="442" spans="1:14" s="737" customFormat="1" ht="15.75" outlineLevel="1">
      <c r="A442" s="295" t="s">
        <v>1112</v>
      </c>
      <c r="B442" s="492" t="s">
        <v>2446</v>
      </c>
      <c r="C442" s="515">
        <v>600009809</v>
      </c>
      <c r="D442" s="1208" t="s">
        <v>730</v>
      </c>
      <c r="E442" s="1209"/>
      <c r="F442" s="298"/>
      <c r="G442" s="299" t="s">
        <v>108</v>
      </c>
      <c r="H442" s="836">
        <v>1</v>
      </c>
      <c r="I442" s="726">
        <v>17416.380413588824</v>
      </c>
      <c r="J442" s="669">
        <f>I442*H442</f>
        <v>17416.380413588824</v>
      </c>
      <c r="K442" s="669">
        <f>J442*(1+$K$12)</f>
        <v>21268.883761074674</v>
      </c>
      <c r="L442" s="794">
        <f>K442/$K$483</f>
        <v>1.0157086745721854E-3</v>
      </c>
      <c r="M442" s="1155"/>
      <c r="N442" s="1156"/>
    </row>
    <row r="443" spans="1:14" s="791" customFormat="1" ht="15.75" outlineLevel="1">
      <c r="A443" s="308"/>
      <c r="B443" s="296"/>
      <c r="C443" s="309"/>
      <c r="D443" s="1190" t="s">
        <v>964</v>
      </c>
      <c r="E443" s="1207"/>
      <c r="F443" s="310"/>
      <c r="G443" s="721"/>
      <c r="H443" s="838"/>
      <c r="I443" s="803"/>
      <c r="J443" s="804"/>
      <c r="K443" s="804"/>
      <c r="L443" s="794"/>
      <c r="M443" s="1205"/>
      <c r="N443" s="1206"/>
    </row>
    <row r="444" spans="1:14" s="737" customFormat="1" ht="15.75" outlineLevel="1">
      <c r="A444" s="295" t="s">
        <v>1113</v>
      </c>
      <c r="B444" s="492" t="s">
        <v>2446</v>
      </c>
      <c r="C444" s="515">
        <v>600009810</v>
      </c>
      <c r="D444" s="1208" t="s">
        <v>730</v>
      </c>
      <c r="E444" s="1209"/>
      <c r="F444" s="298"/>
      <c r="G444" s="299" t="s">
        <v>108</v>
      </c>
      <c r="H444" s="836">
        <v>1</v>
      </c>
      <c r="I444" s="726">
        <v>17416.380413588824</v>
      </c>
      <c r="J444" s="669">
        <f>I444*H444</f>
        <v>17416.380413588824</v>
      </c>
      <c r="K444" s="669">
        <f>J444*(1+$K$12)</f>
        <v>21268.883761074674</v>
      </c>
      <c r="L444" s="794">
        <f>K444/$K$483</f>
        <v>1.0157086745721854E-3</v>
      </c>
      <c r="M444" s="1155"/>
      <c r="N444" s="1156"/>
    </row>
    <row r="445" spans="1:14" s="791" customFormat="1" ht="15.75" outlineLevel="1">
      <c r="A445" s="308"/>
      <c r="B445" s="296"/>
      <c r="C445" s="309"/>
      <c r="D445" s="1190" t="s">
        <v>965</v>
      </c>
      <c r="E445" s="1207"/>
      <c r="F445" s="310"/>
      <c r="G445" s="721"/>
      <c r="H445" s="838"/>
      <c r="I445" s="803"/>
      <c r="J445" s="804"/>
      <c r="K445" s="804"/>
      <c r="L445" s="794"/>
      <c r="M445" s="1205"/>
      <c r="N445" s="1206"/>
    </row>
    <row r="446" spans="1:14" s="737" customFormat="1" ht="15.75" outlineLevel="1">
      <c r="A446" s="295" t="s">
        <v>1114</v>
      </c>
      <c r="B446" s="492" t="s">
        <v>2446</v>
      </c>
      <c r="C446" s="515">
        <v>600009811</v>
      </c>
      <c r="D446" s="1208" t="s">
        <v>730</v>
      </c>
      <c r="E446" s="1209"/>
      <c r="F446" s="298"/>
      <c r="G446" s="299" t="s">
        <v>108</v>
      </c>
      <c r="H446" s="836">
        <v>1</v>
      </c>
      <c r="I446" s="726">
        <v>15326.980413588824</v>
      </c>
      <c r="J446" s="669">
        <f>I446*H446</f>
        <v>15326.980413588824</v>
      </c>
      <c r="K446" s="669">
        <f>J446*(1+$K$12)</f>
        <v>18717.308481074673</v>
      </c>
      <c r="L446" s="794">
        <f>K446/$K$483</f>
        <v>8.9385662183479237E-4</v>
      </c>
      <c r="M446" s="1155"/>
      <c r="N446" s="1156"/>
    </row>
    <row r="447" spans="1:14" s="791" customFormat="1" ht="15.75" outlineLevel="1">
      <c r="A447" s="308"/>
      <c r="B447" s="296"/>
      <c r="C447" s="309"/>
      <c r="D447" s="1190" t="s">
        <v>966</v>
      </c>
      <c r="E447" s="1207"/>
      <c r="F447" s="310"/>
      <c r="G447" s="721"/>
      <c r="H447" s="838"/>
      <c r="I447" s="803"/>
      <c r="J447" s="804"/>
      <c r="K447" s="804"/>
      <c r="L447" s="794"/>
      <c r="M447" s="1205"/>
      <c r="N447" s="1206"/>
    </row>
    <row r="448" spans="1:14" s="737" customFormat="1" ht="15.75" outlineLevel="1">
      <c r="A448" s="295" t="s">
        <v>1115</v>
      </c>
      <c r="B448" s="492" t="s">
        <v>2446</v>
      </c>
      <c r="C448" s="515">
        <v>600009812</v>
      </c>
      <c r="D448" s="1208" t="s">
        <v>730</v>
      </c>
      <c r="E448" s="1209"/>
      <c r="F448" s="298"/>
      <c r="G448" s="299" t="s">
        <v>108</v>
      </c>
      <c r="H448" s="836">
        <v>1</v>
      </c>
      <c r="I448" s="726">
        <v>18205.36687550454</v>
      </c>
      <c r="J448" s="669">
        <f>I448*H448</f>
        <v>18205.36687550454</v>
      </c>
      <c r="K448" s="669">
        <f>J448*(1+$K$12)</f>
        <v>22232.394028366147</v>
      </c>
      <c r="L448" s="794">
        <f>K448/$K$483</f>
        <v>1.0617217022195688E-3</v>
      </c>
      <c r="M448" s="1155"/>
      <c r="N448" s="1156"/>
    </row>
    <row r="449" spans="1:14" s="791" customFormat="1" ht="15.75" outlineLevel="1">
      <c r="A449" s="308"/>
      <c r="B449" s="296"/>
      <c r="C449" s="309"/>
      <c r="D449" s="1190" t="s">
        <v>967</v>
      </c>
      <c r="E449" s="1207"/>
      <c r="F449" s="310"/>
      <c r="G449" s="721"/>
      <c r="H449" s="838"/>
      <c r="I449" s="803"/>
      <c r="J449" s="804"/>
      <c r="K449" s="804"/>
      <c r="L449" s="794"/>
      <c r="M449" s="1205"/>
      <c r="N449" s="1206"/>
    </row>
    <row r="450" spans="1:14" s="737" customFormat="1" ht="15.75" outlineLevel="1">
      <c r="A450" s="295" t="s">
        <v>1116</v>
      </c>
      <c r="B450" s="492" t="s">
        <v>2446</v>
      </c>
      <c r="C450" s="515">
        <v>600009813</v>
      </c>
      <c r="D450" s="1208" t="s">
        <v>730</v>
      </c>
      <c r="E450" s="1209"/>
      <c r="F450" s="298"/>
      <c r="G450" s="299" t="s">
        <v>108</v>
      </c>
      <c r="H450" s="836">
        <v>1</v>
      </c>
      <c r="I450" s="726">
        <v>14723.033542171208</v>
      </c>
      <c r="J450" s="669">
        <f>I450*H450</f>
        <v>14723.033542171208</v>
      </c>
      <c r="K450" s="669">
        <f>J450*(1+$K$12)</f>
        <v>17979.768561699479</v>
      </c>
      <c r="L450" s="794">
        <f>K450/$K$483</f>
        <v>8.586349476572471E-4</v>
      </c>
      <c r="M450" s="1155"/>
      <c r="N450" s="1156"/>
    </row>
    <row r="451" spans="1:14" s="791" customFormat="1" ht="15.75" outlineLevel="1">
      <c r="A451" s="308"/>
      <c r="B451" s="296"/>
      <c r="C451" s="309"/>
      <c r="D451" s="1190" t="s">
        <v>968</v>
      </c>
      <c r="E451" s="1207"/>
      <c r="F451" s="310"/>
      <c r="G451" s="721"/>
      <c r="H451" s="838"/>
      <c r="I451" s="803"/>
      <c r="J451" s="804"/>
      <c r="K451" s="804"/>
      <c r="L451" s="794"/>
      <c r="M451" s="1205"/>
      <c r="N451" s="1206"/>
    </row>
    <row r="452" spans="1:14" s="737" customFormat="1" ht="15.75" outlineLevel="1">
      <c r="A452" s="295" t="s">
        <v>1117</v>
      </c>
      <c r="B452" s="492" t="s">
        <v>2446</v>
      </c>
      <c r="C452" s="515">
        <v>600009814</v>
      </c>
      <c r="D452" s="1208" t="s">
        <v>730</v>
      </c>
      <c r="E452" s="1209"/>
      <c r="F452" s="298"/>
      <c r="G452" s="299" t="s">
        <v>108</v>
      </c>
      <c r="H452" s="836">
        <v>1</v>
      </c>
      <c r="I452" s="726">
        <v>16464.200208837872</v>
      </c>
      <c r="J452" s="669">
        <f>I452*H452</f>
        <v>16464.200208837872</v>
      </c>
      <c r="K452" s="669">
        <f>J452*(1+$K$12)</f>
        <v>20106.081295032811</v>
      </c>
      <c r="L452" s="794">
        <f>K452/$K$483</f>
        <v>9.6017832493840789E-4</v>
      </c>
      <c r="M452" s="1155"/>
      <c r="N452" s="1156"/>
    </row>
    <row r="453" spans="1:14" s="791" customFormat="1" ht="15.75" outlineLevel="1">
      <c r="A453" s="308"/>
      <c r="B453" s="296"/>
      <c r="C453" s="309"/>
      <c r="D453" s="1190" t="s">
        <v>969</v>
      </c>
      <c r="E453" s="1207"/>
      <c r="F453" s="310"/>
      <c r="G453" s="721"/>
      <c r="H453" s="838"/>
      <c r="I453" s="803"/>
      <c r="J453" s="804"/>
      <c r="K453" s="804"/>
      <c r="L453" s="794"/>
      <c r="M453" s="1205"/>
      <c r="N453" s="1206"/>
    </row>
    <row r="454" spans="1:14" s="737" customFormat="1" ht="15.75" outlineLevel="1">
      <c r="A454" s="295" t="s">
        <v>1118</v>
      </c>
      <c r="B454" s="492" t="s">
        <v>2446</v>
      </c>
      <c r="C454" s="515">
        <v>600009815</v>
      </c>
      <c r="D454" s="1208" t="s">
        <v>730</v>
      </c>
      <c r="E454" s="1209"/>
      <c r="F454" s="298"/>
      <c r="G454" s="299" t="s">
        <v>108</v>
      </c>
      <c r="H454" s="836">
        <v>1</v>
      </c>
      <c r="I454" s="726">
        <v>12981.86687550454</v>
      </c>
      <c r="J454" s="669">
        <f>I454*H454</f>
        <v>12981.86687550454</v>
      </c>
      <c r="K454" s="669">
        <f>J454*(1+$K$12)</f>
        <v>15853.455828366144</v>
      </c>
      <c r="L454" s="794">
        <f>K454/$K$483</f>
        <v>7.570915703760862E-4</v>
      </c>
      <c r="M454" s="1155"/>
      <c r="N454" s="1156"/>
    </row>
    <row r="455" spans="1:14" s="791" customFormat="1" ht="15.75" outlineLevel="1">
      <c r="A455" s="308"/>
      <c r="B455" s="296"/>
      <c r="C455" s="309"/>
      <c r="D455" s="1190" t="s">
        <v>970</v>
      </c>
      <c r="E455" s="1207"/>
      <c r="F455" s="310"/>
      <c r="G455" s="721"/>
      <c r="H455" s="838"/>
      <c r="I455" s="803"/>
      <c r="J455" s="804"/>
      <c r="K455" s="804"/>
      <c r="L455" s="794"/>
      <c r="M455" s="1205"/>
      <c r="N455" s="1206"/>
    </row>
    <row r="456" spans="1:14" s="737" customFormat="1" ht="15.75" outlineLevel="1">
      <c r="A456" s="295" t="s">
        <v>1119</v>
      </c>
      <c r="B456" s="492" t="s">
        <v>2446</v>
      </c>
      <c r="C456" s="515">
        <v>600009816</v>
      </c>
      <c r="D456" s="1208" t="s">
        <v>730</v>
      </c>
      <c r="E456" s="1209"/>
      <c r="F456" s="298"/>
      <c r="G456" s="299" t="s">
        <v>108</v>
      </c>
      <c r="H456" s="836">
        <v>1</v>
      </c>
      <c r="I456" s="726">
        <v>12192.880413588824</v>
      </c>
      <c r="J456" s="669">
        <f>I456*H456</f>
        <v>12192.880413588824</v>
      </c>
      <c r="K456" s="669">
        <f>J456*(1+$K$12)</f>
        <v>14889.945561074672</v>
      </c>
      <c r="L456" s="794">
        <f>K456/$K$483</f>
        <v>7.1107854272870277E-4</v>
      </c>
      <c r="M456" s="1155"/>
      <c r="N456" s="1156"/>
    </row>
    <row r="457" spans="1:14" s="791" customFormat="1" ht="15.75" outlineLevel="1">
      <c r="A457" s="308"/>
      <c r="B457" s="296"/>
      <c r="C457" s="309"/>
      <c r="D457" s="1190" t="s">
        <v>971</v>
      </c>
      <c r="E457" s="1207"/>
      <c r="F457" s="310"/>
      <c r="G457" s="721"/>
      <c r="H457" s="838"/>
      <c r="I457" s="803"/>
      <c r="J457" s="804"/>
      <c r="K457" s="804"/>
      <c r="L457" s="794"/>
      <c r="M457" s="1205"/>
      <c r="N457" s="1206"/>
    </row>
    <row r="458" spans="1:14" s="737" customFormat="1" ht="15.75" outlineLevel="1">
      <c r="A458" s="295" t="s">
        <v>1120</v>
      </c>
      <c r="B458" s="492" t="s">
        <v>2446</v>
      </c>
      <c r="C458" s="515">
        <v>600009817</v>
      </c>
      <c r="D458" s="1208" t="s">
        <v>730</v>
      </c>
      <c r="E458" s="1209"/>
      <c r="F458" s="298"/>
      <c r="G458" s="299" t="s">
        <v>108</v>
      </c>
      <c r="H458" s="836">
        <v>1</v>
      </c>
      <c r="I458" s="726">
        <v>22875.89364863361</v>
      </c>
      <c r="J458" s="669">
        <f>I458*H458</f>
        <v>22875.89364863361</v>
      </c>
      <c r="K458" s="669">
        <f>J458*(1+$K$12)</f>
        <v>27936.041323711364</v>
      </c>
      <c r="L458" s="794">
        <f>K458/$K$483</f>
        <v>1.3341029000135428E-3</v>
      </c>
      <c r="M458" s="1155"/>
      <c r="N458" s="1156"/>
    </row>
    <row r="459" spans="1:14" s="791" customFormat="1" ht="15.75" outlineLevel="1">
      <c r="A459" s="308"/>
      <c r="B459" s="296"/>
      <c r="C459" s="309"/>
      <c r="D459" s="1190" t="s">
        <v>972</v>
      </c>
      <c r="E459" s="1207"/>
      <c r="F459" s="310"/>
      <c r="G459" s="721"/>
      <c r="H459" s="838"/>
      <c r="I459" s="803"/>
      <c r="J459" s="804"/>
      <c r="K459" s="804"/>
      <c r="L459" s="794"/>
      <c r="M459" s="1205"/>
      <c r="N459" s="1206"/>
    </row>
    <row r="460" spans="1:14" s="737" customFormat="1" ht="15.75" outlineLevel="1">
      <c r="A460" s="295" t="s">
        <v>1121</v>
      </c>
      <c r="B460" s="492" t="s">
        <v>2446</v>
      </c>
      <c r="C460" s="515">
        <v>600009818</v>
      </c>
      <c r="D460" s="1208" t="s">
        <v>730</v>
      </c>
      <c r="E460" s="1209"/>
      <c r="F460" s="298"/>
      <c r="G460" s="299" t="s">
        <v>108</v>
      </c>
      <c r="H460" s="836">
        <v>1</v>
      </c>
      <c r="I460" s="726">
        <v>18205.36687550454</v>
      </c>
      <c r="J460" s="669">
        <f>I460*H460</f>
        <v>18205.36687550454</v>
      </c>
      <c r="K460" s="669">
        <f>J460*(1+$K$12)</f>
        <v>22232.394028366147</v>
      </c>
      <c r="L460" s="794">
        <f>K460/$K$483</f>
        <v>1.0617217022195688E-3</v>
      </c>
      <c r="M460" s="1155"/>
      <c r="N460" s="1156"/>
    </row>
    <row r="461" spans="1:14" s="791" customFormat="1" ht="15.75" outlineLevel="1">
      <c r="A461" s="308"/>
      <c r="B461" s="296"/>
      <c r="C461" s="309"/>
      <c r="D461" s="1190" t="s">
        <v>973</v>
      </c>
      <c r="E461" s="1207"/>
      <c r="F461" s="310"/>
      <c r="G461" s="721"/>
      <c r="H461" s="838"/>
      <c r="I461" s="803"/>
      <c r="J461" s="804"/>
      <c r="K461" s="804"/>
      <c r="L461" s="794"/>
      <c r="M461" s="1205"/>
      <c r="N461" s="1206"/>
    </row>
    <row r="462" spans="1:14" s="737" customFormat="1" ht="15.75" outlineLevel="1">
      <c r="A462" s="295" t="s">
        <v>1122</v>
      </c>
      <c r="B462" s="492" t="s">
        <v>2446</v>
      </c>
      <c r="C462" s="515">
        <v>600009819</v>
      </c>
      <c r="D462" s="1208" t="s">
        <v>730</v>
      </c>
      <c r="E462" s="1209"/>
      <c r="F462" s="298"/>
      <c r="G462" s="299" t="s">
        <v>108</v>
      </c>
      <c r="H462" s="836">
        <v>1</v>
      </c>
      <c r="I462" s="726">
        <v>39099.366875504536</v>
      </c>
      <c r="J462" s="669">
        <f>I462*H462</f>
        <v>39099.366875504536</v>
      </c>
      <c r="K462" s="669">
        <f>J462*(1+$K$12)</f>
        <v>47748.146828366145</v>
      </c>
      <c r="L462" s="794">
        <f>K462/$K$483</f>
        <v>2.2802422295934988E-3</v>
      </c>
      <c r="M462" s="1155"/>
      <c r="N462" s="1156"/>
    </row>
    <row r="463" spans="1:14" s="791" customFormat="1" ht="15.75" outlineLevel="1">
      <c r="A463" s="308"/>
      <c r="B463" s="296"/>
      <c r="C463" s="309"/>
      <c r="D463" s="1190" t="s">
        <v>974</v>
      </c>
      <c r="E463" s="1207"/>
      <c r="F463" s="310"/>
      <c r="G463" s="721"/>
      <c r="H463" s="838"/>
      <c r="I463" s="803"/>
      <c r="J463" s="804"/>
      <c r="K463" s="804"/>
      <c r="L463" s="794"/>
      <c r="M463" s="1205"/>
      <c r="N463" s="1206"/>
    </row>
    <row r="464" spans="1:14" s="737" customFormat="1" ht="15.75" outlineLevel="1">
      <c r="A464" s="295" t="s">
        <v>1123</v>
      </c>
      <c r="B464" s="492" t="s">
        <v>2446</v>
      </c>
      <c r="C464" s="515">
        <v>600009820</v>
      </c>
      <c r="D464" s="1208" t="s">
        <v>730</v>
      </c>
      <c r="E464" s="1209"/>
      <c r="F464" s="298"/>
      <c r="G464" s="299" t="s">
        <v>108</v>
      </c>
      <c r="H464" s="836">
        <v>1</v>
      </c>
      <c r="I464" s="726">
        <v>33322.89364863361</v>
      </c>
      <c r="J464" s="669">
        <f>I464*H464</f>
        <v>33322.89364863361</v>
      </c>
      <c r="K464" s="669">
        <f>J464*(1+$K$12)</f>
        <v>40693.917723711369</v>
      </c>
      <c r="L464" s="794">
        <f>K464/$K$483</f>
        <v>1.943363163700508E-3</v>
      </c>
      <c r="M464" s="1155"/>
      <c r="N464" s="1156"/>
    </row>
    <row r="465" spans="1:14" s="791" customFormat="1" ht="15.75" outlineLevel="1">
      <c r="A465" s="308"/>
      <c r="B465" s="296"/>
      <c r="C465" s="309"/>
      <c r="D465" s="1190" t="s">
        <v>975</v>
      </c>
      <c r="E465" s="1207"/>
      <c r="F465" s="310"/>
      <c r="G465" s="721"/>
      <c r="H465" s="838"/>
      <c r="I465" s="803"/>
      <c r="J465" s="804"/>
      <c r="K465" s="804"/>
      <c r="L465" s="794"/>
      <c r="M465" s="1205"/>
      <c r="N465" s="1206"/>
    </row>
    <row r="466" spans="1:14" s="737" customFormat="1" ht="15.75" outlineLevel="1">
      <c r="A466" s="295" t="s">
        <v>1124</v>
      </c>
      <c r="B466" s="492" t="s">
        <v>2446</v>
      </c>
      <c r="C466" s="515">
        <v>600009821</v>
      </c>
      <c r="D466" s="1208" t="s">
        <v>730</v>
      </c>
      <c r="E466" s="1209"/>
      <c r="F466" s="298"/>
      <c r="G466" s="299" t="s">
        <v>108</v>
      </c>
      <c r="H466" s="836">
        <v>1</v>
      </c>
      <c r="I466" s="726">
        <v>22875.89364863361</v>
      </c>
      <c r="J466" s="669">
        <f>I466*H466</f>
        <v>22875.89364863361</v>
      </c>
      <c r="K466" s="669">
        <f>J466*(1+$K$12)</f>
        <v>27936.041323711364</v>
      </c>
      <c r="L466" s="794">
        <f>K466/$K$483</f>
        <v>1.3341029000135428E-3</v>
      </c>
      <c r="M466" s="1155"/>
      <c r="N466" s="1156"/>
    </row>
    <row r="467" spans="1:14" s="791" customFormat="1" ht="15.75" outlineLevel="1">
      <c r="A467" s="308"/>
      <c r="B467" s="296"/>
      <c r="C467" s="309"/>
      <c r="D467" s="1190" t="s">
        <v>976</v>
      </c>
      <c r="E467" s="1207"/>
      <c r="F467" s="310"/>
      <c r="G467" s="721"/>
      <c r="H467" s="838"/>
      <c r="I467" s="803"/>
      <c r="J467" s="804"/>
      <c r="K467" s="804"/>
      <c r="L467" s="794"/>
      <c r="M467" s="1205"/>
      <c r="N467" s="1206"/>
    </row>
    <row r="468" spans="1:14" s="737" customFormat="1" ht="15.75" outlineLevel="1">
      <c r="A468" s="295" t="s">
        <v>1125</v>
      </c>
      <c r="B468" s="492" t="s">
        <v>2446</v>
      </c>
      <c r="C468" s="515">
        <v>600009822</v>
      </c>
      <c r="D468" s="1208" t="s">
        <v>730</v>
      </c>
      <c r="E468" s="1209"/>
      <c r="F468" s="298"/>
      <c r="G468" s="299" t="s">
        <v>108</v>
      </c>
      <c r="H468" s="836">
        <v>1</v>
      </c>
      <c r="I468" s="726">
        <v>26358.226981966942</v>
      </c>
      <c r="J468" s="669">
        <f>I468*H468</f>
        <v>26358.226981966942</v>
      </c>
      <c r="K468" s="669">
        <f>J468*(1+$K$12)</f>
        <v>32188.666790378033</v>
      </c>
      <c r="L468" s="794">
        <f>K468/$K$483</f>
        <v>1.5371896545758647E-3</v>
      </c>
      <c r="M468" s="1155"/>
      <c r="N468" s="1156"/>
    </row>
    <row r="469" spans="1:14" ht="15.75">
      <c r="A469" s="520" t="s">
        <v>1126</v>
      </c>
      <c r="B469" s="521"/>
      <c r="C469" s="520"/>
      <c r="D469" s="1179" t="s">
        <v>977</v>
      </c>
      <c r="E469" s="1189"/>
      <c r="F469" s="522"/>
      <c r="G469" s="523"/>
      <c r="H469" s="834"/>
      <c r="I469" s="802"/>
      <c r="J469" s="802">
        <f>SUBTOTAL(9,J470:J470)</f>
        <v>264385.39752235159</v>
      </c>
      <c r="K469" s="802">
        <f>SUBTOTAL(9,K470:K470)</f>
        <v>322867.44745429576</v>
      </c>
      <c r="L469" s="793">
        <f t="shared" ref="L469" si="108">SUBTOTAL(9,L470:L470)</f>
        <v>1.5418734278687757E-2</v>
      </c>
      <c r="M469" s="1181"/>
      <c r="N469" s="1182"/>
    </row>
    <row r="470" spans="1:14" s="737" customFormat="1" ht="87" customHeight="1" outlineLevel="1">
      <c r="A470" s="295" t="s">
        <v>1127</v>
      </c>
      <c r="B470" s="492" t="s">
        <v>2446</v>
      </c>
      <c r="C470" s="515">
        <v>600009823</v>
      </c>
      <c r="D470" s="1208" t="s">
        <v>2472</v>
      </c>
      <c r="E470" s="1209"/>
      <c r="F470" s="298"/>
      <c r="G470" s="299" t="s">
        <v>108</v>
      </c>
      <c r="H470" s="836">
        <v>1</v>
      </c>
      <c r="I470" s="726">
        <v>264385.39752235159</v>
      </c>
      <c r="J470" s="669">
        <f>I470*H470</f>
        <v>264385.39752235159</v>
      </c>
      <c r="K470" s="669">
        <f>J470*(1+$K$12)</f>
        <v>322867.44745429576</v>
      </c>
      <c r="L470" s="794">
        <f>K470/$K$483</f>
        <v>1.5418734278687757E-2</v>
      </c>
      <c r="M470" s="1155"/>
      <c r="N470" s="1156"/>
    </row>
    <row r="471" spans="1:14" ht="15.75">
      <c r="A471" s="520" t="s">
        <v>1128</v>
      </c>
      <c r="B471" s="521"/>
      <c r="C471" s="520"/>
      <c r="D471" s="1179" t="s">
        <v>978</v>
      </c>
      <c r="E471" s="1189"/>
      <c r="F471" s="522"/>
      <c r="G471" s="523"/>
      <c r="H471" s="834"/>
      <c r="I471" s="802"/>
      <c r="J471" s="802">
        <f>SUBTOTAL(9,J472:J482)</f>
        <v>31738.996948684391</v>
      </c>
      <c r="K471" s="802">
        <f t="shared" ref="K471:L471" si="109">SUBTOTAL(9,K472:K482)</f>
        <v>38759.663073733376</v>
      </c>
      <c r="L471" s="793">
        <f t="shared" si="109"/>
        <v>1.850991638758996E-3</v>
      </c>
      <c r="M471" s="1181"/>
      <c r="N471" s="1182"/>
    </row>
    <row r="472" spans="1:14" s="737" customFormat="1" ht="53.25" customHeight="1" outlineLevel="1">
      <c r="A472" s="295" t="s">
        <v>1129</v>
      </c>
      <c r="B472" s="492" t="s">
        <v>2446</v>
      </c>
      <c r="C472" s="515">
        <v>600009824</v>
      </c>
      <c r="D472" s="1208" t="s">
        <v>2477</v>
      </c>
      <c r="E472" s="1209"/>
      <c r="F472" s="298"/>
      <c r="G472" s="299" t="s">
        <v>108</v>
      </c>
      <c r="H472" s="836">
        <v>6</v>
      </c>
      <c r="I472" s="726">
        <v>669.25129023372131</v>
      </c>
      <c r="J472" s="669">
        <f t="shared" ref="J472:J482" si="110">I472*H472</f>
        <v>4015.5077414023281</v>
      </c>
      <c r="K472" s="669">
        <f t="shared" ref="K472:K482" si="111">J472*(1+$K$12)</f>
        <v>4903.7380538005236</v>
      </c>
      <c r="L472" s="794">
        <f t="shared" ref="L472:L482" si="112">K472/$K$483</f>
        <v>2.3418103813188781E-4</v>
      </c>
      <c r="M472" s="1155"/>
      <c r="N472" s="1156"/>
    </row>
    <row r="473" spans="1:14" s="737" customFormat="1" ht="53.25" customHeight="1" outlineLevel="1">
      <c r="A473" s="295" t="s">
        <v>1130</v>
      </c>
      <c r="B473" s="492" t="s">
        <v>2446</v>
      </c>
      <c r="C473" s="515">
        <v>600009825</v>
      </c>
      <c r="D473" s="1208" t="s">
        <v>2463</v>
      </c>
      <c r="E473" s="1209"/>
      <c r="F473" s="298"/>
      <c r="G473" s="299" t="s">
        <v>108</v>
      </c>
      <c r="H473" s="836">
        <v>6</v>
      </c>
      <c r="I473" s="726">
        <v>122.03500642486225</v>
      </c>
      <c r="J473" s="669">
        <f t="shared" si="110"/>
        <v>732.21003854917353</v>
      </c>
      <c r="K473" s="669">
        <f t="shared" si="111"/>
        <v>894.17489907625077</v>
      </c>
      <c r="L473" s="794">
        <f t="shared" si="112"/>
        <v>4.2701874333369611E-5</v>
      </c>
      <c r="M473" s="1155"/>
      <c r="N473" s="1156"/>
    </row>
    <row r="474" spans="1:14" s="737" customFormat="1" ht="53.25" customHeight="1" outlineLevel="1">
      <c r="A474" s="295" t="s">
        <v>1131</v>
      </c>
      <c r="B474" s="492" t="s">
        <v>2446</v>
      </c>
      <c r="C474" s="515">
        <v>600009826</v>
      </c>
      <c r="D474" s="1208" t="s">
        <v>2464</v>
      </c>
      <c r="E474" s="1209"/>
      <c r="F474" s="298"/>
      <c r="G474" s="299" t="s">
        <v>108</v>
      </c>
      <c r="H474" s="836">
        <v>4</v>
      </c>
      <c r="I474" s="726">
        <v>122.03500642486225</v>
      </c>
      <c r="J474" s="669">
        <f t="shared" si="110"/>
        <v>488.14002569944898</v>
      </c>
      <c r="K474" s="669">
        <f t="shared" si="111"/>
        <v>596.1165993841671</v>
      </c>
      <c r="L474" s="794">
        <f t="shared" si="112"/>
        <v>2.8467916222246405E-5</v>
      </c>
      <c r="M474" s="1155"/>
      <c r="N474" s="1156"/>
    </row>
    <row r="475" spans="1:14" s="737" customFormat="1" ht="53.25" customHeight="1" outlineLevel="1">
      <c r="A475" s="295" t="s">
        <v>1132</v>
      </c>
      <c r="B475" s="492" t="s">
        <v>2446</v>
      </c>
      <c r="C475" s="515">
        <v>600009827</v>
      </c>
      <c r="D475" s="1208" t="s">
        <v>2462</v>
      </c>
      <c r="E475" s="1209"/>
      <c r="F475" s="298"/>
      <c r="G475" s="299" t="s">
        <v>108</v>
      </c>
      <c r="H475" s="836">
        <v>2</v>
      </c>
      <c r="I475" s="726">
        <v>3050.1002021060222</v>
      </c>
      <c r="J475" s="669">
        <f t="shared" si="110"/>
        <v>6100.2004042120443</v>
      </c>
      <c r="K475" s="669">
        <f t="shared" si="111"/>
        <v>7449.5647336237489</v>
      </c>
      <c r="L475" s="794">
        <f t="shared" si="112"/>
        <v>3.5575856291888204E-4</v>
      </c>
      <c r="M475" s="1155"/>
      <c r="N475" s="1156"/>
    </row>
    <row r="476" spans="1:14" s="737" customFormat="1" ht="53.25" customHeight="1" outlineLevel="1">
      <c r="A476" s="295" t="s">
        <v>1133</v>
      </c>
      <c r="B476" s="492" t="s">
        <v>2446</v>
      </c>
      <c r="C476" s="515">
        <v>600009828</v>
      </c>
      <c r="D476" s="1208" t="s">
        <v>2465</v>
      </c>
      <c r="E476" s="1209"/>
      <c r="F476" s="298"/>
      <c r="G476" s="299" t="s">
        <v>108</v>
      </c>
      <c r="H476" s="836">
        <v>1</v>
      </c>
      <c r="I476" s="726">
        <v>7667.9419075796786</v>
      </c>
      <c r="J476" s="669">
        <f t="shared" si="110"/>
        <v>7667.9419075796786</v>
      </c>
      <c r="K476" s="669">
        <f t="shared" si="111"/>
        <v>9364.0906575363042</v>
      </c>
      <c r="L476" s="794">
        <f t="shared" si="112"/>
        <v>4.4718793036740929E-4</v>
      </c>
      <c r="M476" s="1155"/>
      <c r="N476" s="1156"/>
    </row>
    <row r="477" spans="1:14" s="737" customFormat="1" ht="53.25" customHeight="1" outlineLevel="1">
      <c r="A477" s="295" t="s">
        <v>1134</v>
      </c>
      <c r="B477" s="492" t="s">
        <v>2446</v>
      </c>
      <c r="C477" s="515">
        <v>600009829</v>
      </c>
      <c r="D477" s="1208" t="s">
        <v>2466</v>
      </c>
      <c r="E477" s="1209"/>
      <c r="F477" s="298"/>
      <c r="G477" s="299" t="s">
        <v>108</v>
      </c>
      <c r="H477" s="836">
        <v>1</v>
      </c>
      <c r="I477" s="726">
        <v>4759.1414046901009</v>
      </c>
      <c r="J477" s="669">
        <f t="shared" si="110"/>
        <v>4759.1414046901009</v>
      </c>
      <c r="K477" s="669">
        <f t="shared" si="111"/>
        <v>5811.8634834075519</v>
      </c>
      <c r="L477" s="794">
        <f t="shared" si="112"/>
        <v>2.7754912866325684E-4</v>
      </c>
      <c r="M477" s="1155"/>
      <c r="N477" s="1156"/>
    </row>
    <row r="478" spans="1:14" s="737" customFormat="1" ht="53.25" customHeight="1" outlineLevel="1">
      <c r="A478" s="295" t="s">
        <v>1135</v>
      </c>
      <c r="B478" s="492" t="s">
        <v>2446</v>
      </c>
      <c r="C478" s="515">
        <v>600009830</v>
      </c>
      <c r="D478" s="1208" t="s">
        <v>2467</v>
      </c>
      <c r="E478" s="1209"/>
      <c r="F478" s="298"/>
      <c r="G478" s="299" t="s">
        <v>108</v>
      </c>
      <c r="H478" s="836">
        <v>1</v>
      </c>
      <c r="I478" s="726">
        <v>1072.5917265759954</v>
      </c>
      <c r="J478" s="669">
        <f t="shared" si="110"/>
        <v>1072.5917265759954</v>
      </c>
      <c r="K478" s="669">
        <f t="shared" si="111"/>
        <v>1309.8490164946056</v>
      </c>
      <c r="L478" s="794">
        <f t="shared" si="112"/>
        <v>6.2552648431334174E-5</v>
      </c>
      <c r="M478" s="1155"/>
      <c r="N478" s="1156"/>
    </row>
    <row r="479" spans="1:14" s="737" customFormat="1" ht="53.25" customHeight="1" outlineLevel="1">
      <c r="A479" s="295" t="s">
        <v>1136</v>
      </c>
      <c r="B479" s="492" t="s">
        <v>2446</v>
      </c>
      <c r="C479" s="515">
        <v>600009831</v>
      </c>
      <c r="D479" s="1208" t="s">
        <v>2468</v>
      </c>
      <c r="E479" s="1209"/>
      <c r="F479" s="298"/>
      <c r="G479" s="299" t="s">
        <v>108</v>
      </c>
      <c r="H479" s="836">
        <v>1</v>
      </c>
      <c r="I479" s="726">
        <v>46.714691572788745</v>
      </c>
      <c r="J479" s="669">
        <f t="shared" si="110"/>
        <v>46.714691572788745</v>
      </c>
      <c r="K479" s="669">
        <f t="shared" si="111"/>
        <v>57.047981348689618</v>
      </c>
      <c r="L479" s="794">
        <f t="shared" si="112"/>
        <v>2.7243615684591283E-6</v>
      </c>
      <c r="M479" s="1155"/>
      <c r="N479" s="1156"/>
    </row>
    <row r="480" spans="1:14" s="737" customFormat="1" ht="53.25" customHeight="1" outlineLevel="1">
      <c r="A480" s="295" t="s">
        <v>1137</v>
      </c>
      <c r="B480" s="492" t="s">
        <v>2446</v>
      </c>
      <c r="C480" s="515">
        <v>600009832</v>
      </c>
      <c r="D480" s="1208" t="s">
        <v>2469</v>
      </c>
      <c r="E480" s="1209"/>
      <c r="F480" s="298"/>
      <c r="G480" s="299" t="s">
        <v>108</v>
      </c>
      <c r="H480" s="836">
        <v>2</v>
      </c>
      <c r="I480" s="726">
        <v>2749.7308027769341</v>
      </c>
      <c r="J480" s="669">
        <f t="shared" si="110"/>
        <v>5499.4616055538681</v>
      </c>
      <c r="K480" s="669">
        <f t="shared" si="111"/>
        <v>6715.9425127023842</v>
      </c>
      <c r="L480" s="794">
        <f t="shared" si="112"/>
        <v>3.2072398084963049E-4</v>
      </c>
      <c r="M480" s="1155"/>
      <c r="N480" s="1156"/>
    </row>
    <row r="481" spans="1:14" s="737" customFormat="1" ht="53.25" customHeight="1" outlineLevel="1">
      <c r="A481" s="295" t="s">
        <v>1138</v>
      </c>
      <c r="B481" s="492" t="s">
        <v>2446</v>
      </c>
      <c r="C481" s="515">
        <v>600009833</v>
      </c>
      <c r="D481" s="1208" t="s">
        <v>2470</v>
      </c>
      <c r="E481" s="1209"/>
      <c r="F481" s="298"/>
      <c r="G481" s="299" t="s">
        <v>108</v>
      </c>
      <c r="H481" s="836">
        <v>1</v>
      </c>
      <c r="I481" s="726">
        <v>822.66826313759566</v>
      </c>
      <c r="J481" s="669">
        <f t="shared" si="110"/>
        <v>822.66826313759566</v>
      </c>
      <c r="K481" s="669">
        <f t="shared" si="111"/>
        <v>1004.6424829436319</v>
      </c>
      <c r="L481" s="794">
        <f t="shared" si="112"/>
        <v>4.7977321999244669E-5</v>
      </c>
      <c r="M481" s="1155"/>
      <c r="N481" s="1156"/>
    </row>
    <row r="482" spans="1:14" s="737" customFormat="1" ht="53.25" customHeight="1" outlineLevel="1">
      <c r="A482" s="295" t="s">
        <v>1139</v>
      </c>
      <c r="B482" s="492" t="s">
        <v>2446</v>
      </c>
      <c r="C482" s="515">
        <v>600009834</v>
      </c>
      <c r="D482" s="1208" t="s">
        <v>2471</v>
      </c>
      <c r="E482" s="1209"/>
      <c r="F482" s="298"/>
      <c r="G482" s="299" t="s">
        <v>108</v>
      </c>
      <c r="H482" s="836">
        <v>2</v>
      </c>
      <c r="I482" s="726">
        <v>267.20956985568495</v>
      </c>
      <c r="J482" s="669">
        <f t="shared" si="110"/>
        <v>534.41913971136989</v>
      </c>
      <c r="K482" s="669">
        <f t="shared" si="111"/>
        <v>652.63265341552494</v>
      </c>
      <c r="L482" s="794">
        <f t="shared" si="112"/>
        <v>3.1166875273275603E-5</v>
      </c>
      <c r="M482" s="1155"/>
      <c r="N482" s="1156"/>
    </row>
    <row r="483" spans="1:14" s="767" customFormat="1" ht="21">
      <c r="A483" s="798"/>
      <c r="B483" s="575"/>
      <c r="C483" s="666"/>
      <c r="D483" s="1211"/>
      <c r="E483" s="1211"/>
      <c r="F483" s="1211"/>
      <c r="G483" s="1211"/>
      <c r="H483" s="1211"/>
      <c r="I483" s="1211"/>
      <c r="J483" s="807">
        <f>SUBTOTAL(9,J13:J482)</f>
        <v>17147023.403068379</v>
      </c>
      <c r="K483" s="807">
        <f t="shared" ref="K483:L483" si="113">SUBTOTAL(9,K13:K482)</f>
        <v>20939944.979827102</v>
      </c>
      <c r="L483" s="799">
        <f t="shared" si="113"/>
        <v>1.0000000000000011</v>
      </c>
      <c r="M483" s="1212"/>
      <c r="N483" s="1213"/>
    </row>
    <row r="485" spans="1:14" ht="18" customHeight="1">
      <c r="J485" s="746">
        <v>17147023.403068382</v>
      </c>
      <c r="K485" s="746">
        <v>20939944.97982711</v>
      </c>
      <c r="L485" s="768">
        <v>1</v>
      </c>
    </row>
    <row r="486" spans="1:14" ht="18" customHeight="1">
      <c r="J486" s="747">
        <f>J13+J25+J223+J318+J393</f>
        <v>17147023.403068386</v>
      </c>
      <c r="K486" s="747">
        <f t="shared" ref="K486:L486" si="114">K13+K25+K223+K318+K393</f>
        <v>20939944.979827113</v>
      </c>
      <c r="L486" s="768">
        <f t="shared" si="114"/>
        <v>1.0000000000000007</v>
      </c>
    </row>
    <row r="487" spans="1:14" ht="18" customHeight="1">
      <c r="J487" s="747">
        <f>SUM(J13:J482)/3</f>
        <v>17147023.403068382</v>
      </c>
      <c r="K487" s="747">
        <f t="shared" ref="K487:L487" si="115">SUM(K13:K482)/3</f>
        <v>20939944.979827128</v>
      </c>
      <c r="L487" s="768">
        <f t="shared" si="115"/>
        <v>1.0000000000000007</v>
      </c>
    </row>
  </sheetData>
  <autoFilter ref="A12:N482" xr:uid="{00000000-0001-0000-0400-000000000000}">
    <filterColumn colId="3" showButton="0"/>
    <filterColumn colId="12" showButton="0"/>
  </autoFilter>
  <mergeCells count="969">
    <mergeCell ref="D480:E480"/>
    <mergeCell ref="M480:N480"/>
    <mergeCell ref="D479:E479"/>
    <mergeCell ref="M479:N479"/>
    <mergeCell ref="D478:E478"/>
    <mergeCell ref="M478:N478"/>
    <mergeCell ref="D483:I483"/>
    <mergeCell ref="M483:N483"/>
    <mergeCell ref="D482:E482"/>
    <mergeCell ref="M482:N482"/>
    <mergeCell ref="D481:E481"/>
    <mergeCell ref="M481:N481"/>
    <mergeCell ref="D474:E474"/>
    <mergeCell ref="M474:N474"/>
    <mergeCell ref="D473:E473"/>
    <mergeCell ref="M473:N473"/>
    <mergeCell ref="D472:E472"/>
    <mergeCell ref="M472:N472"/>
    <mergeCell ref="D477:E477"/>
    <mergeCell ref="M477:N477"/>
    <mergeCell ref="D476:E476"/>
    <mergeCell ref="M476:N476"/>
    <mergeCell ref="D475:E475"/>
    <mergeCell ref="M475:N475"/>
    <mergeCell ref="D471:E471"/>
    <mergeCell ref="M471:N471"/>
    <mergeCell ref="D469:E469"/>
    <mergeCell ref="M469:N469"/>
    <mergeCell ref="D470:E470"/>
    <mergeCell ref="M470:N470"/>
    <mergeCell ref="D467:E467"/>
    <mergeCell ref="M467:N467"/>
    <mergeCell ref="D468:E468"/>
    <mergeCell ref="M468:N468"/>
    <mergeCell ref="D465:E465"/>
    <mergeCell ref="M465:N465"/>
    <mergeCell ref="D466:E466"/>
    <mergeCell ref="M466:N466"/>
    <mergeCell ref="D463:E463"/>
    <mergeCell ref="M463:N463"/>
    <mergeCell ref="D464:E464"/>
    <mergeCell ref="M464:N464"/>
    <mergeCell ref="D461:E461"/>
    <mergeCell ref="M461:N461"/>
    <mergeCell ref="D462:E462"/>
    <mergeCell ref="M462:N462"/>
    <mergeCell ref="D459:E459"/>
    <mergeCell ref="M459:N459"/>
    <mergeCell ref="D460:E460"/>
    <mergeCell ref="M460:N460"/>
    <mergeCell ref="D457:E457"/>
    <mergeCell ref="M457:N457"/>
    <mergeCell ref="D458:E458"/>
    <mergeCell ref="M458:N458"/>
    <mergeCell ref="D455:E455"/>
    <mergeCell ref="M455:N455"/>
    <mergeCell ref="D456:E456"/>
    <mergeCell ref="M456:N456"/>
    <mergeCell ref="D453:E453"/>
    <mergeCell ref="M453:N453"/>
    <mergeCell ref="D454:E454"/>
    <mergeCell ref="M454:N454"/>
    <mergeCell ref="D451:E451"/>
    <mergeCell ref="M451:N451"/>
    <mergeCell ref="D452:E452"/>
    <mergeCell ref="M452:N452"/>
    <mergeCell ref="D449:E449"/>
    <mergeCell ref="M449:N449"/>
    <mergeCell ref="D450:E450"/>
    <mergeCell ref="M450:N450"/>
    <mergeCell ref="D447:E447"/>
    <mergeCell ref="M447:N447"/>
    <mergeCell ref="D448:E448"/>
    <mergeCell ref="M448:N448"/>
    <mergeCell ref="D445:E445"/>
    <mergeCell ref="M445:N445"/>
    <mergeCell ref="D446:E446"/>
    <mergeCell ref="M446:N446"/>
    <mergeCell ref="D443:E443"/>
    <mergeCell ref="M443:N443"/>
    <mergeCell ref="D444:E444"/>
    <mergeCell ref="M444:N444"/>
    <mergeCell ref="D441:E441"/>
    <mergeCell ref="M441:N441"/>
    <mergeCell ref="D442:E442"/>
    <mergeCell ref="M442:N442"/>
    <mergeCell ref="D439:E439"/>
    <mergeCell ref="M439:N439"/>
    <mergeCell ref="D440:E440"/>
    <mergeCell ref="M440:N440"/>
    <mergeCell ref="D437:E437"/>
    <mergeCell ref="M437:N437"/>
    <mergeCell ref="D438:E438"/>
    <mergeCell ref="M438:N438"/>
    <mergeCell ref="D435:E435"/>
    <mergeCell ref="M435:N435"/>
    <mergeCell ref="D436:E436"/>
    <mergeCell ref="M436:N436"/>
    <mergeCell ref="D433:E433"/>
    <mergeCell ref="M433:N433"/>
    <mergeCell ref="D434:E434"/>
    <mergeCell ref="M434:N434"/>
    <mergeCell ref="D431:E431"/>
    <mergeCell ref="M431:N431"/>
    <mergeCell ref="D432:E432"/>
    <mergeCell ref="M432:N432"/>
    <mergeCell ref="D429:E429"/>
    <mergeCell ref="M429:N429"/>
    <mergeCell ref="D430:E430"/>
    <mergeCell ref="M430:N430"/>
    <mergeCell ref="D427:E427"/>
    <mergeCell ref="M427:N427"/>
    <mergeCell ref="D428:E428"/>
    <mergeCell ref="M428:N428"/>
    <mergeCell ref="D425:E425"/>
    <mergeCell ref="M425:N425"/>
    <mergeCell ref="D426:E426"/>
    <mergeCell ref="M426:N426"/>
    <mergeCell ref="D423:E423"/>
    <mergeCell ref="M423:N423"/>
    <mergeCell ref="D424:E424"/>
    <mergeCell ref="M424:N424"/>
    <mergeCell ref="D421:E421"/>
    <mergeCell ref="M421:N421"/>
    <mergeCell ref="D422:E422"/>
    <mergeCell ref="M422:N422"/>
    <mergeCell ref="D419:E419"/>
    <mergeCell ref="M419:N419"/>
    <mergeCell ref="D420:E420"/>
    <mergeCell ref="M420:N420"/>
    <mergeCell ref="D417:E417"/>
    <mergeCell ref="M417:N417"/>
    <mergeCell ref="D418:E418"/>
    <mergeCell ref="M418:N418"/>
    <mergeCell ref="D415:E415"/>
    <mergeCell ref="M415:N415"/>
    <mergeCell ref="D416:E416"/>
    <mergeCell ref="M416:N416"/>
    <mergeCell ref="D413:E413"/>
    <mergeCell ref="M413:N413"/>
    <mergeCell ref="D414:E414"/>
    <mergeCell ref="M414:N414"/>
    <mergeCell ref="D401:E401"/>
    <mergeCell ref="M401:N401"/>
    <mergeCell ref="D402:E402"/>
    <mergeCell ref="M402:N402"/>
    <mergeCell ref="D411:E411"/>
    <mergeCell ref="M411:N411"/>
    <mergeCell ref="D412:E412"/>
    <mergeCell ref="M412:N412"/>
    <mergeCell ref="D409:E409"/>
    <mergeCell ref="M409:N409"/>
    <mergeCell ref="D410:E410"/>
    <mergeCell ref="M410:N410"/>
    <mergeCell ref="D407:E407"/>
    <mergeCell ref="M407:N407"/>
    <mergeCell ref="D408:E408"/>
    <mergeCell ref="M408:N408"/>
    <mergeCell ref="D405:E405"/>
    <mergeCell ref="M405:N405"/>
    <mergeCell ref="D406:E406"/>
    <mergeCell ref="M406:N406"/>
    <mergeCell ref="D403:E403"/>
    <mergeCell ref="M403:N403"/>
    <mergeCell ref="D404:E404"/>
    <mergeCell ref="M404:N404"/>
    <mergeCell ref="D399:E399"/>
    <mergeCell ref="M399:N399"/>
    <mergeCell ref="D400:E400"/>
    <mergeCell ref="M400:N400"/>
    <mergeCell ref="D397:E397"/>
    <mergeCell ref="M397:N397"/>
    <mergeCell ref="D398:E398"/>
    <mergeCell ref="M398:N398"/>
    <mergeCell ref="D394:E394"/>
    <mergeCell ref="M394:N394"/>
    <mergeCell ref="D395:E395"/>
    <mergeCell ref="M395:N395"/>
    <mergeCell ref="D396:E396"/>
    <mergeCell ref="M396:N396"/>
    <mergeCell ref="D392:E392"/>
    <mergeCell ref="M392:N392"/>
    <mergeCell ref="D393:E393"/>
    <mergeCell ref="M393:N393"/>
    <mergeCell ref="D390:E390"/>
    <mergeCell ref="M390:N390"/>
    <mergeCell ref="D391:E391"/>
    <mergeCell ref="M391:N391"/>
    <mergeCell ref="D387:E387"/>
    <mergeCell ref="M387:N387"/>
    <mergeCell ref="D388:E388"/>
    <mergeCell ref="M388:N388"/>
    <mergeCell ref="D389:E389"/>
    <mergeCell ref="M389:N389"/>
    <mergeCell ref="D385:E385"/>
    <mergeCell ref="M385:N385"/>
    <mergeCell ref="D386:E386"/>
    <mergeCell ref="M386:N386"/>
    <mergeCell ref="D383:E383"/>
    <mergeCell ref="M383:N383"/>
    <mergeCell ref="D384:E384"/>
    <mergeCell ref="M384:N384"/>
    <mergeCell ref="D380:E380"/>
    <mergeCell ref="M380:N380"/>
    <mergeCell ref="D381:E381"/>
    <mergeCell ref="M381:N381"/>
    <mergeCell ref="D382:E382"/>
    <mergeCell ref="M382:N382"/>
    <mergeCell ref="D378:E378"/>
    <mergeCell ref="M378:N378"/>
    <mergeCell ref="D379:E379"/>
    <mergeCell ref="M379:N379"/>
    <mergeCell ref="D376:E376"/>
    <mergeCell ref="M376:N376"/>
    <mergeCell ref="D377:E377"/>
    <mergeCell ref="M377:N377"/>
    <mergeCell ref="D373:E373"/>
    <mergeCell ref="M373:N373"/>
    <mergeCell ref="D374:E374"/>
    <mergeCell ref="M374:N374"/>
    <mergeCell ref="D375:E375"/>
    <mergeCell ref="M375:N375"/>
    <mergeCell ref="D371:E371"/>
    <mergeCell ref="M371:N371"/>
    <mergeCell ref="D372:E372"/>
    <mergeCell ref="M372:N372"/>
    <mergeCell ref="D369:E369"/>
    <mergeCell ref="M369:N369"/>
    <mergeCell ref="D370:E370"/>
    <mergeCell ref="M370:N370"/>
    <mergeCell ref="D366:E366"/>
    <mergeCell ref="M366:N366"/>
    <mergeCell ref="D367:E367"/>
    <mergeCell ref="M367:N367"/>
    <mergeCell ref="D368:E368"/>
    <mergeCell ref="M368:N368"/>
    <mergeCell ref="D364:E364"/>
    <mergeCell ref="M364:N364"/>
    <mergeCell ref="D365:E365"/>
    <mergeCell ref="M365:N365"/>
    <mergeCell ref="D362:E362"/>
    <mergeCell ref="M362:N362"/>
    <mergeCell ref="D363:E363"/>
    <mergeCell ref="M363:N363"/>
    <mergeCell ref="D359:E359"/>
    <mergeCell ref="M359:N359"/>
    <mergeCell ref="D360:E360"/>
    <mergeCell ref="M360:N360"/>
    <mergeCell ref="D361:E361"/>
    <mergeCell ref="M361:N361"/>
    <mergeCell ref="D357:E357"/>
    <mergeCell ref="M357:N357"/>
    <mergeCell ref="D358:E358"/>
    <mergeCell ref="M358:N358"/>
    <mergeCell ref="D355:E355"/>
    <mergeCell ref="M355:N355"/>
    <mergeCell ref="D356:E356"/>
    <mergeCell ref="M356:N356"/>
    <mergeCell ref="D353:E353"/>
    <mergeCell ref="M353:N353"/>
    <mergeCell ref="D354:E354"/>
    <mergeCell ref="M354:N354"/>
    <mergeCell ref="D346:E346"/>
    <mergeCell ref="M346:N346"/>
    <mergeCell ref="D347:E347"/>
    <mergeCell ref="M347:N347"/>
    <mergeCell ref="D344:E344"/>
    <mergeCell ref="M344:N344"/>
    <mergeCell ref="D345:E345"/>
    <mergeCell ref="M345:N345"/>
    <mergeCell ref="D341:E341"/>
    <mergeCell ref="M341:N341"/>
    <mergeCell ref="D342:E342"/>
    <mergeCell ref="M342:N342"/>
    <mergeCell ref="D343:E343"/>
    <mergeCell ref="M343:N343"/>
    <mergeCell ref="D350:E350"/>
    <mergeCell ref="M350:N350"/>
    <mergeCell ref="D351:E351"/>
    <mergeCell ref="M351:N351"/>
    <mergeCell ref="D352:E352"/>
    <mergeCell ref="M352:N352"/>
    <mergeCell ref="D348:E348"/>
    <mergeCell ref="M348:N348"/>
    <mergeCell ref="D349:E349"/>
    <mergeCell ref="M349:N349"/>
    <mergeCell ref="D337:E337"/>
    <mergeCell ref="M337:N337"/>
    <mergeCell ref="D338:E338"/>
    <mergeCell ref="M338:N338"/>
    <mergeCell ref="D335:E335"/>
    <mergeCell ref="M335:N335"/>
    <mergeCell ref="D336:E336"/>
    <mergeCell ref="M336:N336"/>
    <mergeCell ref="D339:E339"/>
    <mergeCell ref="M339:N339"/>
    <mergeCell ref="D340:E340"/>
    <mergeCell ref="M340:N340"/>
    <mergeCell ref="D332:E332"/>
    <mergeCell ref="M332:N332"/>
    <mergeCell ref="D333:E333"/>
    <mergeCell ref="M333:N333"/>
    <mergeCell ref="D334:E334"/>
    <mergeCell ref="M334:N334"/>
    <mergeCell ref="D318:E318"/>
    <mergeCell ref="M318:N318"/>
    <mergeCell ref="D319:E319"/>
    <mergeCell ref="M319:N319"/>
    <mergeCell ref="D320:E320"/>
    <mergeCell ref="M320:N320"/>
    <mergeCell ref="D330:E330"/>
    <mergeCell ref="M330:N330"/>
    <mergeCell ref="D331:E331"/>
    <mergeCell ref="M331:N331"/>
    <mergeCell ref="D328:E328"/>
    <mergeCell ref="M328:N328"/>
    <mergeCell ref="D329:E329"/>
    <mergeCell ref="M329:N329"/>
    <mergeCell ref="D326:E326"/>
    <mergeCell ref="M326:N326"/>
    <mergeCell ref="D327:E327"/>
    <mergeCell ref="M327:N327"/>
    <mergeCell ref="D323:E323"/>
    <mergeCell ref="M323:N323"/>
    <mergeCell ref="D324:E324"/>
    <mergeCell ref="M324:N324"/>
    <mergeCell ref="D325:E325"/>
    <mergeCell ref="M325:N325"/>
    <mergeCell ref="D321:E321"/>
    <mergeCell ref="M321:N321"/>
    <mergeCell ref="D322:E322"/>
    <mergeCell ref="M322:N322"/>
    <mergeCell ref="D305:E305"/>
    <mergeCell ref="M305:N305"/>
    <mergeCell ref="D306:E306"/>
    <mergeCell ref="M306:N306"/>
    <mergeCell ref="D316:E316"/>
    <mergeCell ref="M316:N316"/>
    <mergeCell ref="D317:E317"/>
    <mergeCell ref="M317:N317"/>
    <mergeCell ref="D314:E314"/>
    <mergeCell ref="M314:N314"/>
    <mergeCell ref="D315:E315"/>
    <mergeCell ref="M315:N315"/>
    <mergeCell ref="D312:E312"/>
    <mergeCell ref="M312:N312"/>
    <mergeCell ref="D313:E313"/>
    <mergeCell ref="M313:N313"/>
    <mergeCell ref="D309:E309"/>
    <mergeCell ref="M309:N309"/>
    <mergeCell ref="D310:E310"/>
    <mergeCell ref="M310:N310"/>
    <mergeCell ref="D311:E311"/>
    <mergeCell ref="M311:N311"/>
    <mergeCell ref="D307:E307"/>
    <mergeCell ref="M307:N307"/>
    <mergeCell ref="D308:E308"/>
    <mergeCell ref="M308:N308"/>
    <mergeCell ref="D291:E291"/>
    <mergeCell ref="M291:N291"/>
    <mergeCell ref="D292:E292"/>
    <mergeCell ref="M292:N292"/>
    <mergeCell ref="D303:E303"/>
    <mergeCell ref="M303:N303"/>
    <mergeCell ref="D304:E304"/>
    <mergeCell ref="M304:N304"/>
    <mergeCell ref="D300:E300"/>
    <mergeCell ref="M300:N300"/>
    <mergeCell ref="D301:E301"/>
    <mergeCell ref="M301:N301"/>
    <mergeCell ref="D302:E302"/>
    <mergeCell ref="M302:N302"/>
    <mergeCell ref="D298:E298"/>
    <mergeCell ref="M298:N298"/>
    <mergeCell ref="D299:E299"/>
    <mergeCell ref="M299:N299"/>
    <mergeCell ref="D296:E296"/>
    <mergeCell ref="M296:N296"/>
    <mergeCell ref="D297:E297"/>
    <mergeCell ref="M297:N297"/>
    <mergeCell ref="D293:E293"/>
    <mergeCell ref="M293:N293"/>
    <mergeCell ref="D294:E294"/>
    <mergeCell ref="M294:N294"/>
    <mergeCell ref="D295:E295"/>
    <mergeCell ref="M295:N295"/>
    <mergeCell ref="D277:E277"/>
    <mergeCell ref="M277:N277"/>
    <mergeCell ref="D278:E278"/>
    <mergeCell ref="M278:N278"/>
    <mergeCell ref="D289:E289"/>
    <mergeCell ref="M289:N289"/>
    <mergeCell ref="D290:E290"/>
    <mergeCell ref="M290:N290"/>
    <mergeCell ref="D287:E287"/>
    <mergeCell ref="M287:N287"/>
    <mergeCell ref="D288:E288"/>
    <mergeCell ref="M288:N288"/>
    <mergeCell ref="D284:E284"/>
    <mergeCell ref="M284:N284"/>
    <mergeCell ref="D285:E285"/>
    <mergeCell ref="M285:N285"/>
    <mergeCell ref="D286:E286"/>
    <mergeCell ref="M286:N286"/>
    <mergeCell ref="D282:E282"/>
    <mergeCell ref="M282:N282"/>
    <mergeCell ref="D283:E283"/>
    <mergeCell ref="M283:N283"/>
    <mergeCell ref="D279:E279"/>
    <mergeCell ref="M279:N279"/>
    <mergeCell ref="D280:E280"/>
    <mergeCell ref="M280:N280"/>
    <mergeCell ref="D281:E281"/>
    <mergeCell ref="M281:N281"/>
    <mergeCell ref="D276:E276"/>
    <mergeCell ref="M276:N276"/>
    <mergeCell ref="D271:E271"/>
    <mergeCell ref="M271:N271"/>
    <mergeCell ref="D272:E272"/>
    <mergeCell ref="M272:N272"/>
    <mergeCell ref="D273:E273"/>
    <mergeCell ref="M273:N273"/>
    <mergeCell ref="D269:E269"/>
    <mergeCell ref="M269:N269"/>
    <mergeCell ref="D270:E270"/>
    <mergeCell ref="M270:N270"/>
    <mergeCell ref="D261:E261"/>
    <mergeCell ref="M261:N261"/>
    <mergeCell ref="D262:E262"/>
    <mergeCell ref="M262:N262"/>
    <mergeCell ref="D263:E263"/>
    <mergeCell ref="M263:N263"/>
    <mergeCell ref="D274:E274"/>
    <mergeCell ref="M274:N274"/>
    <mergeCell ref="D275:E275"/>
    <mergeCell ref="M275:N275"/>
    <mergeCell ref="D266:E266"/>
    <mergeCell ref="M266:N266"/>
    <mergeCell ref="D267:E267"/>
    <mergeCell ref="M267:N267"/>
    <mergeCell ref="D268:E268"/>
    <mergeCell ref="M268:N268"/>
    <mergeCell ref="D264:E264"/>
    <mergeCell ref="M264:N264"/>
    <mergeCell ref="D265:E265"/>
    <mergeCell ref="M265:N265"/>
    <mergeCell ref="D259:E259"/>
    <mergeCell ref="M259:N259"/>
    <mergeCell ref="D260:E260"/>
    <mergeCell ref="M260:N260"/>
    <mergeCell ref="D257:E257"/>
    <mergeCell ref="M257:N257"/>
    <mergeCell ref="D258:E258"/>
    <mergeCell ref="M258:N258"/>
    <mergeCell ref="D254:E254"/>
    <mergeCell ref="M254:N254"/>
    <mergeCell ref="D255:E255"/>
    <mergeCell ref="M255:N255"/>
    <mergeCell ref="D256:E256"/>
    <mergeCell ref="M256:N256"/>
    <mergeCell ref="D253:E253"/>
    <mergeCell ref="M253:N253"/>
    <mergeCell ref="D250:E250"/>
    <mergeCell ref="M250:N250"/>
    <mergeCell ref="D251:E251"/>
    <mergeCell ref="M251:N251"/>
    <mergeCell ref="D247:E247"/>
    <mergeCell ref="M247:N247"/>
    <mergeCell ref="D248:E248"/>
    <mergeCell ref="M248:N248"/>
    <mergeCell ref="D249:E249"/>
    <mergeCell ref="M249:N249"/>
    <mergeCell ref="D240:E240"/>
    <mergeCell ref="M240:N240"/>
    <mergeCell ref="D236:E236"/>
    <mergeCell ref="M236:N236"/>
    <mergeCell ref="D252:E252"/>
    <mergeCell ref="M252:N252"/>
    <mergeCell ref="D245:E245"/>
    <mergeCell ref="M245:N245"/>
    <mergeCell ref="D246:E246"/>
    <mergeCell ref="M246:N246"/>
    <mergeCell ref="D243:E243"/>
    <mergeCell ref="M243:N243"/>
    <mergeCell ref="D244:E244"/>
    <mergeCell ref="M244:N244"/>
    <mergeCell ref="D241:E241"/>
    <mergeCell ref="M241:N241"/>
    <mergeCell ref="D242:E242"/>
    <mergeCell ref="M242:N242"/>
    <mergeCell ref="D237:E237"/>
    <mergeCell ref="M237:N237"/>
    <mergeCell ref="D238:E238"/>
    <mergeCell ref="M238:N238"/>
    <mergeCell ref="D239:E239"/>
    <mergeCell ref="M239:N239"/>
    <mergeCell ref="D234:E234"/>
    <mergeCell ref="M234:N234"/>
    <mergeCell ref="D235:E235"/>
    <mergeCell ref="M235:N235"/>
    <mergeCell ref="D233:E233"/>
    <mergeCell ref="M233:N233"/>
    <mergeCell ref="D221:E221"/>
    <mergeCell ref="M221:N221"/>
    <mergeCell ref="D231:E231"/>
    <mergeCell ref="M231:N231"/>
    <mergeCell ref="D232:E232"/>
    <mergeCell ref="M232:N232"/>
    <mergeCell ref="D224:E224"/>
    <mergeCell ref="M224:N224"/>
    <mergeCell ref="D225:E225"/>
    <mergeCell ref="M225:N225"/>
    <mergeCell ref="D226:E226"/>
    <mergeCell ref="M226:N226"/>
    <mergeCell ref="D222:E222"/>
    <mergeCell ref="M222:N222"/>
    <mergeCell ref="D223:E223"/>
    <mergeCell ref="M223:N223"/>
    <mergeCell ref="D229:E229"/>
    <mergeCell ref="M229:N229"/>
    <mergeCell ref="D230:E230"/>
    <mergeCell ref="M230:N230"/>
    <mergeCell ref="D227:E227"/>
    <mergeCell ref="M227:N227"/>
    <mergeCell ref="D228:E228"/>
    <mergeCell ref="M228:N228"/>
    <mergeCell ref="D209:E209"/>
    <mergeCell ref="M209:N209"/>
    <mergeCell ref="D210:E210"/>
    <mergeCell ref="M210:N210"/>
    <mergeCell ref="D211:E211"/>
    <mergeCell ref="M211:N211"/>
    <mergeCell ref="D219:E219"/>
    <mergeCell ref="M219:N219"/>
    <mergeCell ref="D220:E220"/>
    <mergeCell ref="M220:N220"/>
    <mergeCell ref="D217:E217"/>
    <mergeCell ref="M217:N217"/>
    <mergeCell ref="D218:E218"/>
    <mergeCell ref="M218:N218"/>
    <mergeCell ref="D215:E215"/>
    <mergeCell ref="M215:N215"/>
    <mergeCell ref="D216:E216"/>
    <mergeCell ref="M216:N216"/>
    <mergeCell ref="D212:E212"/>
    <mergeCell ref="M212:N212"/>
    <mergeCell ref="D213:E213"/>
    <mergeCell ref="M213:N213"/>
    <mergeCell ref="D214:E214"/>
    <mergeCell ref="M214:N214"/>
    <mergeCell ref="D206:E206"/>
    <mergeCell ref="M206:N206"/>
    <mergeCell ref="D207:E207"/>
    <mergeCell ref="M207:N207"/>
    <mergeCell ref="D208:E208"/>
    <mergeCell ref="M208:N208"/>
    <mergeCell ref="D204:E204"/>
    <mergeCell ref="M204:N204"/>
    <mergeCell ref="D205:E205"/>
    <mergeCell ref="M205:N205"/>
    <mergeCell ref="D195:E195"/>
    <mergeCell ref="M195:N195"/>
    <mergeCell ref="D196:E196"/>
    <mergeCell ref="M196:N196"/>
    <mergeCell ref="D197:E197"/>
    <mergeCell ref="M197:N197"/>
    <mergeCell ref="D203:E203"/>
    <mergeCell ref="M203:N203"/>
    <mergeCell ref="D198:E198"/>
    <mergeCell ref="M198:N198"/>
    <mergeCell ref="D199:E199"/>
    <mergeCell ref="M199:N199"/>
    <mergeCell ref="D200:E200"/>
    <mergeCell ref="M200:N200"/>
    <mergeCell ref="D201:E201"/>
    <mergeCell ref="M201:N201"/>
    <mergeCell ref="D202:E202"/>
    <mergeCell ref="M202:N202"/>
    <mergeCell ref="D187:E187"/>
    <mergeCell ref="M187:N187"/>
    <mergeCell ref="D188:E188"/>
    <mergeCell ref="M188:N188"/>
    <mergeCell ref="D189:E189"/>
    <mergeCell ref="M189:N189"/>
    <mergeCell ref="D193:E193"/>
    <mergeCell ref="M193:N193"/>
    <mergeCell ref="D194:E194"/>
    <mergeCell ref="M194:N194"/>
    <mergeCell ref="D190:E190"/>
    <mergeCell ref="M190:N190"/>
    <mergeCell ref="D191:E191"/>
    <mergeCell ref="M191:N191"/>
    <mergeCell ref="D192:E192"/>
    <mergeCell ref="M192:N192"/>
    <mergeCell ref="D186:E186"/>
    <mergeCell ref="M186:N186"/>
    <mergeCell ref="D181:E181"/>
    <mergeCell ref="M181:N181"/>
    <mergeCell ref="D182:E182"/>
    <mergeCell ref="M182:N182"/>
    <mergeCell ref="D183:E183"/>
    <mergeCell ref="M183:N183"/>
    <mergeCell ref="D179:E179"/>
    <mergeCell ref="M179:N179"/>
    <mergeCell ref="D180:E180"/>
    <mergeCell ref="M180:N180"/>
    <mergeCell ref="D170:E170"/>
    <mergeCell ref="M170:N170"/>
    <mergeCell ref="D171:E171"/>
    <mergeCell ref="M171:N171"/>
    <mergeCell ref="D172:E172"/>
    <mergeCell ref="M172:N172"/>
    <mergeCell ref="D184:E184"/>
    <mergeCell ref="M184:N184"/>
    <mergeCell ref="D185:E185"/>
    <mergeCell ref="M185:N185"/>
    <mergeCell ref="D176:E176"/>
    <mergeCell ref="M176:N176"/>
    <mergeCell ref="D177:E177"/>
    <mergeCell ref="M177:N177"/>
    <mergeCell ref="D178:E178"/>
    <mergeCell ref="M178:N178"/>
    <mergeCell ref="D173:E173"/>
    <mergeCell ref="M173:N173"/>
    <mergeCell ref="D174:E174"/>
    <mergeCell ref="M174:N174"/>
    <mergeCell ref="D175:E175"/>
    <mergeCell ref="M175:N175"/>
    <mergeCell ref="D163:E163"/>
    <mergeCell ref="M163:N163"/>
    <mergeCell ref="D164:E164"/>
    <mergeCell ref="M164:N164"/>
    <mergeCell ref="D161:E161"/>
    <mergeCell ref="M161:N161"/>
    <mergeCell ref="D162:E162"/>
    <mergeCell ref="M162:N162"/>
    <mergeCell ref="D158:E158"/>
    <mergeCell ref="M158:N158"/>
    <mergeCell ref="D159:E159"/>
    <mergeCell ref="M159:N159"/>
    <mergeCell ref="D160:E160"/>
    <mergeCell ref="M160:N160"/>
    <mergeCell ref="D167:E167"/>
    <mergeCell ref="M167:N167"/>
    <mergeCell ref="D168:E168"/>
    <mergeCell ref="M168:N168"/>
    <mergeCell ref="D169:E169"/>
    <mergeCell ref="M169:N169"/>
    <mergeCell ref="D165:E165"/>
    <mergeCell ref="M165:N165"/>
    <mergeCell ref="D166:E166"/>
    <mergeCell ref="M166:N166"/>
    <mergeCell ref="D157:E157"/>
    <mergeCell ref="M157:N157"/>
    <mergeCell ref="D149:E149"/>
    <mergeCell ref="M149:N149"/>
    <mergeCell ref="D150:E150"/>
    <mergeCell ref="M150:N150"/>
    <mergeCell ref="D151:E151"/>
    <mergeCell ref="M151:N151"/>
    <mergeCell ref="D147:E147"/>
    <mergeCell ref="M147:N147"/>
    <mergeCell ref="D148:E148"/>
    <mergeCell ref="M148:N148"/>
    <mergeCell ref="D154:E154"/>
    <mergeCell ref="M154:N154"/>
    <mergeCell ref="D155:E155"/>
    <mergeCell ref="M155:N155"/>
    <mergeCell ref="D152:E152"/>
    <mergeCell ref="M152:N152"/>
    <mergeCell ref="D153:E153"/>
    <mergeCell ref="M153:N153"/>
    <mergeCell ref="D156:E156"/>
    <mergeCell ref="M156:N156"/>
    <mergeCell ref="D145:E145"/>
    <mergeCell ref="M145:N145"/>
    <mergeCell ref="D146:E146"/>
    <mergeCell ref="M146:N146"/>
    <mergeCell ref="D143:E143"/>
    <mergeCell ref="M143:N143"/>
    <mergeCell ref="D144:E144"/>
    <mergeCell ref="M144:N144"/>
    <mergeCell ref="D128:E128"/>
    <mergeCell ref="M128:N128"/>
    <mergeCell ref="D129:E129"/>
    <mergeCell ref="M129:N129"/>
    <mergeCell ref="D140:E140"/>
    <mergeCell ref="M140:N140"/>
    <mergeCell ref="D141:E141"/>
    <mergeCell ref="M141:N141"/>
    <mergeCell ref="D142:E142"/>
    <mergeCell ref="M142:N142"/>
    <mergeCell ref="D138:E138"/>
    <mergeCell ref="M138:N138"/>
    <mergeCell ref="D139:E139"/>
    <mergeCell ref="M139:N139"/>
    <mergeCell ref="D135:E135"/>
    <mergeCell ref="M135:N135"/>
    <mergeCell ref="D136:E136"/>
    <mergeCell ref="M136:N136"/>
    <mergeCell ref="D137:E137"/>
    <mergeCell ref="M137:N137"/>
    <mergeCell ref="D133:E133"/>
    <mergeCell ref="M133:N133"/>
    <mergeCell ref="D134:E134"/>
    <mergeCell ref="M134:N134"/>
    <mergeCell ref="D130:E130"/>
    <mergeCell ref="M130:N130"/>
    <mergeCell ref="D131:E131"/>
    <mergeCell ref="M131:N131"/>
    <mergeCell ref="D132:E132"/>
    <mergeCell ref="M132:N132"/>
    <mergeCell ref="D112:E112"/>
    <mergeCell ref="M112:N112"/>
    <mergeCell ref="D113:E113"/>
    <mergeCell ref="M113:N113"/>
    <mergeCell ref="D114:E114"/>
    <mergeCell ref="M114:N114"/>
    <mergeCell ref="D126:E126"/>
    <mergeCell ref="M126:N126"/>
    <mergeCell ref="D127:E127"/>
    <mergeCell ref="M127:N127"/>
    <mergeCell ref="D123:E123"/>
    <mergeCell ref="M123:N123"/>
    <mergeCell ref="D124:E124"/>
    <mergeCell ref="M124:N124"/>
    <mergeCell ref="D125:E125"/>
    <mergeCell ref="M125:N125"/>
    <mergeCell ref="D120:E120"/>
    <mergeCell ref="M120:N120"/>
    <mergeCell ref="D121:E121"/>
    <mergeCell ref="M121:N121"/>
    <mergeCell ref="D122:E122"/>
    <mergeCell ref="M122:N122"/>
    <mergeCell ref="D118:E118"/>
    <mergeCell ref="M118:N118"/>
    <mergeCell ref="D119:E119"/>
    <mergeCell ref="M119:N119"/>
    <mergeCell ref="D115:E115"/>
    <mergeCell ref="M115:N115"/>
    <mergeCell ref="D116:E116"/>
    <mergeCell ref="M116:N116"/>
    <mergeCell ref="D117:E117"/>
    <mergeCell ref="M117:N117"/>
    <mergeCell ref="D97:E97"/>
    <mergeCell ref="M97:N97"/>
    <mergeCell ref="D98:E98"/>
    <mergeCell ref="M98:N98"/>
    <mergeCell ref="D110:E110"/>
    <mergeCell ref="M110:N110"/>
    <mergeCell ref="D111:E111"/>
    <mergeCell ref="M111:N111"/>
    <mergeCell ref="D107:E107"/>
    <mergeCell ref="M107:N107"/>
    <mergeCell ref="D108:E108"/>
    <mergeCell ref="M108:N108"/>
    <mergeCell ref="D109:E109"/>
    <mergeCell ref="M109:N109"/>
    <mergeCell ref="D105:E105"/>
    <mergeCell ref="M105:N105"/>
    <mergeCell ref="D89:E89"/>
    <mergeCell ref="M89:N89"/>
    <mergeCell ref="D90:E90"/>
    <mergeCell ref="M90:N90"/>
    <mergeCell ref="D87:E87"/>
    <mergeCell ref="M87:N87"/>
    <mergeCell ref="D88:E88"/>
    <mergeCell ref="M88:N88"/>
    <mergeCell ref="D106:E106"/>
    <mergeCell ref="M106:N106"/>
    <mergeCell ref="D102:E102"/>
    <mergeCell ref="M102:N102"/>
    <mergeCell ref="D103:E103"/>
    <mergeCell ref="M103:N103"/>
    <mergeCell ref="D104:E104"/>
    <mergeCell ref="M104:N104"/>
    <mergeCell ref="D99:E99"/>
    <mergeCell ref="M99:N99"/>
    <mergeCell ref="D100:E100"/>
    <mergeCell ref="M100:N100"/>
    <mergeCell ref="D101:E101"/>
    <mergeCell ref="M101:N101"/>
    <mergeCell ref="D94:E94"/>
    <mergeCell ref="M94:N94"/>
    <mergeCell ref="D95:E95"/>
    <mergeCell ref="M95:N95"/>
    <mergeCell ref="D96:E96"/>
    <mergeCell ref="M96:N96"/>
    <mergeCell ref="D91:E91"/>
    <mergeCell ref="M91:N91"/>
    <mergeCell ref="D92:E92"/>
    <mergeCell ref="M92:N92"/>
    <mergeCell ref="D93:E93"/>
    <mergeCell ref="M93:N93"/>
    <mergeCell ref="D84:E84"/>
    <mergeCell ref="M84:N84"/>
    <mergeCell ref="D85:E85"/>
    <mergeCell ref="M85:N85"/>
    <mergeCell ref="D86:E86"/>
    <mergeCell ref="M86:N86"/>
    <mergeCell ref="D80:E80"/>
    <mergeCell ref="M80:N80"/>
    <mergeCell ref="D81:E81"/>
    <mergeCell ref="M81:N81"/>
    <mergeCell ref="D82:E82"/>
    <mergeCell ref="M82:N82"/>
    <mergeCell ref="D83:E83"/>
    <mergeCell ref="M83:N83"/>
    <mergeCell ref="D78:E78"/>
    <mergeCell ref="M78:N78"/>
    <mergeCell ref="D79:E79"/>
    <mergeCell ref="M79:N79"/>
    <mergeCell ref="D75:E75"/>
    <mergeCell ref="M75:N75"/>
    <mergeCell ref="D76:E76"/>
    <mergeCell ref="M76:N76"/>
    <mergeCell ref="D77:E77"/>
    <mergeCell ref="M77:N77"/>
    <mergeCell ref="D73:E73"/>
    <mergeCell ref="M73:N73"/>
    <mergeCell ref="D74:E74"/>
    <mergeCell ref="M74:N74"/>
    <mergeCell ref="D71:E71"/>
    <mergeCell ref="M71:N71"/>
    <mergeCell ref="D72:E72"/>
    <mergeCell ref="M72:N72"/>
    <mergeCell ref="D68:E68"/>
    <mergeCell ref="M68:N68"/>
    <mergeCell ref="D69:E69"/>
    <mergeCell ref="M69:N69"/>
    <mergeCell ref="D70:E70"/>
    <mergeCell ref="M70:N70"/>
    <mergeCell ref="D67:E67"/>
    <mergeCell ref="M67:N67"/>
    <mergeCell ref="D63:E63"/>
    <mergeCell ref="M63:N63"/>
    <mergeCell ref="D64:E64"/>
    <mergeCell ref="M64:N64"/>
    <mergeCell ref="D61:E61"/>
    <mergeCell ref="M61:N61"/>
    <mergeCell ref="D62:E62"/>
    <mergeCell ref="M62:N62"/>
    <mergeCell ref="D53:E53"/>
    <mergeCell ref="M53:N53"/>
    <mergeCell ref="D54:E54"/>
    <mergeCell ref="M54:N54"/>
    <mergeCell ref="D55:E55"/>
    <mergeCell ref="M55:N55"/>
    <mergeCell ref="D65:E65"/>
    <mergeCell ref="M65:N65"/>
    <mergeCell ref="D66:E66"/>
    <mergeCell ref="M66:N66"/>
    <mergeCell ref="D59:E59"/>
    <mergeCell ref="M59:N59"/>
    <mergeCell ref="D60:E60"/>
    <mergeCell ref="M60:N60"/>
    <mergeCell ref="D56:E56"/>
    <mergeCell ref="M56:N56"/>
    <mergeCell ref="D57:E57"/>
    <mergeCell ref="M57:N57"/>
    <mergeCell ref="D58:E58"/>
    <mergeCell ref="M58:N58"/>
    <mergeCell ref="D39:E39"/>
    <mergeCell ref="M39:N39"/>
    <mergeCell ref="D40:E40"/>
    <mergeCell ref="M40:N40"/>
    <mergeCell ref="D41:E41"/>
    <mergeCell ref="M41:N41"/>
    <mergeCell ref="D51:E51"/>
    <mergeCell ref="M51:N51"/>
    <mergeCell ref="D52:E52"/>
    <mergeCell ref="M52:N52"/>
    <mergeCell ref="D49:E49"/>
    <mergeCell ref="M49:N49"/>
    <mergeCell ref="D50:E50"/>
    <mergeCell ref="M50:N50"/>
    <mergeCell ref="D47:E47"/>
    <mergeCell ref="M47:N47"/>
    <mergeCell ref="D48:E48"/>
    <mergeCell ref="M48:N48"/>
    <mergeCell ref="D44:E44"/>
    <mergeCell ref="M44:N44"/>
    <mergeCell ref="D45:E45"/>
    <mergeCell ref="M45:N45"/>
    <mergeCell ref="D46:E46"/>
    <mergeCell ref="M46:N46"/>
    <mergeCell ref="D42:E42"/>
    <mergeCell ref="M42:N42"/>
    <mergeCell ref="D43:E43"/>
    <mergeCell ref="M43:N43"/>
    <mergeCell ref="D24:E24"/>
    <mergeCell ref="M24:N24"/>
    <mergeCell ref="D25:E25"/>
    <mergeCell ref="M25:N25"/>
    <mergeCell ref="D37:E37"/>
    <mergeCell ref="M37:N37"/>
    <mergeCell ref="D38:E38"/>
    <mergeCell ref="M38:N38"/>
    <mergeCell ref="D34:E34"/>
    <mergeCell ref="M34:N34"/>
    <mergeCell ref="D35:E35"/>
    <mergeCell ref="M35:N35"/>
    <mergeCell ref="D36:E36"/>
    <mergeCell ref="M36:N36"/>
    <mergeCell ref="D32:E32"/>
    <mergeCell ref="M32:N32"/>
    <mergeCell ref="D33:E33"/>
    <mergeCell ref="M33:N33"/>
    <mergeCell ref="D29:E29"/>
    <mergeCell ref="M29:N29"/>
    <mergeCell ref="D30:E30"/>
    <mergeCell ref="M30:N30"/>
    <mergeCell ref="D31:E31"/>
    <mergeCell ref="M31:N31"/>
    <mergeCell ref="D26:E26"/>
    <mergeCell ref="M26:N26"/>
    <mergeCell ref="D27:E27"/>
    <mergeCell ref="M27:N27"/>
    <mergeCell ref="D28:E28"/>
    <mergeCell ref="M28:N28"/>
    <mergeCell ref="D20:E20"/>
    <mergeCell ref="M20:N20"/>
    <mergeCell ref="D21:E21"/>
    <mergeCell ref="M21:N21"/>
    <mergeCell ref="D19:E19"/>
    <mergeCell ref="M19:N19"/>
    <mergeCell ref="D23:E23"/>
    <mergeCell ref="M23:N23"/>
    <mergeCell ref="D22:E22"/>
    <mergeCell ref="M22:N22"/>
    <mergeCell ref="A11:A12"/>
    <mergeCell ref="B11:B12"/>
    <mergeCell ref="C11:C12"/>
    <mergeCell ref="D11:E12"/>
    <mergeCell ref="F11:F12"/>
    <mergeCell ref="G11:G12"/>
    <mergeCell ref="D18:E18"/>
    <mergeCell ref="M18:N18"/>
    <mergeCell ref="D17:E17"/>
    <mergeCell ref="M17:N17"/>
    <mergeCell ref="D16:E16"/>
    <mergeCell ref="M16:N16"/>
    <mergeCell ref="D14:E14"/>
    <mergeCell ref="M14:N14"/>
    <mergeCell ref="D15:E15"/>
    <mergeCell ref="M15:N15"/>
    <mergeCell ref="H11:H12"/>
    <mergeCell ref="I11:I12"/>
    <mergeCell ref="J11:J12"/>
    <mergeCell ref="L11:L12"/>
    <mergeCell ref="M11:N12"/>
    <mergeCell ref="D13:E13"/>
    <mergeCell ref="M13:N13"/>
    <mergeCell ref="F6:H6"/>
    <mergeCell ref="I6:J6"/>
    <mergeCell ref="D7:H7"/>
    <mergeCell ref="D8:H8"/>
    <mergeCell ref="D9:J9"/>
    <mergeCell ref="D10:J10"/>
    <mergeCell ref="A1:C10"/>
    <mergeCell ref="D1:J2"/>
    <mergeCell ref="K2:N2"/>
    <mergeCell ref="D3:H3"/>
    <mergeCell ref="I3:J3"/>
    <mergeCell ref="M3:N3"/>
    <mergeCell ref="D4:H4"/>
    <mergeCell ref="I4:J4"/>
    <mergeCell ref="F5:H5"/>
    <mergeCell ref="I5:J5"/>
  </mergeCells>
  <conditionalFormatting sqref="B167:B169 B264 B237:B239">
    <cfRule type="containsText" dxfId="4381" priority="6387" operator="containsText" text="PESQUISA DE MERCADO">
      <formula>NOT(ISERROR(SEARCH("PESQUISA DE MERCADO",B167)))</formula>
    </cfRule>
    <cfRule type="containsText" dxfId="4380" priority="6388" operator="containsText" text="CPU">
      <formula>NOT(ISERROR(SEARCH("CPU",B167)))</formula>
    </cfRule>
    <cfRule type="containsText" dxfId="4379" priority="6389" operator="containsText" text="LICITADO">
      <formula>NOT(ISERROR(SEARCH("LICITADO",B167)))</formula>
    </cfRule>
    <cfRule type="containsText" dxfId="4378" priority="6390" operator="containsText" text="OUTROS">
      <formula>NOT(ISERROR(SEARCH("OUTROS",B167)))</formula>
    </cfRule>
    <cfRule type="containsText" dxfId="4377" priority="6391" operator="containsText" text="SINAPI">
      <formula>NOT(ISERROR(SEARCH("SINAPI",B167)))</formula>
    </cfRule>
    <cfRule type="containsText" dxfId="4376" priority="6392" operator="containsText" text="SIURB-INFRA">
      <formula>NOT(ISERROR(SEARCH("SIURB-INFRA",B167)))</formula>
    </cfRule>
    <cfRule type="containsText" dxfId="4375" priority="6393" operator="containsText" text="SIURB-EDIF">
      <formula>NOT(ISERROR(SEARCH("SIURB-EDIF",B167)))</formula>
    </cfRule>
    <cfRule type="containsText" dxfId="4374" priority="6394" operator="containsText" text="CDHU">
      <formula>NOT(ISERROR(SEARCH("CDHU",B167)))</formula>
    </cfRule>
  </conditionalFormatting>
  <conditionalFormatting sqref="B25 B264">
    <cfRule type="containsText" dxfId="4373" priority="6378" operator="containsText" text="CDHU">
      <formula>NOT(ISERROR(SEARCH("CDHU",B25)))</formula>
    </cfRule>
  </conditionalFormatting>
  <conditionalFormatting sqref="B27">
    <cfRule type="containsText" dxfId="4372" priority="6370" operator="containsText" text="PESQUISA DE MERCADO">
      <formula>NOT(ISERROR(SEARCH("PESQUISA DE MERCADO",B27)))</formula>
    </cfRule>
    <cfRule type="containsText" dxfId="4371" priority="6371" operator="containsText" text="CPU">
      <formula>NOT(ISERROR(SEARCH("CPU",B27)))</formula>
    </cfRule>
    <cfRule type="containsText" dxfId="4370" priority="6372" operator="containsText" text="LICITADO">
      <formula>NOT(ISERROR(SEARCH("LICITADO",B27)))</formula>
    </cfRule>
    <cfRule type="containsText" dxfId="4369" priority="6373" operator="containsText" text="OUTROS">
      <formula>NOT(ISERROR(SEARCH("OUTROS",B27)))</formula>
    </cfRule>
    <cfRule type="containsText" dxfId="4368" priority="6374" operator="containsText" text="SINAPI">
      <formula>NOT(ISERROR(SEARCH("SINAPI",B27)))</formula>
    </cfRule>
    <cfRule type="containsText" dxfId="4367" priority="6375" operator="containsText" text="SIURB-INFRA">
      <formula>NOT(ISERROR(SEARCH("SIURB-INFRA",B27)))</formula>
    </cfRule>
    <cfRule type="containsText" dxfId="4366" priority="6376" operator="containsText" text="SIURB-EDIF">
      <formula>NOT(ISERROR(SEARCH("SIURB-EDIF",B27)))</formula>
    </cfRule>
    <cfRule type="containsText" dxfId="4365" priority="6377" operator="containsText" text="CDHU">
      <formula>NOT(ISERROR(SEARCH("CDHU",B27)))</formula>
    </cfRule>
  </conditionalFormatting>
  <conditionalFormatting sqref="B28">
    <cfRule type="containsText" dxfId="4364" priority="6362" operator="containsText" text="PESQUISA DE MERCADO">
      <formula>NOT(ISERROR(SEARCH("PESQUISA DE MERCADO",B28)))</formula>
    </cfRule>
    <cfRule type="containsText" dxfId="4363" priority="6363" operator="containsText" text="CPU">
      <formula>NOT(ISERROR(SEARCH("CPU",B28)))</formula>
    </cfRule>
    <cfRule type="containsText" dxfId="4362" priority="6364" operator="containsText" text="LICITADO">
      <formula>NOT(ISERROR(SEARCH("LICITADO",B28)))</formula>
    </cfRule>
    <cfRule type="containsText" dxfId="4361" priority="6365" operator="containsText" text="OUTROS">
      <formula>NOT(ISERROR(SEARCH("OUTROS",B28)))</formula>
    </cfRule>
    <cfRule type="containsText" dxfId="4360" priority="6366" operator="containsText" text="SINAPI">
      <formula>NOT(ISERROR(SEARCH("SINAPI",B28)))</formula>
    </cfRule>
    <cfRule type="containsText" dxfId="4359" priority="6367" operator="containsText" text="SIURB-INFRA">
      <formula>NOT(ISERROR(SEARCH("SIURB-INFRA",B28)))</formula>
    </cfRule>
    <cfRule type="containsText" dxfId="4358" priority="6368" operator="containsText" text="SIURB-EDIF">
      <formula>NOT(ISERROR(SEARCH("SIURB-EDIF",B28)))</formula>
    </cfRule>
    <cfRule type="containsText" dxfId="4357" priority="6369" operator="containsText" text="CDHU">
      <formula>NOT(ISERROR(SEARCH("CDHU",B28)))</formula>
    </cfRule>
  </conditionalFormatting>
  <conditionalFormatting sqref="B39">
    <cfRule type="containsText" dxfId="4356" priority="6354" operator="containsText" text="PESQUISA DE MERCADO">
      <formula>NOT(ISERROR(SEARCH("PESQUISA DE MERCADO",B39)))</formula>
    </cfRule>
    <cfRule type="containsText" dxfId="4355" priority="6355" operator="containsText" text="CPU">
      <formula>NOT(ISERROR(SEARCH("CPU",B39)))</formula>
    </cfRule>
    <cfRule type="containsText" dxfId="4354" priority="6356" operator="containsText" text="LICITADO">
      <formula>NOT(ISERROR(SEARCH("LICITADO",B39)))</formula>
    </cfRule>
    <cfRule type="containsText" dxfId="4353" priority="6357" operator="containsText" text="OUTROS">
      <formula>NOT(ISERROR(SEARCH("OUTROS",B39)))</formula>
    </cfRule>
    <cfRule type="containsText" dxfId="4352" priority="6358" operator="containsText" text="SINAPI">
      <formula>NOT(ISERROR(SEARCH("SINAPI",B39)))</formula>
    </cfRule>
    <cfRule type="containsText" dxfId="4351" priority="6359" operator="containsText" text="SIURB-INFRA">
      <formula>NOT(ISERROR(SEARCH("SIURB-INFRA",B39)))</formula>
    </cfRule>
    <cfRule type="containsText" dxfId="4350" priority="6360" operator="containsText" text="SIURB-EDIF">
      <formula>NOT(ISERROR(SEARCH("SIURB-EDIF",B39)))</formula>
    </cfRule>
    <cfRule type="containsText" dxfId="4349" priority="6361" operator="containsText" text="CDHU">
      <formula>NOT(ISERROR(SEARCH("CDHU",B39)))</formula>
    </cfRule>
  </conditionalFormatting>
  <conditionalFormatting sqref="B33">
    <cfRule type="containsText" dxfId="4348" priority="6346" operator="containsText" text="PESQUISA DE MERCADO">
      <formula>NOT(ISERROR(SEARCH("PESQUISA DE MERCADO",B33)))</formula>
    </cfRule>
    <cfRule type="containsText" dxfId="4347" priority="6347" operator="containsText" text="CPU">
      <formula>NOT(ISERROR(SEARCH("CPU",B33)))</formula>
    </cfRule>
    <cfRule type="containsText" dxfId="4346" priority="6348" operator="containsText" text="LICITADO">
      <formula>NOT(ISERROR(SEARCH("LICITADO",B33)))</formula>
    </cfRule>
    <cfRule type="containsText" dxfId="4345" priority="6349" operator="containsText" text="OUTROS">
      <formula>NOT(ISERROR(SEARCH("OUTROS",B33)))</formula>
    </cfRule>
    <cfRule type="containsText" dxfId="4344" priority="6350" operator="containsText" text="SINAPI">
      <formula>NOT(ISERROR(SEARCH("SINAPI",B33)))</formula>
    </cfRule>
    <cfRule type="containsText" dxfId="4343" priority="6351" operator="containsText" text="SIURB-INFRA">
      <formula>NOT(ISERROR(SEARCH("SIURB-INFRA",B33)))</formula>
    </cfRule>
    <cfRule type="containsText" dxfId="4342" priority="6352" operator="containsText" text="SIURB-EDIF">
      <formula>NOT(ISERROR(SEARCH("SIURB-EDIF",B33)))</formula>
    </cfRule>
    <cfRule type="containsText" dxfId="4341" priority="6353" operator="containsText" text="CDHU">
      <formula>NOT(ISERROR(SEARCH("CDHU",B33)))</formula>
    </cfRule>
  </conditionalFormatting>
  <conditionalFormatting sqref="B26">
    <cfRule type="containsText" dxfId="4340" priority="6345" operator="containsText" text="CDHU">
      <formula>NOT(ISERROR(SEARCH("CDHU",B26)))</formula>
    </cfRule>
  </conditionalFormatting>
  <conditionalFormatting sqref="B65">
    <cfRule type="containsText" dxfId="4339" priority="6344" operator="containsText" text="CDHU">
      <formula>NOT(ISERROR(SEARCH("CDHU",B65)))</formula>
    </cfRule>
  </conditionalFormatting>
  <conditionalFormatting sqref="B238">
    <cfRule type="containsText" dxfId="4338" priority="6328" operator="containsText" text="PESQUISA DE MERCADO">
      <formula>NOT(ISERROR(SEARCH("PESQUISA DE MERCADO",B238)))</formula>
    </cfRule>
    <cfRule type="containsText" dxfId="4337" priority="6329" operator="containsText" text="CPU">
      <formula>NOT(ISERROR(SEARCH("CPU",B238)))</formula>
    </cfRule>
    <cfRule type="containsText" dxfId="4336" priority="6330" operator="containsText" text="LICITADO">
      <formula>NOT(ISERROR(SEARCH("LICITADO",B238)))</formula>
    </cfRule>
    <cfRule type="containsText" dxfId="4335" priority="6331" operator="containsText" text="OUTROS">
      <formula>NOT(ISERROR(SEARCH("OUTROS",B238)))</formula>
    </cfRule>
    <cfRule type="containsText" dxfId="4334" priority="6332" operator="containsText" text="SINAPI">
      <formula>NOT(ISERROR(SEARCH("SINAPI",B238)))</formula>
    </cfRule>
    <cfRule type="containsText" dxfId="4333" priority="6333" operator="containsText" text="SIURB-INFRA">
      <formula>NOT(ISERROR(SEARCH("SIURB-INFRA",B238)))</formula>
    </cfRule>
    <cfRule type="containsText" dxfId="4332" priority="6334" operator="containsText" text="SIURB-EDIF">
      <formula>NOT(ISERROR(SEARCH("SIURB-EDIF",B238)))</formula>
    </cfRule>
    <cfRule type="containsText" dxfId="4331" priority="6335" operator="containsText" text="CDHU">
      <formula>NOT(ISERROR(SEARCH("CDHU",B238)))</formula>
    </cfRule>
  </conditionalFormatting>
  <conditionalFormatting sqref="B90">
    <cfRule type="containsText" dxfId="4330" priority="6311" operator="containsText" text="CDHU">
      <formula>NOT(ISERROR(SEARCH("CDHU",B90)))</formula>
    </cfRule>
  </conditionalFormatting>
  <conditionalFormatting sqref="B139">
    <cfRule type="containsText" dxfId="4329" priority="6310" operator="containsText" text="CDHU">
      <formula>NOT(ISERROR(SEARCH("CDHU",B139)))</formula>
    </cfRule>
  </conditionalFormatting>
  <conditionalFormatting sqref="B237">
    <cfRule type="containsText" dxfId="4328" priority="6309" operator="containsText" text="CDHU">
      <formula>NOT(ISERROR(SEARCH("CDHU",B237)))</formula>
    </cfRule>
  </conditionalFormatting>
  <conditionalFormatting sqref="B257">
    <cfRule type="containsText" dxfId="4327" priority="6308" operator="containsText" text="CDHU">
      <formula>NOT(ISERROR(SEARCH("CDHU",B257)))</formula>
    </cfRule>
  </conditionalFormatting>
  <conditionalFormatting sqref="B359">
    <cfRule type="containsText" dxfId="4326" priority="6307" operator="containsText" text="CDHU">
      <formula>NOT(ISERROR(SEARCH("CDHU",B359)))</formula>
    </cfRule>
  </conditionalFormatting>
  <conditionalFormatting sqref="B395">
    <cfRule type="containsText" dxfId="4325" priority="6184" operator="containsText" text="PESQUISA DE MERCADO">
      <formula>NOT(ISERROR(SEARCH("PESQUISA DE MERCADO",B395)))</formula>
    </cfRule>
    <cfRule type="containsText" dxfId="4324" priority="6185" operator="containsText" text="CPU">
      <formula>NOT(ISERROR(SEARCH("CPU",B395)))</formula>
    </cfRule>
    <cfRule type="containsText" dxfId="4323" priority="6186" operator="containsText" text="LICITADO">
      <formula>NOT(ISERROR(SEARCH("LICITADO",B395)))</formula>
    </cfRule>
    <cfRule type="containsText" dxfId="4322" priority="6187" operator="containsText" text="OUTROS">
      <formula>NOT(ISERROR(SEARCH("OUTROS",B395)))</formula>
    </cfRule>
    <cfRule type="containsText" dxfId="4321" priority="6188" operator="containsText" text="SINAPI">
      <formula>NOT(ISERROR(SEARCH("SINAPI",B395)))</formula>
    </cfRule>
    <cfRule type="containsText" dxfId="4320" priority="6189" operator="containsText" text="SIURB-INFRA">
      <formula>NOT(ISERROR(SEARCH("SIURB-INFRA",B395)))</formula>
    </cfRule>
    <cfRule type="containsText" dxfId="4319" priority="6190" operator="containsText" text="SIURB-EDIF">
      <formula>NOT(ISERROR(SEARCH("SIURB-EDIF",B395)))</formula>
    </cfRule>
    <cfRule type="containsText" dxfId="4318" priority="6191" operator="containsText" text="CDHU">
      <formula>NOT(ISERROR(SEARCH("CDHU",B395)))</formula>
    </cfRule>
  </conditionalFormatting>
  <conditionalFormatting sqref="B293">
    <cfRule type="containsText" dxfId="4317" priority="6226" operator="containsText" text="CDHU">
      <formula>NOT(ISERROR(SEARCH("CDHU",B293)))</formula>
    </cfRule>
  </conditionalFormatting>
  <conditionalFormatting sqref="B293">
    <cfRule type="containsText" dxfId="4316" priority="6218" operator="containsText" text="PESQUISA DE MERCADO">
      <formula>NOT(ISERROR(SEARCH("PESQUISA DE MERCADO",B293)))</formula>
    </cfRule>
    <cfRule type="containsText" dxfId="4315" priority="6219" operator="containsText" text="CPU">
      <formula>NOT(ISERROR(SEARCH("CPU",B293)))</formula>
    </cfRule>
    <cfRule type="containsText" dxfId="4314" priority="6220" operator="containsText" text="LICITADO">
      <formula>NOT(ISERROR(SEARCH("LICITADO",B293)))</formula>
    </cfRule>
    <cfRule type="containsText" dxfId="4313" priority="6221" operator="containsText" text="OUTROS">
      <formula>NOT(ISERROR(SEARCH("OUTROS",B293)))</formula>
    </cfRule>
    <cfRule type="containsText" dxfId="4312" priority="6222" operator="containsText" text="SINAPI">
      <formula>NOT(ISERROR(SEARCH("SINAPI",B293)))</formula>
    </cfRule>
    <cfRule type="containsText" dxfId="4311" priority="6223" operator="containsText" text="SIURB-INFRA">
      <formula>NOT(ISERROR(SEARCH("SIURB-INFRA",B293)))</formula>
    </cfRule>
    <cfRule type="containsText" dxfId="4310" priority="6224" operator="containsText" text="SIURB-EDIF">
      <formula>NOT(ISERROR(SEARCH("SIURB-EDIF",B293)))</formula>
    </cfRule>
    <cfRule type="containsText" dxfId="4309" priority="6225" operator="containsText" text="CDHU">
      <formula>NOT(ISERROR(SEARCH("CDHU",B293)))</formula>
    </cfRule>
  </conditionalFormatting>
  <conditionalFormatting sqref="B319">
    <cfRule type="containsText" dxfId="4308" priority="6217" operator="containsText" text="CDHU">
      <formula>NOT(ISERROR(SEARCH("CDHU",B319)))</formula>
    </cfRule>
  </conditionalFormatting>
  <conditionalFormatting sqref="B319">
    <cfRule type="containsText" dxfId="4307" priority="6209" operator="containsText" text="PESQUISA DE MERCADO">
      <formula>NOT(ISERROR(SEARCH("PESQUISA DE MERCADO",B319)))</formula>
    </cfRule>
    <cfRule type="containsText" dxfId="4306" priority="6210" operator="containsText" text="CPU">
      <formula>NOT(ISERROR(SEARCH("CPU",B319)))</formula>
    </cfRule>
    <cfRule type="containsText" dxfId="4305" priority="6211" operator="containsText" text="LICITADO">
      <formula>NOT(ISERROR(SEARCH("LICITADO",B319)))</formula>
    </cfRule>
    <cfRule type="containsText" dxfId="4304" priority="6212" operator="containsText" text="OUTROS">
      <formula>NOT(ISERROR(SEARCH("OUTROS",B319)))</formula>
    </cfRule>
    <cfRule type="containsText" dxfId="4303" priority="6213" operator="containsText" text="SINAPI">
      <formula>NOT(ISERROR(SEARCH("SINAPI",B319)))</formula>
    </cfRule>
    <cfRule type="containsText" dxfId="4302" priority="6214" operator="containsText" text="SIURB-INFRA">
      <formula>NOT(ISERROR(SEARCH("SIURB-INFRA",B319)))</formula>
    </cfRule>
    <cfRule type="containsText" dxfId="4301" priority="6215" operator="containsText" text="SIURB-EDIF">
      <formula>NOT(ISERROR(SEARCH("SIURB-EDIF",B319)))</formula>
    </cfRule>
    <cfRule type="containsText" dxfId="4300" priority="6216" operator="containsText" text="CDHU">
      <formula>NOT(ISERROR(SEARCH("CDHU",B319)))</formula>
    </cfRule>
  </conditionalFormatting>
  <conditionalFormatting sqref="B321">
    <cfRule type="containsText" dxfId="4299" priority="6201" operator="containsText" text="PESQUISA DE MERCADO">
      <formula>NOT(ISERROR(SEARCH("PESQUISA DE MERCADO",B321)))</formula>
    </cfRule>
    <cfRule type="containsText" dxfId="4298" priority="6202" operator="containsText" text="CPU">
      <formula>NOT(ISERROR(SEARCH("CPU",B321)))</formula>
    </cfRule>
    <cfRule type="containsText" dxfId="4297" priority="6203" operator="containsText" text="LICITADO">
      <formula>NOT(ISERROR(SEARCH("LICITADO",B321)))</formula>
    </cfRule>
    <cfRule type="containsText" dxfId="4296" priority="6204" operator="containsText" text="OUTROS">
      <formula>NOT(ISERROR(SEARCH("OUTROS",B321)))</formula>
    </cfRule>
    <cfRule type="containsText" dxfId="4295" priority="6205" operator="containsText" text="SINAPI">
      <formula>NOT(ISERROR(SEARCH("SINAPI",B321)))</formula>
    </cfRule>
    <cfRule type="containsText" dxfId="4294" priority="6206" operator="containsText" text="SIURB-INFRA">
      <formula>NOT(ISERROR(SEARCH("SIURB-INFRA",B321)))</formula>
    </cfRule>
    <cfRule type="containsText" dxfId="4293" priority="6207" operator="containsText" text="SIURB-EDIF">
      <formula>NOT(ISERROR(SEARCH("SIURB-EDIF",B321)))</formula>
    </cfRule>
    <cfRule type="containsText" dxfId="4292" priority="6208" operator="containsText" text="CPOS">
      <formula>NOT(ISERROR(SEARCH("CPOS",B321)))</formula>
    </cfRule>
  </conditionalFormatting>
  <conditionalFormatting sqref="B320">
    <cfRule type="containsText" dxfId="4291" priority="6193" operator="containsText" text="PESQUISA DE MERCADO">
      <formula>NOT(ISERROR(SEARCH("PESQUISA DE MERCADO",B320)))</formula>
    </cfRule>
    <cfRule type="containsText" dxfId="4290" priority="6194" operator="containsText" text="CPU">
      <formula>NOT(ISERROR(SEARCH("CPU",B320)))</formula>
    </cfRule>
    <cfRule type="containsText" dxfId="4289" priority="6195" operator="containsText" text="LICITADO">
      <formula>NOT(ISERROR(SEARCH("LICITADO",B320)))</formula>
    </cfRule>
    <cfRule type="containsText" dxfId="4288" priority="6196" operator="containsText" text="OUTROS">
      <formula>NOT(ISERROR(SEARCH("OUTROS",B320)))</formula>
    </cfRule>
    <cfRule type="containsText" dxfId="4287" priority="6197" operator="containsText" text="SINAPI">
      <formula>NOT(ISERROR(SEARCH("SINAPI",B320)))</formula>
    </cfRule>
    <cfRule type="containsText" dxfId="4286" priority="6198" operator="containsText" text="SIURB-INFRA">
      <formula>NOT(ISERROR(SEARCH("SIURB-INFRA",B320)))</formula>
    </cfRule>
    <cfRule type="containsText" dxfId="4285" priority="6199" operator="containsText" text="SIURB-EDIF">
      <formula>NOT(ISERROR(SEARCH("SIURB-EDIF",B320)))</formula>
    </cfRule>
    <cfRule type="containsText" dxfId="4284" priority="6200" operator="containsText" text="CPOS">
      <formula>NOT(ISERROR(SEARCH("CPOS",B320)))</formula>
    </cfRule>
  </conditionalFormatting>
  <conditionalFormatting sqref="B394">
    <cfRule type="containsText" dxfId="4283" priority="6192" operator="containsText" text="CDHU">
      <formula>NOT(ISERROR(SEARCH("CDHU",B394)))</formula>
    </cfRule>
  </conditionalFormatting>
  <conditionalFormatting sqref="B168">
    <cfRule type="containsText" dxfId="4282" priority="6160" operator="containsText" text="PESQUISA DE MERCADO">
      <formula>NOT(ISERROR(SEARCH("PESQUISA DE MERCADO",B168)))</formula>
    </cfRule>
    <cfRule type="containsText" dxfId="4281" priority="6161" operator="containsText" text="CPU">
      <formula>NOT(ISERROR(SEARCH("CPU",B168)))</formula>
    </cfRule>
    <cfRule type="containsText" dxfId="4280" priority="6162" operator="containsText" text="LICITADO">
      <formula>NOT(ISERROR(SEARCH("LICITADO",B168)))</formula>
    </cfRule>
    <cfRule type="containsText" dxfId="4279" priority="6163" operator="containsText" text="OUTROS">
      <formula>NOT(ISERROR(SEARCH("OUTROS",B168)))</formula>
    </cfRule>
    <cfRule type="containsText" dxfId="4278" priority="6164" operator="containsText" text="SINAPI">
      <formula>NOT(ISERROR(SEARCH("SINAPI",B168)))</formula>
    </cfRule>
    <cfRule type="containsText" dxfId="4277" priority="6165" operator="containsText" text="SIURB-INFRA">
      <formula>NOT(ISERROR(SEARCH("SIURB-INFRA",B168)))</formula>
    </cfRule>
    <cfRule type="containsText" dxfId="4276" priority="6166" operator="containsText" text="SIURB-EDIF">
      <formula>NOT(ISERROR(SEARCH("SIURB-EDIF",B168)))</formula>
    </cfRule>
    <cfRule type="containsText" dxfId="4275" priority="6167" operator="containsText" text="CDHU">
      <formula>NOT(ISERROR(SEARCH("CDHU",B168)))</formula>
    </cfRule>
  </conditionalFormatting>
  <conditionalFormatting sqref="B169">
    <cfRule type="containsText" dxfId="4274" priority="6152" operator="containsText" text="PESQUISA DE MERCADO">
      <formula>NOT(ISERROR(SEARCH("PESQUISA DE MERCADO",B169)))</formula>
    </cfRule>
    <cfRule type="containsText" dxfId="4273" priority="6153" operator="containsText" text="CPU">
      <formula>NOT(ISERROR(SEARCH("CPU",B169)))</formula>
    </cfRule>
    <cfRule type="containsText" dxfId="4272" priority="6154" operator="containsText" text="LICITADO">
      <formula>NOT(ISERROR(SEARCH("LICITADO",B169)))</formula>
    </cfRule>
    <cfRule type="containsText" dxfId="4271" priority="6155" operator="containsText" text="OUTROS">
      <formula>NOT(ISERROR(SEARCH("OUTROS",B169)))</formula>
    </cfRule>
    <cfRule type="containsText" dxfId="4270" priority="6156" operator="containsText" text="SINAPI">
      <formula>NOT(ISERROR(SEARCH("SINAPI",B169)))</formula>
    </cfRule>
    <cfRule type="containsText" dxfId="4269" priority="6157" operator="containsText" text="SIURB-INFRA">
      <formula>NOT(ISERROR(SEARCH("SIURB-INFRA",B169)))</formula>
    </cfRule>
    <cfRule type="containsText" dxfId="4268" priority="6158" operator="containsText" text="SIURB-EDIF">
      <formula>NOT(ISERROR(SEARCH("SIURB-EDIF",B169)))</formula>
    </cfRule>
    <cfRule type="containsText" dxfId="4267" priority="6159" operator="containsText" text="CDHU">
      <formula>NOT(ISERROR(SEARCH("CDHU",B169)))</formula>
    </cfRule>
  </conditionalFormatting>
  <conditionalFormatting sqref="B167">
    <cfRule type="containsText" dxfId="4266" priority="6143" operator="containsText" text="CDHU">
      <formula>NOT(ISERROR(SEARCH("CDHU",B167)))</formula>
    </cfRule>
  </conditionalFormatting>
  <conditionalFormatting sqref="B247">
    <cfRule type="containsText" dxfId="4265" priority="6134" operator="containsText" text="CDHU">
      <formula>NOT(ISERROR(SEARCH("CDHU",B247)))</formula>
    </cfRule>
  </conditionalFormatting>
  <conditionalFormatting sqref="B141">
    <cfRule type="containsText" dxfId="4264" priority="5030" operator="containsText" text="PESQUISA DE MERCADO">
      <formula>NOT(ISERROR(SEARCH("PESQUISA DE MERCADO",B141)))</formula>
    </cfRule>
    <cfRule type="containsText" dxfId="4263" priority="5031" operator="containsText" text="CPU">
      <formula>NOT(ISERROR(SEARCH("CPU",B141)))</formula>
    </cfRule>
    <cfRule type="containsText" dxfId="4262" priority="5032" operator="containsText" text="LICITADO">
      <formula>NOT(ISERROR(SEARCH("LICITADO",B141)))</formula>
    </cfRule>
    <cfRule type="containsText" dxfId="4261" priority="5033" operator="containsText" text="OUTROS">
      <formula>NOT(ISERROR(SEARCH("OUTROS",B141)))</formula>
    </cfRule>
    <cfRule type="containsText" dxfId="4260" priority="5034" operator="containsText" text="SINAPI">
      <formula>NOT(ISERROR(SEARCH("SINAPI",B141)))</formula>
    </cfRule>
    <cfRule type="containsText" dxfId="4259" priority="5035" operator="containsText" text="SIURB-INFRA">
      <formula>NOT(ISERROR(SEARCH("SIURB-INFRA",B141)))</formula>
    </cfRule>
    <cfRule type="containsText" dxfId="4258" priority="5036" operator="containsText" text="SIURB-EDIF">
      <formula>NOT(ISERROR(SEARCH("SIURB-EDIF",B141)))</formula>
    </cfRule>
    <cfRule type="containsText" dxfId="4257" priority="5037" operator="containsText" text="CDHU">
      <formula>NOT(ISERROR(SEARCH("CDHU",B141)))</formula>
    </cfRule>
  </conditionalFormatting>
  <conditionalFormatting sqref="B98">
    <cfRule type="containsText" dxfId="4256" priority="5422" operator="containsText" text="PESQUISA DE MERCADO">
      <formula>NOT(ISERROR(SEARCH("PESQUISA DE MERCADO",B98)))</formula>
    </cfRule>
    <cfRule type="containsText" dxfId="4255" priority="5423" operator="containsText" text="CPU">
      <formula>NOT(ISERROR(SEARCH("CPU",B98)))</formula>
    </cfRule>
    <cfRule type="containsText" dxfId="4254" priority="5424" operator="containsText" text="LICITADO">
      <formula>NOT(ISERROR(SEARCH("LICITADO",B98)))</formula>
    </cfRule>
    <cfRule type="containsText" dxfId="4253" priority="5425" operator="containsText" text="OUTROS">
      <formula>NOT(ISERROR(SEARCH("OUTROS",B98)))</formula>
    </cfRule>
    <cfRule type="containsText" dxfId="4252" priority="5426" operator="containsText" text="SINAPI">
      <formula>NOT(ISERROR(SEARCH("SINAPI",B98)))</formula>
    </cfRule>
    <cfRule type="containsText" dxfId="4251" priority="5427" operator="containsText" text="SIURB-INFRA">
      <formula>NOT(ISERROR(SEARCH("SIURB-INFRA",B98)))</formula>
    </cfRule>
    <cfRule type="containsText" dxfId="4250" priority="5428" operator="containsText" text="SIURB-EDIF">
      <formula>NOT(ISERROR(SEARCH("SIURB-EDIF",B98)))</formula>
    </cfRule>
    <cfRule type="containsText" dxfId="4249" priority="5429" operator="containsText" text="CDHU">
      <formula>NOT(ISERROR(SEARCH("CDHU",B98)))</formula>
    </cfRule>
  </conditionalFormatting>
  <conditionalFormatting sqref="B99">
    <cfRule type="containsText" dxfId="4248" priority="5414" operator="containsText" text="PESQUISA DE MERCADO">
      <formula>NOT(ISERROR(SEARCH("PESQUISA DE MERCADO",B99)))</formula>
    </cfRule>
    <cfRule type="containsText" dxfId="4247" priority="5415" operator="containsText" text="CPU">
      <formula>NOT(ISERROR(SEARCH("CPU",B99)))</formula>
    </cfRule>
    <cfRule type="containsText" dxfId="4246" priority="5416" operator="containsText" text="LICITADO">
      <formula>NOT(ISERROR(SEARCH("LICITADO",B99)))</formula>
    </cfRule>
    <cfRule type="containsText" dxfId="4245" priority="5417" operator="containsText" text="OUTROS">
      <formula>NOT(ISERROR(SEARCH("OUTROS",B99)))</formula>
    </cfRule>
    <cfRule type="containsText" dxfId="4244" priority="5418" operator="containsText" text="SINAPI">
      <formula>NOT(ISERROR(SEARCH("SINAPI",B99)))</formula>
    </cfRule>
    <cfRule type="containsText" dxfId="4243" priority="5419" operator="containsText" text="SIURB-INFRA">
      <formula>NOT(ISERROR(SEARCH("SIURB-INFRA",B99)))</formula>
    </cfRule>
    <cfRule type="containsText" dxfId="4242" priority="5420" operator="containsText" text="SIURB-EDIF">
      <formula>NOT(ISERROR(SEARCH("SIURB-EDIF",B99)))</formula>
    </cfRule>
    <cfRule type="containsText" dxfId="4241" priority="5421" operator="containsText" text="CDHU">
      <formula>NOT(ISERROR(SEARCH("CDHU",B99)))</formula>
    </cfRule>
  </conditionalFormatting>
  <conditionalFormatting sqref="B130">
    <cfRule type="containsText" dxfId="4240" priority="5126" operator="containsText" text="PESQUISA DE MERCADO">
      <formula>NOT(ISERROR(SEARCH("PESQUISA DE MERCADO",B130)))</formula>
    </cfRule>
    <cfRule type="containsText" dxfId="4239" priority="5127" operator="containsText" text="CPU">
      <formula>NOT(ISERROR(SEARCH("CPU",B130)))</formula>
    </cfRule>
    <cfRule type="containsText" dxfId="4238" priority="5128" operator="containsText" text="LICITADO">
      <formula>NOT(ISERROR(SEARCH("LICITADO",B130)))</formula>
    </cfRule>
    <cfRule type="containsText" dxfId="4237" priority="5129" operator="containsText" text="OUTROS">
      <formula>NOT(ISERROR(SEARCH("OUTROS",B130)))</formula>
    </cfRule>
    <cfRule type="containsText" dxfId="4236" priority="5130" operator="containsText" text="SINAPI">
      <formula>NOT(ISERROR(SEARCH("SINAPI",B130)))</formula>
    </cfRule>
    <cfRule type="containsText" dxfId="4235" priority="5131" operator="containsText" text="SIURB-INFRA">
      <formula>NOT(ISERROR(SEARCH("SIURB-INFRA",B130)))</formula>
    </cfRule>
    <cfRule type="containsText" dxfId="4234" priority="5132" operator="containsText" text="SIURB-EDIF">
      <formula>NOT(ISERROR(SEARCH("SIURB-EDIF",B130)))</formula>
    </cfRule>
    <cfRule type="containsText" dxfId="4233" priority="5133" operator="containsText" text="CDHU">
      <formula>NOT(ISERROR(SEARCH("CDHU",B130)))</formula>
    </cfRule>
  </conditionalFormatting>
  <conditionalFormatting sqref="B205:B206">
    <cfRule type="containsText" dxfId="4232" priority="4446" operator="containsText" text="PESQUISA DE MERCADO">
      <formula>NOT(ISERROR(SEARCH("PESQUISA DE MERCADO",B205)))</formula>
    </cfRule>
    <cfRule type="containsText" dxfId="4231" priority="4447" operator="containsText" text="CPU">
      <formula>NOT(ISERROR(SEARCH("CPU",B205)))</formula>
    </cfRule>
    <cfRule type="containsText" dxfId="4230" priority="4448" operator="containsText" text="LICITADO">
      <formula>NOT(ISERROR(SEARCH("LICITADO",B205)))</formula>
    </cfRule>
    <cfRule type="containsText" dxfId="4229" priority="4449" operator="containsText" text="OUTROS">
      <formula>NOT(ISERROR(SEARCH("OUTROS",B205)))</formula>
    </cfRule>
    <cfRule type="containsText" dxfId="4228" priority="4450" operator="containsText" text="SINAPI">
      <formula>NOT(ISERROR(SEARCH("SINAPI",B205)))</formula>
    </cfRule>
    <cfRule type="containsText" dxfId="4227" priority="4451" operator="containsText" text="SIURB-INFRA">
      <formula>NOT(ISERROR(SEARCH("SIURB-INFRA",B205)))</formula>
    </cfRule>
    <cfRule type="containsText" dxfId="4226" priority="4452" operator="containsText" text="SIURB-EDIF">
      <formula>NOT(ISERROR(SEARCH("SIURB-EDIF",B205)))</formula>
    </cfRule>
    <cfRule type="containsText" dxfId="4225" priority="4453" operator="containsText" text="CDHU">
      <formula>NOT(ISERROR(SEARCH("CDHU",B205)))</formula>
    </cfRule>
  </conditionalFormatting>
  <conditionalFormatting sqref="B71">
    <cfRule type="containsText" dxfId="4224" priority="5678" operator="containsText" text="PESQUISA DE MERCADO">
      <formula>NOT(ISERROR(SEARCH("PESQUISA DE MERCADO",B71)))</formula>
    </cfRule>
    <cfRule type="containsText" dxfId="4223" priority="5679" operator="containsText" text="CPU">
      <formula>NOT(ISERROR(SEARCH("CPU",B71)))</formula>
    </cfRule>
    <cfRule type="containsText" dxfId="4222" priority="5680" operator="containsText" text="LICITADO">
      <formula>NOT(ISERROR(SEARCH("LICITADO",B71)))</formula>
    </cfRule>
    <cfRule type="containsText" dxfId="4221" priority="5681" operator="containsText" text="OUTROS">
      <formula>NOT(ISERROR(SEARCH("OUTROS",B71)))</formula>
    </cfRule>
    <cfRule type="containsText" dxfId="4220" priority="5682" operator="containsText" text="SINAPI">
      <formula>NOT(ISERROR(SEARCH("SINAPI",B71)))</formula>
    </cfRule>
    <cfRule type="containsText" dxfId="4219" priority="5683" operator="containsText" text="SIURB-INFRA">
      <formula>NOT(ISERROR(SEARCH("SIURB-INFRA",B71)))</formula>
    </cfRule>
    <cfRule type="containsText" dxfId="4218" priority="5684" operator="containsText" text="SIURB-EDIF">
      <formula>NOT(ISERROR(SEARCH("SIURB-EDIF",B71)))</formula>
    </cfRule>
    <cfRule type="containsText" dxfId="4217" priority="5685" operator="containsText" text="CDHU">
      <formula>NOT(ISERROR(SEARCH("CDHU",B71)))</formula>
    </cfRule>
  </conditionalFormatting>
  <conditionalFormatting sqref="B205">
    <cfRule type="containsText" dxfId="4216" priority="4438" operator="containsText" text="PESQUISA DE MERCADO">
      <formula>NOT(ISERROR(SEARCH("PESQUISA DE MERCADO",B205)))</formula>
    </cfRule>
    <cfRule type="containsText" dxfId="4215" priority="4439" operator="containsText" text="CPU">
      <formula>NOT(ISERROR(SEARCH("CPU",B205)))</formula>
    </cfRule>
    <cfRule type="containsText" dxfId="4214" priority="4440" operator="containsText" text="LICITADO">
      <formula>NOT(ISERROR(SEARCH("LICITADO",B205)))</formula>
    </cfRule>
    <cfRule type="containsText" dxfId="4213" priority="4441" operator="containsText" text="OUTROS">
      <formula>NOT(ISERROR(SEARCH("OUTROS",B205)))</formula>
    </cfRule>
    <cfRule type="containsText" dxfId="4212" priority="4442" operator="containsText" text="SINAPI">
      <formula>NOT(ISERROR(SEARCH("SINAPI",B205)))</formula>
    </cfRule>
    <cfRule type="containsText" dxfId="4211" priority="4443" operator="containsText" text="SIURB-INFRA">
      <formula>NOT(ISERROR(SEARCH("SIURB-INFRA",B205)))</formula>
    </cfRule>
    <cfRule type="containsText" dxfId="4210" priority="4444" operator="containsText" text="SIURB-EDIF">
      <formula>NOT(ISERROR(SEARCH("SIURB-EDIF",B205)))</formula>
    </cfRule>
    <cfRule type="containsText" dxfId="4209" priority="4445" operator="containsText" text="CDHU">
      <formula>NOT(ISERROR(SEARCH("CDHU",B205)))</formula>
    </cfRule>
  </conditionalFormatting>
  <conditionalFormatting sqref="B134">
    <cfRule type="containsText" dxfId="4208" priority="5086" operator="containsText" text="PESQUISA DE MERCADO">
      <formula>NOT(ISERROR(SEARCH("PESQUISA DE MERCADO",B134)))</formula>
    </cfRule>
    <cfRule type="containsText" dxfId="4207" priority="5087" operator="containsText" text="CPU">
      <formula>NOT(ISERROR(SEARCH("CPU",B134)))</formula>
    </cfRule>
    <cfRule type="containsText" dxfId="4206" priority="5088" operator="containsText" text="LICITADO">
      <formula>NOT(ISERROR(SEARCH("LICITADO",B134)))</formula>
    </cfRule>
    <cfRule type="containsText" dxfId="4205" priority="5089" operator="containsText" text="OUTROS">
      <formula>NOT(ISERROR(SEARCH("OUTROS",B134)))</formula>
    </cfRule>
    <cfRule type="containsText" dxfId="4204" priority="5090" operator="containsText" text="SINAPI">
      <formula>NOT(ISERROR(SEARCH("SINAPI",B134)))</formula>
    </cfRule>
    <cfRule type="containsText" dxfId="4203" priority="5091" operator="containsText" text="SIURB-INFRA">
      <formula>NOT(ISERROR(SEARCH("SIURB-INFRA",B134)))</formula>
    </cfRule>
    <cfRule type="containsText" dxfId="4202" priority="5092" operator="containsText" text="SIURB-EDIF">
      <formula>NOT(ISERROR(SEARCH("SIURB-EDIF",B134)))</formula>
    </cfRule>
    <cfRule type="containsText" dxfId="4201" priority="5093" operator="containsText" text="CDHU">
      <formula>NOT(ISERROR(SEARCH("CDHU",B134)))</formula>
    </cfRule>
  </conditionalFormatting>
  <conditionalFormatting sqref="B219:B220">
    <cfRule type="containsText" dxfId="4200" priority="4294" operator="containsText" text="PESQUISA DE MERCADO">
      <formula>NOT(ISERROR(SEARCH("PESQUISA DE MERCADO",B219)))</formula>
    </cfRule>
    <cfRule type="containsText" dxfId="4199" priority="4295" operator="containsText" text="CPU">
      <formula>NOT(ISERROR(SEARCH("CPU",B219)))</formula>
    </cfRule>
    <cfRule type="containsText" dxfId="4198" priority="4296" operator="containsText" text="LICITADO">
      <formula>NOT(ISERROR(SEARCH("LICITADO",B219)))</formula>
    </cfRule>
    <cfRule type="containsText" dxfId="4197" priority="4297" operator="containsText" text="OUTROS">
      <formula>NOT(ISERROR(SEARCH("OUTROS",B219)))</formula>
    </cfRule>
    <cfRule type="containsText" dxfId="4196" priority="4298" operator="containsText" text="SINAPI">
      <formula>NOT(ISERROR(SEARCH("SINAPI",B219)))</formula>
    </cfRule>
    <cfRule type="containsText" dxfId="4195" priority="4299" operator="containsText" text="SIURB-INFRA">
      <formula>NOT(ISERROR(SEARCH("SIURB-INFRA",B219)))</formula>
    </cfRule>
    <cfRule type="containsText" dxfId="4194" priority="4300" operator="containsText" text="SIURB-EDIF">
      <formula>NOT(ISERROR(SEARCH("SIURB-EDIF",B219)))</formula>
    </cfRule>
    <cfRule type="containsText" dxfId="4193" priority="4301" operator="containsText" text="CDHU">
      <formula>NOT(ISERROR(SEARCH("CDHU",B219)))</formula>
    </cfRule>
  </conditionalFormatting>
  <conditionalFormatting sqref="B75">
    <cfRule type="containsText" dxfId="4192" priority="5638" operator="containsText" text="PESQUISA DE MERCADO">
      <formula>NOT(ISERROR(SEARCH("PESQUISA DE MERCADO",B75)))</formula>
    </cfRule>
    <cfRule type="containsText" dxfId="4191" priority="5639" operator="containsText" text="CPU">
      <formula>NOT(ISERROR(SEARCH("CPU",B75)))</formula>
    </cfRule>
    <cfRule type="containsText" dxfId="4190" priority="5640" operator="containsText" text="LICITADO">
      <formula>NOT(ISERROR(SEARCH("LICITADO",B75)))</formula>
    </cfRule>
    <cfRule type="containsText" dxfId="4189" priority="5641" operator="containsText" text="OUTROS">
      <formula>NOT(ISERROR(SEARCH("OUTROS",B75)))</formula>
    </cfRule>
    <cfRule type="containsText" dxfId="4188" priority="5642" operator="containsText" text="SINAPI">
      <formula>NOT(ISERROR(SEARCH("SINAPI",B75)))</formula>
    </cfRule>
    <cfRule type="containsText" dxfId="4187" priority="5643" operator="containsText" text="SIURB-INFRA">
      <formula>NOT(ISERROR(SEARCH("SIURB-INFRA",B75)))</formula>
    </cfRule>
    <cfRule type="containsText" dxfId="4186" priority="5644" operator="containsText" text="SIURB-EDIF">
      <formula>NOT(ISERROR(SEARCH("SIURB-EDIF",B75)))</formula>
    </cfRule>
    <cfRule type="containsText" dxfId="4185" priority="5645" operator="containsText" text="CDHU">
      <formula>NOT(ISERROR(SEARCH("CDHU",B75)))</formula>
    </cfRule>
  </conditionalFormatting>
  <conditionalFormatting sqref="B74">
    <cfRule type="containsText" dxfId="4184" priority="5646" operator="containsText" text="PESQUISA DE MERCADO">
      <formula>NOT(ISERROR(SEARCH("PESQUISA DE MERCADO",B74)))</formula>
    </cfRule>
    <cfRule type="containsText" dxfId="4183" priority="5647" operator="containsText" text="CPU">
      <formula>NOT(ISERROR(SEARCH("CPU",B74)))</formula>
    </cfRule>
    <cfRule type="containsText" dxfId="4182" priority="5648" operator="containsText" text="LICITADO">
      <formula>NOT(ISERROR(SEARCH("LICITADO",B74)))</formula>
    </cfRule>
    <cfRule type="containsText" dxfId="4181" priority="5649" operator="containsText" text="OUTROS">
      <formula>NOT(ISERROR(SEARCH("OUTROS",B74)))</formula>
    </cfRule>
    <cfRule type="containsText" dxfId="4180" priority="5650" operator="containsText" text="SINAPI">
      <formula>NOT(ISERROR(SEARCH("SINAPI",B74)))</formula>
    </cfRule>
    <cfRule type="containsText" dxfId="4179" priority="5651" operator="containsText" text="SIURB-INFRA">
      <formula>NOT(ISERROR(SEARCH("SIURB-INFRA",B74)))</formula>
    </cfRule>
    <cfRule type="containsText" dxfId="4178" priority="5652" operator="containsText" text="SIURB-EDIF">
      <formula>NOT(ISERROR(SEARCH("SIURB-EDIF",B74)))</formula>
    </cfRule>
    <cfRule type="containsText" dxfId="4177" priority="5653" operator="containsText" text="CDHU">
      <formula>NOT(ISERROR(SEARCH("CDHU",B74)))</formula>
    </cfRule>
  </conditionalFormatting>
  <conditionalFormatting sqref="B159">
    <cfRule type="containsText" dxfId="4176" priority="4846" operator="containsText" text="PESQUISA DE MERCADO">
      <formula>NOT(ISERROR(SEARCH("PESQUISA DE MERCADO",B159)))</formula>
    </cfRule>
    <cfRule type="containsText" dxfId="4175" priority="4847" operator="containsText" text="CPU">
      <formula>NOT(ISERROR(SEARCH("CPU",B159)))</formula>
    </cfRule>
    <cfRule type="containsText" dxfId="4174" priority="4848" operator="containsText" text="LICITADO">
      <formula>NOT(ISERROR(SEARCH("LICITADO",B159)))</formula>
    </cfRule>
    <cfRule type="containsText" dxfId="4173" priority="4849" operator="containsText" text="OUTROS">
      <formula>NOT(ISERROR(SEARCH("OUTROS",B159)))</formula>
    </cfRule>
    <cfRule type="containsText" dxfId="4172" priority="4850" operator="containsText" text="SINAPI">
      <formula>NOT(ISERROR(SEARCH("SINAPI",B159)))</formula>
    </cfRule>
    <cfRule type="containsText" dxfId="4171" priority="4851" operator="containsText" text="SIURB-INFRA">
      <formula>NOT(ISERROR(SEARCH("SIURB-INFRA",B159)))</formula>
    </cfRule>
    <cfRule type="containsText" dxfId="4170" priority="4852" operator="containsText" text="SIURB-EDIF">
      <formula>NOT(ISERROR(SEARCH("SIURB-EDIF",B159)))</formula>
    </cfRule>
    <cfRule type="containsText" dxfId="4169" priority="4853" operator="containsText" text="CDHU">
      <formula>NOT(ISERROR(SEARCH("CDHU",B159)))</formula>
    </cfRule>
  </conditionalFormatting>
  <conditionalFormatting sqref="B126">
    <cfRule type="containsText" dxfId="4168" priority="5166" operator="containsText" text="PESQUISA DE MERCADO">
      <formula>NOT(ISERROR(SEARCH("PESQUISA DE MERCADO",B126)))</formula>
    </cfRule>
    <cfRule type="containsText" dxfId="4167" priority="5167" operator="containsText" text="CPU">
      <formula>NOT(ISERROR(SEARCH("CPU",B126)))</formula>
    </cfRule>
    <cfRule type="containsText" dxfId="4166" priority="5168" operator="containsText" text="LICITADO">
      <formula>NOT(ISERROR(SEARCH("LICITADO",B126)))</formula>
    </cfRule>
    <cfRule type="containsText" dxfId="4165" priority="5169" operator="containsText" text="OUTROS">
      <formula>NOT(ISERROR(SEARCH("OUTROS",B126)))</formula>
    </cfRule>
    <cfRule type="containsText" dxfId="4164" priority="5170" operator="containsText" text="SINAPI">
      <formula>NOT(ISERROR(SEARCH("SINAPI",B126)))</formula>
    </cfRule>
    <cfRule type="containsText" dxfId="4163" priority="5171" operator="containsText" text="SIURB-INFRA">
      <formula>NOT(ISERROR(SEARCH("SIURB-INFRA",B126)))</formula>
    </cfRule>
    <cfRule type="containsText" dxfId="4162" priority="5172" operator="containsText" text="SIURB-EDIF">
      <formula>NOT(ISERROR(SEARCH("SIURB-EDIF",B126)))</formula>
    </cfRule>
    <cfRule type="containsText" dxfId="4161" priority="5173" operator="containsText" text="CDHU">
      <formula>NOT(ISERROR(SEARCH("CDHU",B126)))</formula>
    </cfRule>
  </conditionalFormatting>
  <conditionalFormatting sqref="B106">
    <cfRule type="containsText" dxfId="4160" priority="5350" operator="containsText" text="PESQUISA DE MERCADO">
      <formula>NOT(ISERROR(SEARCH("PESQUISA DE MERCADO",B106)))</formula>
    </cfRule>
    <cfRule type="containsText" dxfId="4159" priority="5351" operator="containsText" text="CPU">
      <formula>NOT(ISERROR(SEARCH("CPU",B106)))</formula>
    </cfRule>
    <cfRule type="containsText" dxfId="4158" priority="5352" operator="containsText" text="LICITADO">
      <formula>NOT(ISERROR(SEARCH("LICITADO",B106)))</formula>
    </cfRule>
    <cfRule type="containsText" dxfId="4157" priority="5353" operator="containsText" text="OUTROS">
      <formula>NOT(ISERROR(SEARCH("OUTROS",B106)))</formula>
    </cfRule>
    <cfRule type="containsText" dxfId="4156" priority="5354" operator="containsText" text="SINAPI">
      <formula>NOT(ISERROR(SEARCH("SINAPI",B106)))</formula>
    </cfRule>
    <cfRule type="containsText" dxfId="4155" priority="5355" operator="containsText" text="SIURB-INFRA">
      <formula>NOT(ISERROR(SEARCH("SIURB-INFRA",B106)))</formula>
    </cfRule>
    <cfRule type="containsText" dxfId="4154" priority="5356" operator="containsText" text="SIURB-EDIF">
      <formula>NOT(ISERROR(SEARCH("SIURB-EDIF",B106)))</formula>
    </cfRule>
    <cfRule type="containsText" dxfId="4153" priority="5357" operator="containsText" text="CDHU">
      <formula>NOT(ISERROR(SEARCH("CDHU",B106)))</formula>
    </cfRule>
  </conditionalFormatting>
  <conditionalFormatting sqref="B146">
    <cfRule type="containsText" dxfId="4152" priority="4974" operator="containsText" text="PESQUISA DE MERCADO">
      <formula>NOT(ISERROR(SEARCH("PESQUISA DE MERCADO",B146)))</formula>
    </cfRule>
    <cfRule type="containsText" dxfId="4151" priority="4975" operator="containsText" text="CPU">
      <formula>NOT(ISERROR(SEARCH("CPU",B146)))</formula>
    </cfRule>
    <cfRule type="containsText" dxfId="4150" priority="4976" operator="containsText" text="LICITADO">
      <formula>NOT(ISERROR(SEARCH("LICITADO",B146)))</formula>
    </cfRule>
    <cfRule type="containsText" dxfId="4149" priority="4977" operator="containsText" text="OUTROS">
      <formula>NOT(ISERROR(SEARCH("OUTROS",B146)))</formula>
    </cfRule>
    <cfRule type="containsText" dxfId="4148" priority="4978" operator="containsText" text="SINAPI">
      <formula>NOT(ISERROR(SEARCH("SINAPI",B146)))</formula>
    </cfRule>
    <cfRule type="containsText" dxfId="4147" priority="4979" operator="containsText" text="SIURB-INFRA">
      <formula>NOT(ISERROR(SEARCH("SIURB-INFRA",B146)))</formula>
    </cfRule>
    <cfRule type="containsText" dxfId="4146" priority="4980" operator="containsText" text="SIURB-EDIF">
      <formula>NOT(ISERROR(SEARCH("SIURB-EDIF",B146)))</formula>
    </cfRule>
    <cfRule type="containsText" dxfId="4145" priority="4981" operator="containsText" text="CDHU">
      <formula>NOT(ISERROR(SEARCH("CDHU",B146)))</formula>
    </cfRule>
  </conditionalFormatting>
  <conditionalFormatting sqref="B34">
    <cfRule type="containsText" dxfId="4144" priority="6030" operator="containsText" text="PESQUISA DE MERCADO">
      <formula>NOT(ISERROR(SEARCH("PESQUISA DE MERCADO",B34)))</formula>
    </cfRule>
    <cfRule type="containsText" dxfId="4143" priority="6031" operator="containsText" text="CPU">
      <formula>NOT(ISERROR(SEARCH("CPU",B34)))</formula>
    </cfRule>
    <cfRule type="containsText" dxfId="4142" priority="6032" operator="containsText" text="LICITADO">
      <formula>NOT(ISERROR(SEARCH("LICITADO",B34)))</formula>
    </cfRule>
    <cfRule type="containsText" dxfId="4141" priority="6033" operator="containsText" text="OUTROS">
      <formula>NOT(ISERROR(SEARCH("OUTROS",B34)))</formula>
    </cfRule>
    <cfRule type="containsText" dxfId="4140" priority="6034" operator="containsText" text="SINAPI">
      <formula>NOT(ISERROR(SEARCH("SINAPI",B34)))</formula>
    </cfRule>
    <cfRule type="containsText" dxfId="4139" priority="6035" operator="containsText" text="SIURB-INFRA">
      <formula>NOT(ISERROR(SEARCH("SIURB-INFRA",B34)))</formula>
    </cfRule>
    <cfRule type="containsText" dxfId="4138" priority="6036" operator="containsText" text="SIURB-EDIF">
      <formula>NOT(ISERROR(SEARCH("SIURB-EDIF",B34)))</formula>
    </cfRule>
    <cfRule type="containsText" dxfId="4137" priority="6037" operator="containsText" text="CDHU">
      <formula>NOT(ISERROR(SEARCH("CDHU",B34)))</formula>
    </cfRule>
  </conditionalFormatting>
  <conditionalFormatting sqref="B147">
    <cfRule type="containsText" dxfId="4136" priority="4966" operator="containsText" text="PESQUISA DE MERCADO">
      <formula>NOT(ISERROR(SEARCH("PESQUISA DE MERCADO",B147)))</formula>
    </cfRule>
    <cfRule type="containsText" dxfId="4135" priority="4967" operator="containsText" text="CPU">
      <formula>NOT(ISERROR(SEARCH("CPU",B147)))</formula>
    </cfRule>
    <cfRule type="containsText" dxfId="4134" priority="4968" operator="containsText" text="LICITADO">
      <formula>NOT(ISERROR(SEARCH("LICITADO",B147)))</formula>
    </cfRule>
    <cfRule type="containsText" dxfId="4133" priority="4969" operator="containsText" text="OUTROS">
      <formula>NOT(ISERROR(SEARCH("OUTROS",B147)))</formula>
    </cfRule>
    <cfRule type="containsText" dxfId="4132" priority="4970" operator="containsText" text="SINAPI">
      <formula>NOT(ISERROR(SEARCH("SINAPI",B147)))</formula>
    </cfRule>
    <cfRule type="containsText" dxfId="4131" priority="4971" operator="containsText" text="SIURB-INFRA">
      <formula>NOT(ISERROR(SEARCH("SIURB-INFRA",B147)))</formula>
    </cfRule>
    <cfRule type="containsText" dxfId="4130" priority="4972" operator="containsText" text="SIURB-EDIF">
      <formula>NOT(ISERROR(SEARCH("SIURB-EDIF",B147)))</formula>
    </cfRule>
    <cfRule type="containsText" dxfId="4129" priority="4973" operator="containsText" text="CDHU">
      <formula>NOT(ISERROR(SEARCH("CDHU",B147)))</formula>
    </cfRule>
  </conditionalFormatting>
  <conditionalFormatting sqref="B152">
    <cfRule type="containsText" dxfId="4128" priority="4918" operator="containsText" text="PESQUISA DE MERCADO">
      <formula>NOT(ISERROR(SEARCH("PESQUISA DE MERCADO",B152)))</formula>
    </cfRule>
    <cfRule type="containsText" dxfId="4127" priority="4919" operator="containsText" text="CPU">
      <formula>NOT(ISERROR(SEARCH("CPU",B152)))</formula>
    </cfRule>
    <cfRule type="containsText" dxfId="4126" priority="4920" operator="containsText" text="LICITADO">
      <formula>NOT(ISERROR(SEARCH("LICITADO",B152)))</formula>
    </cfRule>
    <cfRule type="containsText" dxfId="4125" priority="4921" operator="containsText" text="OUTROS">
      <formula>NOT(ISERROR(SEARCH("OUTROS",B152)))</formula>
    </cfRule>
    <cfRule type="containsText" dxfId="4124" priority="4922" operator="containsText" text="SINAPI">
      <formula>NOT(ISERROR(SEARCH("SINAPI",B152)))</formula>
    </cfRule>
    <cfRule type="containsText" dxfId="4123" priority="4923" operator="containsText" text="SIURB-INFRA">
      <formula>NOT(ISERROR(SEARCH("SIURB-INFRA",B152)))</formula>
    </cfRule>
    <cfRule type="containsText" dxfId="4122" priority="4924" operator="containsText" text="SIURB-EDIF">
      <formula>NOT(ISERROR(SEARCH("SIURB-EDIF",B152)))</formula>
    </cfRule>
    <cfRule type="containsText" dxfId="4121" priority="4925" operator="containsText" text="CDHU">
      <formula>NOT(ISERROR(SEARCH("CDHU",B152)))</formula>
    </cfRule>
  </conditionalFormatting>
  <conditionalFormatting sqref="B153">
    <cfRule type="containsText" dxfId="4120" priority="4910" operator="containsText" text="PESQUISA DE MERCADO">
      <formula>NOT(ISERROR(SEARCH("PESQUISA DE MERCADO",B153)))</formula>
    </cfRule>
    <cfRule type="containsText" dxfId="4119" priority="4911" operator="containsText" text="CPU">
      <formula>NOT(ISERROR(SEARCH("CPU",B153)))</formula>
    </cfRule>
    <cfRule type="containsText" dxfId="4118" priority="4912" operator="containsText" text="LICITADO">
      <formula>NOT(ISERROR(SEARCH("LICITADO",B153)))</formula>
    </cfRule>
    <cfRule type="containsText" dxfId="4117" priority="4913" operator="containsText" text="OUTROS">
      <formula>NOT(ISERROR(SEARCH("OUTROS",B153)))</formula>
    </cfRule>
    <cfRule type="containsText" dxfId="4116" priority="4914" operator="containsText" text="SINAPI">
      <formula>NOT(ISERROR(SEARCH("SINAPI",B153)))</formula>
    </cfRule>
    <cfRule type="containsText" dxfId="4115" priority="4915" operator="containsText" text="SIURB-INFRA">
      <formula>NOT(ISERROR(SEARCH("SIURB-INFRA",B153)))</formula>
    </cfRule>
    <cfRule type="containsText" dxfId="4114" priority="4916" operator="containsText" text="SIURB-EDIF">
      <formula>NOT(ISERROR(SEARCH("SIURB-EDIF",B153)))</formula>
    </cfRule>
    <cfRule type="containsText" dxfId="4113" priority="4917" operator="containsText" text="CDHU">
      <formula>NOT(ISERROR(SEARCH("CDHU",B153)))</formula>
    </cfRule>
  </conditionalFormatting>
  <conditionalFormatting sqref="B44">
    <cfRule type="containsText" dxfId="4112" priority="5950" operator="containsText" text="PESQUISA DE MERCADO">
      <formula>NOT(ISERROR(SEARCH("PESQUISA DE MERCADO",B44)))</formula>
    </cfRule>
    <cfRule type="containsText" dxfId="4111" priority="5951" operator="containsText" text="CPU">
      <formula>NOT(ISERROR(SEARCH("CPU",B44)))</formula>
    </cfRule>
    <cfRule type="containsText" dxfId="4110" priority="5952" operator="containsText" text="LICITADO">
      <formula>NOT(ISERROR(SEARCH("LICITADO",B44)))</formula>
    </cfRule>
    <cfRule type="containsText" dxfId="4109" priority="5953" operator="containsText" text="OUTROS">
      <formula>NOT(ISERROR(SEARCH("OUTROS",B44)))</formula>
    </cfRule>
    <cfRule type="containsText" dxfId="4108" priority="5954" operator="containsText" text="SINAPI">
      <formula>NOT(ISERROR(SEARCH("SINAPI",B44)))</formula>
    </cfRule>
    <cfRule type="containsText" dxfId="4107" priority="5955" operator="containsText" text="SIURB-INFRA">
      <formula>NOT(ISERROR(SEARCH("SIURB-INFRA",B44)))</formula>
    </cfRule>
    <cfRule type="containsText" dxfId="4106" priority="5956" operator="containsText" text="SIURB-EDIF">
      <formula>NOT(ISERROR(SEARCH("SIURB-EDIF",B44)))</formula>
    </cfRule>
    <cfRule type="containsText" dxfId="4105" priority="5957" operator="containsText" text="CDHU">
      <formula>NOT(ISERROR(SEARCH("CDHU",B44)))</formula>
    </cfRule>
  </conditionalFormatting>
  <conditionalFormatting sqref="B40">
    <cfRule type="containsText" dxfId="4104" priority="5982" operator="containsText" text="PESQUISA DE MERCADO">
      <formula>NOT(ISERROR(SEARCH("PESQUISA DE MERCADO",B40)))</formula>
    </cfRule>
    <cfRule type="containsText" dxfId="4103" priority="5983" operator="containsText" text="CPU">
      <formula>NOT(ISERROR(SEARCH("CPU",B40)))</formula>
    </cfRule>
    <cfRule type="containsText" dxfId="4102" priority="5984" operator="containsText" text="LICITADO">
      <formula>NOT(ISERROR(SEARCH("LICITADO",B40)))</formula>
    </cfRule>
    <cfRule type="containsText" dxfId="4101" priority="5985" operator="containsText" text="OUTROS">
      <formula>NOT(ISERROR(SEARCH("OUTROS",B40)))</formula>
    </cfRule>
    <cfRule type="containsText" dxfId="4100" priority="5986" operator="containsText" text="SINAPI">
      <formula>NOT(ISERROR(SEARCH("SINAPI",B40)))</formula>
    </cfRule>
    <cfRule type="containsText" dxfId="4099" priority="5987" operator="containsText" text="SIURB-INFRA">
      <formula>NOT(ISERROR(SEARCH("SIURB-INFRA",B40)))</formula>
    </cfRule>
    <cfRule type="containsText" dxfId="4098" priority="5988" operator="containsText" text="SIURB-EDIF">
      <formula>NOT(ISERROR(SEARCH("SIURB-EDIF",B40)))</formula>
    </cfRule>
    <cfRule type="containsText" dxfId="4097" priority="5989" operator="containsText" text="CDHU">
      <formula>NOT(ISERROR(SEARCH("CDHU",B40)))</formula>
    </cfRule>
  </conditionalFormatting>
  <conditionalFormatting sqref="B155">
    <cfRule type="containsText" dxfId="4096" priority="4886" operator="containsText" text="PESQUISA DE MERCADO">
      <formula>NOT(ISERROR(SEARCH("PESQUISA DE MERCADO",B155)))</formula>
    </cfRule>
    <cfRule type="containsText" dxfId="4095" priority="4887" operator="containsText" text="CPU">
      <formula>NOT(ISERROR(SEARCH("CPU",B155)))</formula>
    </cfRule>
    <cfRule type="containsText" dxfId="4094" priority="4888" operator="containsText" text="LICITADO">
      <formula>NOT(ISERROR(SEARCH("LICITADO",B155)))</formula>
    </cfRule>
    <cfRule type="containsText" dxfId="4093" priority="4889" operator="containsText" text="OUTROS">
      <formula>NOT(ISERROR(SEARCH("OUTROS",B155)))</formula>
    </cfRule>
    <cfRule type="containsText" dxfId="4092" priority="4890" operator="containsText" text="SINAPI">
      <formula>NOT(ISERROR(SEARCH("SINAPI",B155)))</formula>
    </cfRule>
    <cfRule type="containsText" dxfId="4091" priority="4891" operator="containsText" text="SIURB-INFRA">
      <formula>NOT(ISERROR(SEARCH("SIURB-INFRA",B155)))</formula>
    </cfRule>
    <cfRule type="containsText" dxfId="4090" priority="4892" operator="containsText" text="SIURB-EDIF">
      <formula>NOT(ISERROR(SEARCH("SIURB-EDIF",B155)))</formula>
    </cfRule>
    <cfRule type="containsText" dxfId="4089" priority="4893" operator="containsText" text="CDHU">
      <formula>NOT(ISERROR(SEARCH("CDHU",B155)))</formula>
    </cfRule>
  </conditionalFormatting>
  <conditionalFormatting sqref="B156">
    <cfRule type="containsText" dxfId="4088" priority="4878" operator="containsText" text="PESQUISA DE MERCADO">
      <formula>NOT(ISERROR(SEARCH("PESQUISA DE MERCADO",B156)))</formula>
    </cfRule>
    <cfRule type="containsText" dxfId="4087" priority="4879" operator="containsText" text="CPU">
      <formula>NOT(ISERROR(SEARCH("CPU",B156)))</formula>
    </cfRule>
    <cfRule type="containsText" dxfId="4086" priority="4880" operator="containsText" text="LICITADO">
      <formula>NOT(ISERROR(SEARCH("LICITADO",B156)))</formula>
    </cfRule>
    <cfRule type="containsText" dxfId="4085" priority="4881" operator="containsText" text="OUTROS">
      <formula>NOT(ISERROR(SEARCH("OUTROS",B156)))</formula>
    </cfRule>
    <cfRule type="containsText" dxfId="4084" priority="4882" operator="containsText" text="SINAPI">
      <formula>NOT(ISERROR(SEARCH("SINAPI",B156)))</formula>
    </cfRule>
    <cfRule type="containsText" dxfId="4083" priority="4883" operator="containsText" text="SIURB-INFRA">
      <formula>NOT(ISERROR(SEARCH("SIURB-INFRA",B156)))</formula>
    </cfRule>
    <cfRule type="containsText" dxfId="4082" priority="4884" operator="containsText" text="SIURB-EDIF">
      <formula>NOT(ISERROR(SEARCH("SIURB-EDIF",B156)))</formula>
    </cfRule>
    <cfRule type="containsText" dxfId="4081" priority="4885" operator="containsText" text="CDHU">
      <formula>NOT(ISERROR(SEARCH("CDHU",B156)))</formula>
    </cfRule>
  </conditionalFormatting>
  <conditionalFormatting sqref="B158">
    <cfRule type="containsText" dxfId="4080" priority="4854" operator="containsText" text="PESQUISA DE MERCADO">
      <formula>NOT(ISERROR(SEARCH("PESQUISA DE MERCADO",B158)))</formula>
    </cfRule>
    <cfRule type="containsText" dxfId="4079" priority="4855" operator="containsText" text="CPU">
      <formula>NOT(ISERROR(SEARCH("CPU",B158)))</formula>
    </cfRule>
    <cfRule type="containsText" dxfId="4078" priority="4856" operator="containsText" text="LICITADO">
      <formula>NOT(ISERROR(SEARCH("LICITADO",B158)))</formula>
    </cfRule>
    <cfRule type="containsText" dxfId="4077" priority="4857" operator="containsText" text="OUTROS">
      <formula>NOT(ISERROR(SEARCH("OUTROS",B158)))</formula>
    </cfRule>
    <cfRule type="containsText" dxfId="4076" priority="4858" operator="containsText" text="SINAPI">
      <formula>NOT(ISERROR(SEARCH("SINAPI",B158)))</formula>
    </cfRule>
    <cfRule type="containsText" dxfId="4075" priority="4859" operator="containsText" text="SIURB-INFRA">
      <formula>NOT(ISERROR(SEARCH("SIURB-INFRA",B158)))</formula>
    </cfRule>
    <cfRule type="containsText" dxfId="4074" priority="4860" operator="containsText" text="SIURB-EDIF">
      <formula>NOT(ISERROR(SEARCH("SIURB-EDIF",B158)))</formula>
    </cfRule>
    <cfRule type="containsText" dxfId="4073" priority="4861" operator="containsText" text="CDHU">
      <formula>NOT(ISERROR(SEARCH("CDHU",B158)))</formula>
    </cfRule>
  </conditionalFormatting>
  <conditionalFormatting sqref="B51">
    <cfRule type="containsText" dxfId="4072" priority="5870" operator="containsText" text="PESQUISA DE MERCADO">
      <formula>NOT(ISERROR(SEARCH("PESQUISA DE MERCADO",B51)))</formula>
    </cfRule>
    <cfRule type="containsText" dxfId="4071" priority="5871" operator="containsText" text="CPU">
      <formula>NOT(ISERROR(SEARCH("CPU",B51)))</formula>
    </cfRule>
    <cfRule type="containsText" dxfId="4070" priority="5872" operator="containsText" text="LICITADO">
      <formula>NOT(ISERROR(SEARCH("LICITADO",B51)))</formula>
    </cfRule>
    <cfRule type="containsText" dxfId="4069" priority="5873" operator="containsText" text="OUTROS">
      <formula>NOT(ISERROR(SEARCH("OUTROS",B51)))</formula>
    </cfRule>
    <cfRule type="containsText" dxfId="4068" priority="5874" operator="containsText" text="SINAPI">
      <formula>NOT(ISERROR(SEARCH("SINAPI",B51)))</formula>
    </cfRule>
    <cfRule type="containsText" dxfId="4067" priority="5875" operator="containsText" text="SIURB-INFRA">
      <formula>NOT(ISERROR(SEARCH("SIURB-INFRA",B51)))</formula>
    </cfRule>
    <cfRule type="containsText" dxfId="4066" priority="5876" operator="containsText" text="SIURB-EDIF">
      <formula>NOT(ISERROR(SEARCH("SIURB-EDIF",B51)))</formula>
    </cfRule>
    <cfRule type="containsText" dxfId="4065" priority="5877" operator="containsText" text="CDHU">
      <formula>NOT(ISERROR(SEARCH("CDHU",B51)))</formula>
    </cfRule>
  </conditionalFormatting>
  <conditionalFormatting sqref="B45">
    <cfRule type="containsText" dxfId="4064" priority="5934" operator="containsText" text="PESQUISA DE MERCADO">
      <formula>NOT(ISERROR(SEARCH("PESQUISA DE MERCADO",B45)))</formula>
    </cfRule>
    <cfRule type="containsText" dxfId="4063" priority="5935" operator="containsText" text="CPU">
      <formula>NOT(ISERROR(SEARCH("CPU",B45)))</formula>
    </cfRule>
    <cfRule type="containsText" dxfId="4062" priority="5936" operator="containsText" text="LICITADO">
      <formula>NOT(ISERROR(SEARCH("LICITADO",B45)))</formula>
    </cfRule>
    <cfRule type="containsText" dxfId="4061" priority="5937" operator="containsText" text="OUTROS">
      <formula>NOT(ISERROR(SEARCH("OUTROS",B45)))</formula>
    </cfRule>
    <cfRule type="containsText" dxfId="4060" priority="5938" operator="containsText" text="SINAPI">
      <formula>NOT(ISERROR(SEARCH("SINAPI",B45)))</formula>
    </cfRule>
    <cfRule type="containsText" dxfId="4059" priority="5939" operator="containsText" text="SIURB-INFRA">
      <formula>NOT(ISERROR(SEARCH("SIURB-INFRA",B45)))</formula>
    </cfRule>
    <cfRule type="containsText" dxfId="4058" priority="5940" operator="containsText" text="SIURB-EDIF">
      <formula>NOT(ISERROR(SEARCH("SIURB-EDIF",B45)))</formula>
    </cfRule>
    <cfRule type="containsText" dxfId="4057" priority="5941" operator="containsText" text="CDHU">
      <formula>NOT(ISERROR(SEARCH("CDHU",B45)))</formula>
    </cfRule>
  </conditionalFormatting>
  <conditionalFormatting sqref="B47">
    <cfRule type="containsText" dxfId="4056" priority="5918" operator="containsText" text="PESQUISA DE MERCADO">
      <formula>NOT(ISERROR(SEARCH("PESQUISA DE MERCADO",B47)))</formula>
    </cfRule>
    <cfRule type="containsText" dxfId="4055" priority="5919" operator="containsText" text="CPU">
      <formula>NOT(ISERROR(SEARCH("CPU",B47)))</formula>
    </cfRule>
    <cfRule type="containsText" dxfId="4054" priority="5920" operator="containsText" text="LICITADO">
      <formula>NOT(ISERROR(SEARCH("LICITADO",B47)))</formula>
    </cfRule>
    <cfRule type="containsText" dxfId="4053" priority="5921" operator="containsText" text="OUTROS">
      <formula>NOT(ISERROR(SEARCH("OUTROS",B47)))</formula>
    </cfRule>
    <cfRule type="containsText" dxfId="4052" priority="5922" operator="containsText" text="SINAPI">
      <formula>NOT(ISERROR(SEARCH("SINAPI",B47)))</formula>
    </cfRule>
    <cfRule type="containsText" dxfId="4051" priority="5923" operator="containsText" text="SIURB-INFRA">
      <formula>NOT(ISERROR(SEARCH("SIURB-INFRA",B47)))</formula>
    </cfRule>
    <cfRule type="containsText" dxfId="4050" priority="5924" operator="containsText" text="SIURB-EDIF">
      <formula>NOT(ISERROR(SEARCH("SIURB-EDIF",B47)))</formula>
    </cfRule>
    <cfRule type="containsText" dxfId="4049" priority="5925" operator="containsText" text="CDHU">
      <formula>NOT(ISERROR(SEARCH("CDHU",B47)))</formula>
    </cfRule>
  </conditionalFormatting>
  <conditionalFormatting sqref="B48">
    <cfRule type="containsText" dxfId="4048" priority="5902" operator="containsText" text="PESQUISA DE MERCADO">
      <formula>NOT(ISERROR(SEARCH("PESQUISA DE MERCADO",B48)))</formula>
    </cfRule>
    <cfRule type="containsText" dxfId="4047" priority="5903" operator="containsText" text="CPU">
      <formula>NOT(ISERROR(SEARCH("CPU",B48)))</formula>
    </cfRule>
    <cfRule type="containsText" dxfId="4046" priority="5904" operator="containsText" text="LICITADO">
      <formula>NOT(ISERROR(SEARCH("LICITADO",B48)))</formula>
    </cfRule>
    <cfRule type="containsText" dxfId="4045" priority="5905" operator="containsText" text="OUTROS">
      <formula>NOT(ISERROR(SEARCH("OUTROS",B48)))</formula>
    </cfRule>
    <cfRule type="containsText" dxfId="4044" priority="5906" operator="containsText" text="SINAPI">
      <formula>NOT(ISERROR(SEARCH("SINAPI",B48)))</formula>
    </cfRule>
    <cfRule type="containsText" dxfId="4043" priority="5907" operator="containsText" text="SIURB-INFRA">
      <formula>NOT(ISERROR(SEARCH("SIURB-INFRA",B48)))</formula>
    </cfRule>
    <cfRule type="containsText" dxfId="4042" priority="5908" operator="containsText" text="SIURB-EDIF">
      <formula>NOT(ISERROR(SEARCH("SIURB-EDIF",B48)))</formula>
    </cfRule>
    <cfRule type="containsText" dxfId="4041" priority="5909" operator="containsText" text="CDHU">
      <formula>NOT(ISERROR(SEARCH("CDHU",B48)))</formula>
    </cfRule>
  </conditionalFormatting>
  <conditionalFormatting sqref="B161">
    <cfRule type="containsText" dxfId="4040" priority="4830" operator="containsText" text="PESQUISA DE MERCADO">
      <formula>NOT(ISERROR(SEARCH("PESQUISA DE MERCADO",B161)))</formula>
    </cfRule>
    <cfRule type="containsText" dxfId="4039" priority="4831" operator="containsText" text="CPU">
      <formula>NOT(ISERROR(SEARCH("CPU",B161)))</formula>
    </cfRule>
    <cfRule type="containsText" dxfId="4038" priority="4832" operator="containsText" text="LICITADO">
      <formula>NOT(ISERROR(SEARCH("LICITADO",B161)))</formula>
    </cfRule>
    <cfRule type="containsText" dxfId="4037" priority="4833" operator="containsText" text="OUTROS">
      <formula>NOT(ISERROR(SEARCH("OUTROS",B161)))</formula>
    </cfRule>
    <cfRule type="containsText" dxfId="4036" priority="4834" operator="containsText" text="SINAPI">
      <formula>NOT(ISERROR(SEARCH("SINAPI",B161)))</formula>
    </cfRule>
    <cfRule type="containsText" dxfId="4035" priority="4835" operator="containsText" text="SIURB-INFRA">
      <formula>NOT(ISERROR(SEARCH("SIURB-INFRA",B161)))</formula>
    </cfRule>
    <cfRule type="containsText" dxfId="4034" priority="4836" operator="containsText" text="SIURB-EDIF">
      <formula>NOT(ISERROR(SEARCH("SIURB-EDIF",B161)))</formula>
    </cfRule>
    <cfRule type="containsText" dxfId="4033" priority="4837" operator="containsText" text="CDHU">
      <formula>NOT(ISERROR(SEARCH("CDHU",B161)))</formula>
    </cfRule>
  </conditionalFormatting>
  <conditionalFormatting sqref="B50">
    <cfRule type="containsText" dxfId="4032" priority="5886" operator="containsText" text="PESQUISA DE MERCADO">
      <formula>NOT(ISERROR(SEARCH("PESQUISA DE MERCADO",B50)))</formula>
    </cfRule>
    <cfRule type="containsText" dxfId="4031" priority="5887" operator="containsText" text="CPU">
      <formula>NOT(ISERROR(SEARCH("CPU",B50)))</formula>
    </cfRule>
    <cfRule type="containsText" dxfId="4030" priority="5888" operator="containsText" text="LICITADO">
      <formula>NOT(ISERROR(SEARCH("LICITADO",B50)))</formula>
    </cfRule>
    <cfRule type="containsText" dxfId="4029" priority="5889" operator="containsText" text="OUTROS">
      <formula>NOT(ISERROR(SEARCH("OUTROS",B50)))</formula>
    </cfRule>
    <cfRule type="containsText" dxfId="4028" priority="5890" operator="containsText" text="SINAPI">
      <formula>NOT(ISERROR(SEARCH("SINAPI",B50)))</formula>
    </cfRule>
    <cfRule type="containsText" dxfId="4027" priority="5891" operator="containsText" text="SIURB-INFRA">
      <formula>NOT(ISERROR(SEARCH("SIURB-INFRA",B50)))</formula>
    </cfRule>
    <cfRule type="containsText" dxfId="4026" priority="5892" operator="containsText" text="SIURB-EDIF">
      <formula>NOT(ISERROR(SEARCH("SIURB-EDIF",B50)))</formula>
    </cfRule>
    <cfRule type="containsText" dxfId="4025" priority="5893" operator="containsText" text="CDHU">
      <formula>NOT(ISERROR(SEARCH("CDHU",B50)))</formula>
    </cfRule>
  </conditionalFormatting>
  <conditionalFormatting sqref="B67">
    <cfRule type="containsText" dxfId="4024" priority="5718" operator="containsText" text="PESQUISA DE MERCADO">
      <formula>NOT(ISERROR(SEARCH("PESQUISA DE MERCADO",B67)))</formula>
    </cfRule>
    <cfRule type="containsText" dxfId="4023" priority="5719" operator="containsText" text="CPU">
      <formula>NOT(ISERROR(SEARCH("CPU",B67)))</formula>
    </cfRule>
    <cfRule type="containsText" dxfId="4022" priority="5720" operator="containsText" text="LICITADO">
      <formula>NOT(ISERROR(SEARCH("LICITADO",B67)))</formula>
    </cfRule>
    <cfRule type="containsText" dxfId="4021" priority="5721" operator="containsText" text="OUTROS">
      <formula>NOT(ISERROR(SEARCH("OUTROS",B67)))</formula>
    </cfRule>
    <cfRule type="containsText" dxfId="4020" priority="5722" operator="containsText" text="SINAPI">
      <formula>NOT(ISERROR(SEARCH("SINAPI",B67)))</formula>
    </cfRule>
    <cfRule type="containsText" dxfId="4019" priority="5723" operator="containsText" text="SIURB-INFRA">
      <formula>NOT(ISERROR(SEARCH("SIURB-INFRA",B67)))</formula>
    </cfRule>
    <cfRule type="containsText" dxfId="4018" priority="5724" operator="containsText" text="SIURB-EDIF">
      <formula>NOT(ISERROR(SEARCH("SIURB-EDIF",B67)))</formula>
    </cfRule>
    <cfRule type="containsText" dxfId="4017" priority="5725" operator="containsText" text="CDHU">
      <formula>NOT(ISERROR(SEARCH("CDHU",B67)))</formula>
    </cfRule>
  </conditionalFormatting>
  <conditionalFormatting sqref="B54">
    <cfRule type="containsText" dxfId="4016" priority="5838" operator="containsText" text="PESQUISA DE MERCADO">
      <formula>NOT(ISERROR(SEARCH("PESQUISA DE MERCADO",B54)))</formula>
    </cfRule>
    <cfRule type="containsText" dxfId="4015" priority="5839" operator="containsText" text="CPU">
      <formula>NOT(ISERROR(SEARCH("CPU",B54)))</formula>
    </cfRule>
    <cfRule type="containsText" dxfId="4014" priority="5840" operator="containsText" text="LICITADO">
      <formula>NOT(ISERROR(SEARCH("LICITADO",B54)))</formula>
    </cfRule>
    <cfRule type="containsText" dxfId="4013" priority="5841" operator="containsText" text="OUTROS">
      <formula>NOT(ISERROR(SEARCH("OUTROS",B54)))</formula>
    </cfRule>
    <cfRule type="containsText" dxfId="4012" priority="5842" operator="containsText" text="SINAPI">
      <formula>NOT(ISERROR(SEARCH("SINAPI",B54)))</formula>
    </cfRule>
    <cfRule type="containsText" dxfId="4011" priority="5843" operator="containsText" text="SIURB-INFRA">
      <formula>NOT(ISERROR(SEARCH("SIURB-INFRA",B54)))</formula>
    </cfRule>
    <cfRule type="containsText" dxfId="4010" priority="5844" operator="containsText" text="SIURB-EDIF">
      <formula>NOT(ISERROR(SEARCH("SIURB-EDIF",B54)))</formula>
    </cfRule>
    <cfRule type="containsText" dxfId="4009" priority="5845" operator="containsText" text="CDHU">
      <formula>NOT(ISERROR(SEARCH("CDHU",B54)))</formula>
    </cfRule>
  </conditionalFormatting>
  <conditionalFormatting sqref="B59">
    <cfRule type="containsText" dxfId="4008" priority="5798" operator="containsText" text="PESQUISA DE MERCADO">
      <formula>NOT(ISERROR(SEARCH("PESQUISA DE MERCADO",B59)))</formula>
    </cfRule>
    <cfRule type="containsText" dxfId="4007" priority="5799" operator="containsText" text="CPU">
      <formula>NOT(ISERROR(SEARCH("CPU",B59)))</formula>
    </cfRule>
    <cfRule type="containsText" dxfId="4006" priority="5800" operator="containsText" text="LICITADO">
      <formula>NOT(ISERROR(SEARCH("LICITADO",B59)))</formula>
    </cfRule>
    <cfRule type="containsText" dxfId="4005" priority="5801" operator="containsText" text="OUTROS">
      <formula>NOT(ISERROR(SEARCH("OUTROS",B59)))</formula>
    </cfRule>
    <cfRule type="containsText" dxfId="4004" priority="5802" operator="containsText" text="SINAPI">
      <formula>NOT(ISERROR(SEARCH("SINAPI",B59)))</formula>
    </cfRule>
    <cfRule type="containsText" dxfId="4003" priority="5803" operator="containsText" text="SIURB-INFRA">
      <formula>NOT(ISERROR(SEARCH("SIURB-INFRA",B59)))</formula>
    </cfRule>
    <cfRule type="containsText" dxfId="4002" priority="5804" operator="containsText" text="SIURB-EDIF">
      <formula>NOT(ISERROR(SEARCH("SIURB-EDIF",B59)))</formula>
    </cfRule>
    <cfRule type="containsText" dxfId="4001" priority="5805" operator="containsText" text="CDHU">
      <formula>NOT(ISERROR(SEARCH("CDHU",B59)))</formula>
    </cfRule>
  </conditionalFormatting>
  <conditionalFormatting sqref="B53">
    <cfRule type="containsText" dxfId="4000" priority="5854" operator="containsText" text="PESQUISA DE MERCADO">
      <formula>NOT(ISERROR(SEARCH("PESQUISA DE MERCADO",B53)))</formula>
    </cfRule>
    <cfRule type="containsText" dxfId="3999" priority="5855" operator="containsText" text="CPU">
      <formula>NOT(ISERROR(SEARCH("CPU",B53)))</formula>
    </cfRule>
    <cfRule type="containsText" dxfId="3998" priority="5856" operator="containsText" text="LICITADO">
      <formula>NOT(ISERROR(SEARCH("LICITADO",B53)))</formula>
    </cfRule>
    <cfRule type="containsText" dxfId="3997" priority="5857" operator="containsText" text="OUTROS">
      <formula>NOT(ISERROR(SEARCH("OUTROS",B53)))</formula>
    </cfRule>
    <cfRule type="containsText" dxfId="3996" priority="5858" operator="containsText" text="SINAPI">
      <formula>NOT(ISERROR(SEARCH("SINAPI",B53)))</formula>
    </cfRule>
    <cfRule type="containsText" dxfId="3995" priority="5859" operator="containsText" text="SIURB-INFRA">
      <formula>NOT(ISERROR(SEARCH("SIURB-INFRA",B53)))</formula>
    </cfRule>
    <cfRule type="containsText" dxfId="3994" priority="5860" operator="containsText" text="SIURB-EDIF">
      <formula>NOT(ISERROR(SEARCH("SIURB-EDIF",B53)))</formula>
    </cfRule>
    <cfRule type="containsText" dxfId="3993" priority="5861" operator="containsText" text="CDHU">
      <formula>NOT(ISERROR(SEARCH("CDHU",B53)))</formula>
    </cfRule>
  </conditionalFormatting>
  <conditionalFormatting sqref="B60">
    <cfRule type="containsText" dxfId="3992" priority="5782" operator="containsText" text="PESQUISA DE MERCADO">
      <formula>NOT(ISERROR(SEARCH("PESQUISA DE MERCADO",B60)))</formula>
    </cfRule>
    <cfRule type="containsText" dxfId="3991" priority="5783" operator="containsText" text="CPU">
      <formula>NOT(ISERROR(SEARCH("CPU",B60)))</formula>
    </cfRule>
    <cfRule type="containsText" dxfId="3990" priority="5784" operator="containsText" text="LICITADO">
      <formula>NOT(ISERROR(SEARCH("LICITADO",B60)))</formula>
    </cfRule>
    <cfRule type="containsText" dxfId="3989" priority="5785" operator="containsText" text="OUTROS">
      <formula>NOT(ISERROR(SEARCH("OUTROS",B60)))</formula>
    </cfRule>
    <cfRule type="containsText" dxfId="3988" priority="5786" operator="containsText" text="SINAPI">
      <formula>NOT(ISERROR(SEARCH("SINAPI",B60)))</formula>
    </cfRule>
    <cfRule type="containsText" dxfId="3987" priority="5787" operator="containsText" text="SIURB-INFRA">
      <formula>NOT(ISERROR(SEARCH("SIURB-INFRA",B60)))</formula>
    </cfRule>
    <cfRule type="containsText" dxfId="3986" priority="5788" operator="containsText" text="SIURB-EDIF">
      <formula>NOT(ISERROR(SEARCH("SIURB-EDIF",B60)))</formula>
    </cfRule>
    <cfRule type="containsText" dxfId="3985" priority="5789" operator="containsText" text="CDHU">
      <formula>NOT(ISERROR(SEARCH("CDHU",B60)))</formula>
    </cfRule>
  </conditionalFormatting>
  <conditionalFormatting sqref="B63">
    <cfRule type="containsText" dxfId="3984" priority="5750" operator="containsText" text="PESQUISA DE MERCADO">
      <formula>NOT(ISERROR(SEARCH("PESQUISA DE MERCADO",B63)))</formula>
    </cfRule>
    <cfRule type="containsText" dxfId="3983" priority="5751" operator="containsText" text="CPU">
      <formula>NOT(ISERROR(SEARCH("CPU",B63)))</formula>
    </cfRule>
    <cfRule type="containsText" dxfId="3982" priority="5752" operator="containsText" text="LICITADO">
      <formula>NOT(ISERROR(SEARCH("LICITADO",B63)))</formula>
    </cfRule>
    <cfRule type="containsText" dxfId="3981" priority="5753" operator="containsText" text="OUTROS">
      <formula>NOT(ISERROR(SEARCH("OUTROS",B63)))</formula>
    </cfRule>
    <cfRule type="containsText" dxfId="3980" priority="5754" operator="containsText" text="SINAPI">
      <formula>NOT(ISERROR(SEARCH("SINAPI",B63)))</formula>
    </cfRule>
    <cfRule type="containsText" dxfId="3979" priority="5755" operator="containsText" text="SIURB-INFRA">
      <formula>NOT(ISERROR(SEARCH("SIURB-INFRA",B63)))</formula>
    </cfRule>
    <cfRule type="containsText" dxfId="3978" priority="5756" operator="containsText" text="SIURB-EDIF">
      <formula>NOT(ISERROR(SEARCH("SIURB-EDIF",B63)))</formula>
    </cfRule>
    <cfRule type="containsText" dxfId="3977" priority="5757" operator="containsText" text="CDHU">
      <formula>NOT(ISERROR(SEARCH("CDHU",B63)))</formula>
    </cfRule>
  </conditionalFormatting>
  <conditionalFormatting sqref="B72">
    <cfRule type="containsText" dxfId="3976" priority="5670" operator="containsText" text="PESQUISA DE MERCADO">
      <formula>NOT(ISERROR(SEARCH("PESQUISA DE MERCADO",B72)))</formula>
    </cfRule>
    <cfRule type="containsText" dxfId="3975" priority="5671" operator="containsText" text="CPU">
      <formula>NOT(ISERROR(SEARCH("CPU",B72)))</formula>
    </cfRule>
    <cfRule type="containsText" dxfId="3974" priority="5672" operator="containsText" text="LICITADO">
      <formula>NOT(ISERROR(SEARCH("LICITADO",B72)))</formula>
    </cfRule>
    <cfRule type="containsText" dxfId="3973" priority="5673" operator="containsText" text="OUTROS">
      <formula>NOT(ISERROR(SEARCH("OUTROS",B72)))</formula>
    </cfRule>
    <cfRule type="containsText" dxfId="3972" priority="5674" operator="containsText" text="SINAPI">
      <formula>NOT(ISERROR(SEARCH("SINAPI",B72)))</formula>
    </cfRule>
    <cfRule type="containsText" dxfId="3971" priority="5675" operator="containsText" text="SIURB-INFRA">
      <formula>NOT(ISERROR(SEARCH("SIURB-INFRA",B72)))</formula>
    </cfRule>
    <cfRule type="containsText" dxfId="3970" priority="5676" operator="containsText" text="SIURB-EDIF">
      <formula>NOT(ISERROR(SEARCH("SIURB-EDIF",B72)))</formula>
    </cfRule>
    <cfRule type="containsText" dxfId="3969" priority="5677" operator="containsText" text="CDHU">
      <formula>NOT(ISERROR(SEARCH("CDHU",B72)))</formula>
    </cfRule>
  </conditionalFormatting>
  <conditionalFormatting sqref="B88">
    <cfRule type="containsText" dxfId="3968" priority="5510" operator="containsText" text="PESQUISA DE MERCADO">
      <formula>NOT(ISERROR(SEARCH("PESQUISA DE MERCADO",B88)))</formula>
    </cfRule>
    <cfRule type="containsText" dxfId="3967" priority="5511" operator="containsText" text="CPU">
      <formula>NOT(ISERROR(SEARCH("CPU",B88)))</formula>
    </cfRule>
    <cfRule type="containsText" dxfId="3966" priority="5512" operator="containsText" text="LICITADO">
      <formula>NOT(ISERROR(SEARCH("LICITADO",B88)))</formula>
    </cfRule>
    <cfRule type="containsText" dxfId="3965" priority="5513" operator="containsText" text="OUTROS">
      <formula>NOT(ISERROR(SEARCH("OUTROS",B88)))</formula>
    </cfRule>
    <cfRule type="containsText" dxfId="3964" priority="5514" operator="containsText" text="SINAPI">
      <formula>NOT(ISERROR(SEARCH("SINAPI",B88)))</formula>
    </cfRule>
    <cfRule type="containsText" dxfId="3963" priority="5515" operator="containsText" text="SIURB-INFRA">
      <formula>NOT(ISERROR(SEARCH("SIURB-INFRA",B88)))</formula>
    </cfRule>
    <cfRule type="containsText" dxfId="3962" priority="5516" operator="containsText" text="SIURB-EDIF">
      <formula>NOT(ISERROR(SEARCH("SIURB-EDIF",B88)))</formula>
    </cfRule>
    <cfRule type="containsText" dxfId="3961" priority="5517" operator="containsText" text="CDHU">
      <formula>NOT(ISERROR(SEARCH("CDHU",B88)))</formula>
    </cfRule>
  </conditionalFormatting>
  <conditionalFormatting sqref="B62">
    <cfRule type="containsText" dxfId="3960" priority="5766" operator="containsText" text="PESQUISA DE MERCADO">
      <formula>NOT(ISERROR(SEARCH("PESQUISA DE MERCADO",B62)))</formula>
    </cfRule>
    <cfRule type="containsText" dxfId="3959" priority="5767" operator="containsText" text="CPU">
      <formula>NOT(ISERROR(SEARCH("CPU",B62)))</formula>
    </cfRule>
    <cfRule type="containsText" dxfId="3958" priority="5768" operator="containsText" text="LICITADO">
      <formula>NOT(ISERROR(SEARCH("LICITADO",B62)))</formula>
    </cfRule>
    <cfRule type="containsText" dxfId="3957" priority="5769" operator="containsText" text="OUTROS">
      <formula>NOT(ISERROR(SEARCH("OUTROS",B62)))</formula>
    </cfRule>
    <cfRule type="containsText" dxfId="3956" priority="5770" operator="containsText" text="SINAPI">
      <formula>NOT(ISERROR(SEARCH("SINAPI",B62)))</formula>
    </cfRule>
    <cfRule type="containsText" dxfId="3955" priority="5771" operator="containsText" text="SIURB-INFRA">
      <formula>NOT(ISERROR(SEARCH("SIURB-INFRA",B62)))</formula>
    </cfRule>
    <cfRule type="containsText" dxfId="3954" priority="5772" operator="containsText" text="SIURB-EDIF">
      <formula>NOT(ISERROR(SEARCH("SIURB-EDIF",B62)))</formula>
    </cfRule>
    <cfRule type="containsText" dxfId="3953" priority="5773" operator="containsText" text="CDHU">
      <formula>NOT(ISERROR(SEARCH("CDHU",B62)))</formula>
    </cfRule>
  </conditionalFormatting>
  <conditionalFormatting sqref="B66">
    <cfRule type="containsText" dxfId="3952" priority="5726" operator="containsText" text="PESQUISA DE MERCADO">
      <formula>NOT(ISERROR(SEARCH("PESQUISA DE MERCADO",B66)))</formula>
    </cfRule>
    <cfRule type="containsText" dxfId="3951" priority="5727" operator="containsText" text="CPU">
      <formula>NOT(ISERROR(SEARCH("CPU",B66)))</formula>
    </cfRule>
    <cfRule type="containsText" dxfId="3950" priority="5728" operator="containsText" text="LICITADO">
      <formula>NOT(ISERROR(SEARCH("LICITADO",B66)))</formula>
    </cfRule>
    <cfRule type="containsText" dxfId="3949" priority="5729" operator="containsText" text="OUTROS">
      <formula>NOT(ISERROR(SEARCH("OUTROS",B66)))</formula>
    </cfRule>
    <cfRule type="containsText" dxfId="3948" priority="5730" operator="containsText" text="SINAPI">
      <formula>NOT(ISERROR(SEARCH("SINAPI",B66)))</formula>
    </cfRule>
    <cfRule type="containsText" dxfId="3947" priority="5731" operator="containsText" text="SIURB-INFRA">
      <formula>NOT(ISERROR(SEARCH("SIURB-INFRA",B66)))</formula>
    </cfRule>
    <cfRule type="containsText" dxfId="3946" priority="5732" operator="containsText" text="SIURB-EDIF">
      <formula>NOT(ISERROR(SEARCH("SIURB-EDIF",B66)))</formula>
    </cfRule>
    <cfRule type="containsText" dxfId="3945" priority="5733" operator="containsText" text="CDHU">
      <formula>NOT(ISERROR(SEARCH("CDHU",B66)))</formula>
    </cfRule>
  </conditionalFormatting>
  <conditionalFormatting sqref="B87">
    <cfRule type="containsText" dxfId="3944" priority="5518" operator="containsText" text="PESQUISA DE MERCADO">
      <formula>NOT(ISERROR(SEARCH("PESQUISA DE MERCADO",B87)))</formula>
    </cfRule>
    <cfRule type="containsText" dxfId="3943" priority="5519" operator="containsText" text="CPU">
      <formula>NOT(ISERROR(SEARCH("CPU",B87)))</formula>
    </cfRule>
    <cfRule type="containsText" dxfId="3942" priority="5520" operator="containsText" text="LICITADO">
      <formula>NOT(ISERROR(SEARCH("LICITADO",B87)))</formula>
    </cfRule>
    <cfRule type="containsText" dxfId="3941" priority="5521" operator="containsText" text="OUTROS">
      <formula>NOT(ISERROR(SEARCH("OUTROS",B87)))</formula>
    </cfRule>
    <cfRule type="containsText" dxfId="3940" priority="5522" operator="containsText" text="SINAPI">
      <formula>NOT(ISERROR(SEARCH("SINAPI",B87)))</formula>
    </cfRule>
    <cfRule type="containsText" dxfId="3939" priority="5523" operator="containsText" text="SIURB-INFRA">
      <formula>NOT(ISERROR(SEARCH("SIURB-INFRA",B87)))</formula>
    </cfRule>
    <cfRule type="containsText" dxfId="3938" priority="5524" operator="containsText" text="SIURB-EDIF">
      <formula>NOT(ISERROR(SEARCH("SIURB-EDIF",B87)))</formula>
    </cfRule>
    <cfRule type="containsText" dxfId="3937" priority="5525" operator="containsText" text="CDHU">
      <formula>NOT(ISERROR(SEARCH("CDHU",B87)))</formula>
    </cfRule>
  </conditionalFormatting>
  <conditionalFormatting sqref="B79">
    <cfRule type="containsText" dxfId="3936" priority="5606" operator="containsText" text="PESQUISA DE MERCADO">
      <formula>NOT(ISERROR(SEARCH("PESQUISA DE MERCADO",B79)))</formula>
    </cfRule>
    <cfRule type="containsText" dxfId="3935" priority="5607" operator="containsText" text="CPU">
      <formula>NOT(ISERROR(SEARCH("CPU",B79)))</formula>
    </cfRule>
    <cfRule type="containsText" dxfId="3934" priority="5608" operator="containsText" text="LICITADO">
      <formula>NOT(ISERROR(SEARCH("LICITADO",B79)))</formula>
    </cfRule>
    <cfRule type="containsText" dxfId="3933" priority="5609" operator="containsText" text="OUTROS">
      <formula>NOT(ISERROR(SEARCH("OUTROS",B79)))</formula>
    </cfRule>
    <cfRule type="containsText" dxfId="3932" priority="5610" operator="containsText" text="SINAPI">
      <formula>NOT(ISERROR(SEARCH("SINAPI",B79)))</formula>
    </cfRule>
    <cfRule type="containsText" dxfId="3931" priority="5611" operator="containsText" text="SIURB-INFRA">
      <formula>NOT(ISERROR(SEARCH("SIURB-INFRA",B79)))</formula>
    </cfRule>
    <cfRule type="containsText" dxfId="3930" priority="5612" operator="containsText" text="SIURB-EDIF">
      <formula>NOT(ISERROR(SEARCH("SIURB-EDIF",B79)))</formula>
    </cfRule>
    <cfRule type="containsText" dxfId="3929" priority="5613" operator="containsText" text="CDHU">
      <formula>NOT(ISERROR(SEARCH("CDHU",B79)))</formula>
    </cfRule>
  </conditionalFormatting>
  <conditionalFormatting sqref="B81">
    <cfRule type="containsText" dxfId="3928" priority="5582" operator="containsText" text="PESQUISA DE MERCADO">
      <formula>NOT(ISERROR(SEARCH("PESQUISA DE MERCADO",B81)))</formula>
    </cfRule>
    <cfRule type="containsText" dxfId="3927" priority="5583" operator="containsText" text="CPU">
      <formula>NOT(ISERROR(SEARCH("CPU",B81)))</formula>
    </cfRule>
    <cfRule type="containsText" dxfId="3926" priority="5584" operator="containsText" text="LICITADO">
      <formula>NOT(ISERROR(SEARCH("LICITADO",B81)))</formula>
    </cfRule>
    <cfRule type="containsText" dxfId="3925" priority="5585" operator="containsText" text="OUTROS">
      <formula>NOT(ISERROR(SEARCH("OUTROS",B81)))</formula>
    </cfRule>
    <cfRule type="containsText" dxfId="3924" priority="5586" operator="containsText" text="SINAPI">
      <formula>NOT(ISERROR(SEARCH("SINAPI",B81)))</formula>
    </cfRule>
    <cfRule type="containsText" dxfId="3923" priority="5587" operator="containsText" text="SIURB-INFRA">
      <formula>NOT(ISERROR(SEARCH("SIURB-INFRA",B81)))</formula>
    </cfRule>
    <cfRule type="containsText" dxfId="3922" priority="5588" operator="containsText" text="SIURB-EDIF">
      <formula>NOT(ISERROR(SEARCH("SIURB-EDIF",B81)))</formula>
    </cfRule>
    <cfRule type="containsText" dxfId="3921" priority="5589" operator="containsText" text="CDHU">
      <formula>NOT(ISERROR(SEARCH("CDHU",B81)))</formula>
    </cfRule>
  </conditionalFormatting>
  <conditionalFormatting sqref="B82">
    <cfRule type="containsText" dxfId="3920" priority="5574" operator="containsText" text="PESQUISA DE MERCADO">
      <formula>NOT(ISERROR(SEARCH("PESQUISA DE MERCADO",B82)))</formula>
    </cfRule>
    <cfRule type="containsText" dxfId="3919" priority="5575" operator="containsText" text="CPU">
      <formula>NOT(ISERROR(SEARCH("CPU",B82)))</formula>
    </cfRule>
    <cfRule type="containsText" dxfId="3918" priority="5576" operator="containsText" text="LICITADO">
      <formula>NOT(ISERROR(SEARCH("LICITADO",B82)))</formula>
    </cfRule>
    <cfRule type="containsText" dxfId="3917" priority="5577" operator="containsText" text="OUTROS">
      <formula>NOT(ISERROR(SEARCH("OUTROS",B82)))</formula>
    </cfRule>
    <cfRule type="containsText" dxfId="3916" priority="5578" operator="containsText" text="SINAPI">
      <formula>NOT(ISERROR(SEARCH("SINAPI",B82)))</formula>
    </cfRule>
    <cfRule type="containsText" dxfId="3915" priority="5579" operator="containsText" text="SIURB-INFRA">
      <formula>NOT(ISERROR(SEARCH("SIURB-INFRA",B82)))</formula>
    </cfRule>
    <cfRule type="containsText" dxfId="3914" priority="5580" operator="containsText" text="SIURB-EDIF">
      <formula>NOT(ISERROR(SEARCH("SIURB-EDIF",B82)))</formula>
    </cfRule>
    <cfRule type="containsText" dxfId="3913" priority="5581" operator="containsText" text="CDHU">
      <formula>NOT(ISERROR(SEARCH("CDHU",B82)))</formula>
    </cfRule>
  </conditionalFormatting>
  <conditionalFormatting sqref="B194:B195">
    <cfRule type="containsText" dxfId="3912" priority="4550" operator="containsText" text="PESQUISA DE MERCADO">
      <formula>NOT(ISERROR(SEARCH("PESQUISA DE MERCADO",B194)))</formula>
    </cfRule>
    <cfRule type="containsText" dxfId="3911" priority="4551" operator="containsText" text="CPU">
      <formula>NOT(ISERROR(SEARCH("CPU",B194)))</formula>
    </cfRule>
    <cfRule type="containsText" dxfId="3910" priority="4552" operator="containsText" text="LICITADO">
      <formula>NOT(ISERROR(SEARCH("LICITADO",B194)))</formula>
    </cfRule>
    <cfRule type="containsText" dxfId="3909" priority="4553" operator="containsText" text="OUTROS">
      <formula>NOT(ISERROR(SEARCH("OUTROS",B194)))</formula>
    </cfRule>
    <cfRule type="containsText" dxfId="3908" priority="4554" operator="containsText" text="SINAPI">
      <formula>NOT(ISERROR(SEARCH("SINAPI",B194)))</formula>
    </cfRule>
    <cfRule type="containsText" dxfId="3907" priority="4555" operator="containsText" text="SIURB-INFRA">
      <formula>NOT(ISERROR(SEARCH("SIURB-INFRA",B194)))</formula>
    </cfRule>
    <cfRule type="containsText" dxfId="3906" priority="4556" operator="containsText" text="SIURB-EDIF">
      <formula>NOT(ISERROR(SEARCH("SIURB-EDIF",B194)))</formula>
    </cfRule>
    <cfRule type="containsText" dxfId="3905" priority="4557" operator="containsText" text="CDHU">
      <formula>NOT(ISERROR(SEARCH("CDHU",B194)))</formula>
    </cfRule>
  </conditionalFormatting>
  <conditionalFormatting sqref="B78">
    <cfRule type="containsText" dxfId="3904" priority="5614" operator="containsText" text="PESQUISA DE MERCADO">
      <formula>NOT(ISERROR(SEARCH("PESQUISA DE MERCADO",B78)))</formula>
    </cfRule>
    <cfRule type="containsText" dxfId="3903" priority="5615" operator="containsText" text="CPU">
      <formula>NOT(ISERROR(SEARCH("CPU",B78)))</formula>
    </cfRule>
    <cfRule type="containsText" dxfId="3902" priority="5616" operator="containsText" text="LICITADO">
      <formula>NOT(ISERROR(SEARCH("LICITADO",B78)))</formula>
    </cfRule>
    <cfRule type="containsText" dxfId="3901" priority="5617" operator="containsText" text="OUTROS">
      <formula>NOT(ISERROR(SEARCH("OUTROS",B78)))</formula>
    </cfRule>
    <cfRule type="containsText" dxfId="3900" priority="5618" operator="containsText" text="SINAPI">
      <formula>NOT(ISERROR(SEARCH("SINAPI",B78)))</formula>
    </cfRule>
    <cfRule type="containsText" dxfId="3899" priority="5619" operator="containsText" text="SIURB-INFRA">
      <formula>NOT(ISERROR(SEARCH("SIURB-INFRA",B78)))</formula>
    </cfRule>
    <cfRule type="containsText" dxfId="3898" priority="5620" operator="containsText" text="SIURB-EDIF">
      <formula>NOT(ISERROR(SEARCH("SIURB-EDIF",B78)))</formula>
    </cfRule>
    <cfRule type="containsText" dxfId="3897" priority="5621" operator="containsText" text="CDHU">
      <formula>NOT(ISERROR(SEARCH("CDHU",B78)))</formula>
    </cfRule>
  </conditionalFormatting>
  <conditionalFormatting sqref="B105">
    <cfRule type="containsText" dxfId="3896" priority="5358" operator="containsText" text="PESQUISA DE MERCADO">
      <formula>NOT(ISERROR(SEARCH("PESQUISA DE MERCADO",B105)))</formula>
    </cfRule>
    <cfRule type="containsText" dxfId="3895" priority="5359" operator="containsText" text="CPU">
      <formula>NOT(ISERROR(SEARCH("CPU",B105)))</formula>
    </cfRule>
    <cfRule type="containsText" dxfId="3894" priority="5360" operator="containsText" text="LICITADO">
      <formula>NOT(ISERROR(SEARCH("LICITADO",B105)))</formula>
    </cfRule>
    <cfRule type="containsText" dxfId="3893" priority="5361" operator="containsText" text="OUTROS">
      <formula>NOT(ISERROR(SEARCH("OUTROS",B105)))</formula>
    </cfRule>
    <cfRule type="containsText" dxfId="3892" priority="5362" operator="containsText" text="SINAPI">
      <formula>NOT(ISERROR(SEARCH("SINAPI",B105)))</formula>
    </cfRule>
    <cfRule type="containsText" dxfId="3891" priority="5363" operator="containsText" text="SIURB-INFRA">
      <formula>NOT(ISERROR(SEARCH("SIURB-INFRA",B105)))</formula>
    </cfRule>
    <cfRule type="containsText" dxfId="3890" priority="5364" operator="containsText" text="SIURB-EDIF">
      <formula>NOT(ISERROR(SEARCH("SIURB-EDIF",B105)))</formula>
    </cfRule>
    <cfRule type="containsText" dxfId="3889" priority="5365" operator="containsText" text="CDHU">
      <formula>NOT(ISERROR(SEARCH("CDHU",B105)))</formula>
    </cfRule>
  </conditionalFormatting>
  <conditionalFormatting sqref="B216">
    <cfRule type="containsText" dxfId="3888" priority="4334" operator="containsText" text="PESQUISA DE MERCADO">
      <formula>NOT(ISERROR(SEARCH("PESQUISA DE MERCADO",B216)))</formula>
    </cfRule>
    <cfRule type="containsText" dxfId="3887" priority="4335" operator="containsText" text="CPU">
      <formula>NOT(ISERROR(SEARCH("CPU",B216)))</formula>
    </cfRule>
    <cfRule type="containsText" dxfId="3886" priority="4336" operator="containsText" text="LICITADO">
      <formula>NOT(ISERROR(SEARCH("LICITADO",B216)))</formula>
    </cfRule>
    <cfRule type="containsText" dxfId="3885" priority="4337" operator="containsText" text="OUTROS">
      <formula>NOT(ISERROR(SEARCH("OUTROS",B216)))</formula>
    </cfRule>
    <cfRule type="containsText" dxfId="3884" priority="4338" operator="containsText" text="SINAPI">
      <formula>NOT(ISERROR(SEARCH("SINAPI",B216)))</formula>
    </cfRule>
    <cfRule type="containsText" dxfId="3883" priority="4339" operator="containsText" text="SIURB-INFRA">
      <formula>NOT(ISERROR(SEARCH("SIURB-INFRA",B216)))</formula>
    </cfRule>
    <cfRule type="containsText" dxfId="3882" priority="4340" operator="containsText" text="SIURB-EDIF">
      <formula>NOT(ISERROR(SEARCH("SIURB-EDIF",B216)))</formula>
    </cfRule>
    <cfRule type="containsText" dxfId="3881" priority="4341" operator="containsText" text="CDHU">
      <formula>NOT(ISERROR(SEARCH("CDHU",B216)))</formula>
    </cfRule>
  </conditionalFormatting>
  <conditionalFormatting sqref="B85">
    <cfRule type="containsText" dxfId="3880" priority="5542" operator="containsText" text="PESQUISA DE MERCADO">
      <formula>NOT(ISERROR(SEARCH("PESQUISA DE MERCADO",B85)))</formula>
    </cfRule>
    <cfRule type="containsText" dxfId="3879" priority="5543" operator="containsText" text="CPU">
      <formula>NOT(ISERROR(SEARCH("CPU",B85)))</formula>
    </cfRule>
    <cfRule type="containsText" dxfId="3878" priority="5544" operator="containsText" text="LICITADO">
      <formula>NOT(ISERROR(SEARCH("LICITADO",B85)))</formula>
    </cfRule>
    <cfRule type="containsText" dxfId="3877" priority="5545" operator="containsText" text="OUTROS">
      <formula>NOT(ISERROR(SEARCH("OUTROS",B85)))</formula>
    </cfRule>
    <cfRule type="containsText" dxfId="3876" priority="5546" operator="containsText" text="SINAPI">
      <formula>NOT(ISERROR(SEARCH("SINAPI",B85)))</formula>
    </cfRule>
    <cfRule type="containsText" dxfId="3875" priority="5547" operator="containsText" text="SIURB-INFRA">
      <formula>NOT(ISERROR(SEARCH("SIURB-INFRA",B85)))</formula>
    </cfRule>
    <cfRule type="containsText" dxfId="3874" priority="5548" operator="containsText" text="SIURB-EDIF">
      <formula>NOT(ISERROR(SEARCH("SIURB-EDIF",B85)))</formula>
    </cfRule>
    <cfRule type="containsText" dxfId="3873" priority="5549" operator="containsText" text="CDHU">
      <formula>NOT(ISERROR(SEARCH("CDHU",B85)))</formula>
    </cfRule>
  </conditionalFormatting>
  <conditionalFormatting sqref="B120">
    <cfRule type="containsText" dxfId="3872" priority="5222" operator="containsText" text="PESQUISA DE MERCADO">
      <formula>NOT(ISERROR(SEARCH("PESQUISA DE MERCADO",B120)))</formula>
    </cfRule>
    <cfRule type="containsText" dxfId="3871" priority="5223" operator="containsText" text="CPU">
      <formula>NOT(ISERROR(SEARCH("CPU",B120)))</formula>
    </cfRule>
    <cfRule type="containsText" dxfId="3870" priority="5224" operator="containsText" text="LICITADO">
      <formula>NOT(ISERROR(SEARCH("LICITADO",B120)))</formula>
    </cfRule>
    <cfRule type="containsText" dxfId="3869" priority="5225" operator="containsText" text="OUTROS">
      <formula>NOT(ISERROR(SEARCH("OUTROS",B120)))</formula>
    </cfRule>
    <cfRule type="containsText" dxfId="3868" priority="5226" operator="containsText" text="SINAPI">
      <formula>NOT(ISERROR(SEARCH("SINAPI",B120)))</formula>
    </cfRule>
    <cfRule type="containsText" dxfId="3867" priority="5227" operator="containsText" text="SIURB-INFRA">
      <formula>NOT(ISERROR(SEARCH("SIURB-INFRA",B120)))</formula>
    </cfRule>
    <cfRule type="containsText" dxfId="3866" priority="5228" operator="containsText" text="SIURB-EDIF">
      <formula>NOT(ISERROR(SEARCH("SIURB-EDIF",B120)))</formula>
    </cfRule>
    <cfRule type="containsText" dxfId="3865" priority="5229" operator="containsText" text="CDHU">
      <formula>NOT(ISERROR(SEARCH("CDHU",B120)))</formula>
    </cfRule>
  </conditionalFormatting>
  <conditionalFormatting sqref="B84">
    <cfRule type="containsText" dxfId="3864" priority="5550" operator="containsText" text="PESQUISA DE MERCADO">
      <formula>NOT(ISERROR(SEARCH("PESQUISA DE MERCADO",B84)))</formula>
    </cfRule>
    <cfRule type="containsText" dxfId="3863" priority="5551" operator="containsText" text="CPU">
      <formula>NOT(ISERROR(SEARCH("CPU",B84)))</formula>
    </cfRule>
    <cfRule type="containsText" dxfId="3862" priority="5552" operator="containsText" text="LICITADO">
      <formula>NOT(ISERROR(SEARCH("LICITADO",B84)))</formula>
    </cfRule>
    <cfRule type="containsText" dxfId="3861" priority="5553" operator="containsText" text="OUTROS">
      <formula>NOT(ISERROR(SEARCH("OUTROS",B84)))</formula>
    </cfRule>
    <cfRule type="containsText" dxfId="3860" priority="5554" operator="containsText" text="SINAPI">
      <formula>NOT(ISERROR(SEARCH("SINAPI",B84)))</formula>
    </cfRule>
    <cfRule type="containsText" dxfId="3859" priority="5555" operator="containsText" text="SIURB-INFRA">
      <formula>NOT(ISERROR(SEARCH("SIURB-INFRA",B84)))</formula>
    </cfRule>
    <cfRule type="containsText" dxfId="3858" priority="5556" operator="containsText" text="SIURB-EDIF">
      <formula>NOT(ISERROR(SEARCH("SIURB-EDIF",B84)))</formula>
    </cfRule>
    <cfRule type="containsText" dxfId="3857" priority="5557" operator="containsText" text="CDHU">
      <formula>NOT(ISERROR(SEARCH("CDHU",B84)))</formula>
    </cfRule>
  </conditionalFormatting>
  <conditionalFormatting sqref="B119">
    <cfRule type="containsText" dxfId="3856" priority="5230" operator="containsText" text="PESQUISA DE MERCADO">
      <formula>NOT(ISERROR(SEARCH("PESQUISA DE MERCADO",B119)))</formula>
    </cfRule>
    <cfRule type="containsText" dxfId="3855" priority="5231" operator="containsText" text="CPU">
      <formula>NOT(ISERROR(SEARCH("CPU",B119)))</formula>
    </cfRule>
    <cfRule type="containsText" dxfId="3854" priority="5232" operator="containsText" text="LICITADO">
      <formula>NOT(ISERROR(SEARCH("LICITADO",B119)))</formula>
    </cfRule>
    <cfRule type="containsText" dxfId="3853" priority="5233" operator="containsText" text="OUTROS">
      <formula>NOT(ISERROR(SEARCH("OUTROS",B119)))</formula>
    </cfRule>
    <cfRule type="containsText" dxfId="3852" priority="5234" operator="containsText" text="SINAPI">
      <formula>NOT(ISERROR(SEARCH("SINAPI",B119)))</formula>
    </cfRule>
    <cfRule type="containsText" dxfId="3851" priority="5235" operator="containsText" text="SIURB-INFRA">
      <formula>NOT(ISERROR(SEARCH("SIURB-INFRA",B119)))</formula>
    </cfRule>
    <cfRule type="containsText" dxfId="3850" priority="5236" operator="containsText" text="SIURB-EDIF">
      <formula>NOT(ISERROR(SEARCH("SIURB-EDIF",B119)))</formula>
    </cfRule>
    <cfRule type="containsText" dxfId="3849" priority="5237" operator="containsText" text="CDHU">
      <formula>NOT(ISERROR(SEARCH("CDHU",B119)))</formula>
    </cfRule>
  </conditionalFormatting>
  <conditionalFormatting sqref="B91">
    <cfRule type="containsText" dxfId="3848" priority="5486" operator="containsText" text="PESQUISA DE MERCADO">
      <formula>NOT(ISERROR(SEARCH("PESQUISA DE MERCADO",B91)))</formula>
    </cfRule>
    <cfRule type="containsText" dxfId="3847" priority="5487" operator="containsText" text="CPU">
      <formula>NOT(ISERROR(SEARCH("CPU",B91)))</formula>
    </cfRule>
    <cfRule type="containsText" dxfId="3846" priority="5488" operator="containsText" text="LICITADO">
      <formula>NOT(ISERROR(SEARCH("LICITADO",B91)))</formula>
    </cfRule>
    <cfRule type="containsText" dxfId="3845" priority="5489" operator="containsText" text="OUTROS">
      <formula>NOT(ISERROR(SEARCH("OUTROS",B91)))</formula>
    </cfRule>
    <cfRule type="containsText" dxfId="3844" priority="5490" operator="containsText" text="SINAPI">
      <formula>NOT(ISERROR(SEARCH("SINAPI",B91)))</formula>
    </cfRule>
    <cfRule type="containsText" dxfId="3843" priority="5491" operator="containsText" text="SIURB-INFRA">
      <formula>NOT(ISERROR(SEARCH("SIURB-INFRA",B91)))</formula>
    </cfRule>
    <cfRule type="containsText" dxfId="3842" priority="5492" operator="containsText" text="SIURB-EDIF">
      <formula>NOT(ISERROR(SEARCH("SIURB-EDIF",B91)))</formula>
    </cfRule>
    <cfRule type="containsText" dxfId="3841" priority="5493" operator="containsText" text="CDHU">
      <formula>NOT(ISERROR(SEARCH("CDHU",B91)))</formula>
    </cfRule>
  </conditionalFormatting>
  <conditionalFormatting sqref="B92">
    <cfRule type="containsText" dxfId="3840" priority="5478" operator="containsText" text="PESQUISA DE MERCADO">
      <formula>NOT(ISERROR(SEARCH("PESQUISA DE MERCADO",B92)))</formula>
    </cfRule>
    <cfRule type="containsText" dxfId="3839" priority="5479" operator="containsText" text="CPU">
      <formula>NOT(ISERROR(SEARCH("CPU",B92)))</formula>
    </cfRule>
    <cfRule type="containsText" dxfId="3838" priority="5480" operator="containsText" text="LICITADO">
      <formula>NOT(ISERROR(SEARCH("LICITADO",B92)))</formula>
    </cfRule>
    <cfRule type="containsText" dxfId="3837" priority="5481" operator="containsText" text="OUTROS">
      <formula>NOT(ISERROR(SEARCH("OUTROS",B92)))</formula>
    </cfRule>
    <cfRule type="containsText" dxfId="3836" priority="5482" operator="containsText" text="SINAPI">
      <formula>NOT(ISERROR(SEARCH("SINAPI",B92)))</formula>
    </cfRule>
    <cfRule type="containsText" dxfId="3835" priority="5483" operator="containsText" text="SIURB-INFRA">
      <formula>NOT(ISERROR(SEARCH("SIURB-INFRA",B92)))</formula>
    </cfRule>
    <cfRule type="containsText" dxfId="3834" priority="5484" operator="containsText" text="SIURB-EDIF">
      <formula>NOT(ISERROR(SEARCH("SIURB-EDIF",B92)))</formula>
    </cfRule>
    <cfRule type="containsText" dxfId="3833" priority="5485" operator="containsText" text="CDHU">
      <formula>NOT(ISERROR(SEARCH("CDHU",B92)))</formula>
    </cfRule>
  </conditionalFormatting>
  <conditionalFormatting sqref="B220">
    <cfRule type="containsText" dxfId="3832" priority="4278" operator="containsText" text="PESQUISA DE MERCADO">
      <formula>NOT(ISERROR(SEARCH("PESQUISA DE MERCADO",B220)))</formula>
    </cfRule>
    <cfRule type="containsText" dxfId="3831" priority="4279" operator="containsText" text="CPU">
      <formula>NOT(ISERROR(SEARCH("CPU",B220)))</formula>
    </cfRule>
    <cfRule type="containsText" dxfId="3830" priority="4280" operator="containsText" text="LICITADO">
      <formula>NOT(ISERROR(SEARCH("LICITADO",B220)))</formula>
    </cfRule>
    <cfRule type="containsText" dxfId="3829" priority="4281" operator="containsText" text="OUTROS">
      <formula>NOT(ISERROR(SEARCH("OUTROS",B220)))</formula>
    </cfRule>
    <cfRule type="containsText" dxfId="3828" priority="4282" operator="containsText" text="SINAPI">
      <formula>NOT(ISERROR(SEARCH("SINAPI",B220)))</formula>
    </cfRule>
    <cfRule type="containsText" dxfId="3827" priority="4283" operator="containsText" text="SIURB-INFRA">
      <formula>NOT(ISERROR(SEARCH("SIURB-INFRA",B220)))</formula>
    </cfRule>
    <cfRule type="containsText" dxfId="3826" priority="4284" operator="containsText" text="SIURB-EDIF">
      <formula>NOT(ISERROR(SEARCH("SIURB-EDIF",B220)))</formula>
    </cfRule>
    <cfRule type="containsText" dxfId="3825" priority="4285" operator="containsText" text="CDHU">
      <formula>NOT(ISERROR(SEARCH("CDHU",B220)))</formula>
    </cfRule>
  </conditionalFormatting>
  <conditionalFormatting sqref="B112">
    <cfRule type="containsText" dxfId="3824" priority="5294" operator="containsText" text="PESQUISA DE MERCADO">
      <formula>NOT(ISERROR(SEARCH("PESQUISA DE MERCADO",B112)))</formula>
    </cfRule>
    <cfRule type="containsText" dxfId="3823" priority="5295" operator="containsText" text="CPU">
      <formula>NOT(ISERROR(SEARCH("CPU",B112)))</formula>
    </cfRule>
    <cfRule type="containsText" dxfId="3822" priority="5296" operator="containsText" text="LICITADO">
      <formula>NOT(ISERROR(SEARCH("LICITADO",B112)))</formula>
    </cfRule>
    <cfRule type="containsText" dxfId="3821" priority="5297" operator="containsText" text="OUTROS">
      <formula>NOT(ISERROR(SEARCH("OUTROS",B112)))</formula>
    </cfRule>
    <cfRule type="containsText" dxfId="3820" priority="5298" operator="containsText" text="SINAPI">
      <formula>NOT(ISERROR(SEARCH("SINAPI",B112)))</formula>
    </cfRule>
    <cfRule type="containsText" dxfId="3819" priority="5299" operator="containsText" text="SIURB-INFRA">
      <formula>NOT(ISERROR(SEARCH("SIURB-INFRA",B112)))</formula>
    </cfRule>
    <cfRule type="containsText" dxfId="3818" priority="5300" operator="containsText" text="SIURB-EDIF">
      <formula>NOT(ISERROR(SEARCH("SIURB-EDIF",B112)))</formula>
    </cfRule>
    <cfRule type="containsText" dxfId="3817" priority="5301" operator="containsText" text="CDHU">
      <formula>NOT(ISERROR(SEARCH("CDHU",B112)))</formula>
    </cfRule>
  </conditionalFormatting>
  <conditionalFormatting sqref="B219">
    <cfRule type="containsText" dxfId="3816" priority="4286" operator="containsText" text="PESQUISA DE MERCADO">
      <formula>NOT(ISERROR(SEARCH("PESQUISA DE MERCADO",B219)))</formula>
    </cfRule>
    <cfRule type="containsText" dxfId="3815" priority="4287" operator="containsText" text="CPU">
      <formula>NOT(ISERROR(SEARCH("CPU",B219)))</formula>
    </cfRule>
    <cfRule type="containsText" dxfId="3814" priority="4288" operator="containsText" text="LICITADO">
      <formula>NOT(ISERROR(SEARCH("LICITADO",B219)))</formula>
    </cfRule>
    <cfRule type="containsText" dxfId="3813" priority="4289" operator="containsText" text="OUTROS">
      <formula>NOT(ISERROR(SEARCH("OUTROS",B219)))</formula>
    </cfRule>
    <cfRule type="containsText" dxfId="3812" priority="4290" operator="containsText" text="SINAPI">
      <formula>NOT(ISERROR(SEARCH("SINAPI",B219)))</formula>
    </cfRule>
    <cfRule type="containsText" dxfId="3811" priority="4291" operator="containsText" text="SIURB-INFRA">
      <formula>NOT(ISERROR(SEARCH("SIURB-INFRA",B219)))</formula>
    </cfRule>
    <cfRule type="containsText" dxfId="3810" priority="4292" operator="containsText" text="SIURB-EDIF">
      <formula>NOT(ISERROR(SEARCH("SIURB-EDIF",B219)))</formula>
    </cfRule>
    <cfRule type="containsText" dxfId="3809" priority="4293" operator="containsText" text="CDHU">
      <formula>NOT(ISERROR(SEARCH("CDHU",B219)))</formula>
    </cfRule>
  </conditionalFormatting>
  <conditionalFormatting sqref="B144">
    <cfRule type="containsText" dxfId="3808" priority="4998" operator="containsText" text="PESQUISA DE MERCADO">
      <formula>NOT(ISERROR(SEARCH("PESQUISA DE MERCADO",B144)))</formula>
    </cfRule>
    <cfRule type="containsText" dxfId="3807" priority="4999" operator="containsText" text="CPU">
      <formula>NOT(ISERROR(SEARCH("CPU",B144)))</formula>
    </cfRule>
    <cfRule type="containsText" dxfId="3806" priority="5000" operator="containsText" text="LICITADO">
      <formula>NOT(ISERROR(SEARCH("LICITADO",B144)))</formula>
    </cfRule>
    <cfRule type="containsText" dxfId="3805" priority="5001" operator="containsText" text="OUTROS">
      <formula>NOT(ISERROR(SEARCH("OUTROS",B144)))</formula>
    </cfRule>
    <cfRule type="containsText" dxfId="3804" priority="5002" operator="containsText" text="SINAPI">
      <formula>NOT(ISERROR(SEARCH("SINAPI",B144)))</formula>
    </cfRule>
    <cfRule type="containsText" dxfId="3803" priority="5003" operator="containsText" text="SIURB-INFRA">
      <formula>NOT(ISERROR(SEARCH("SIURB-INFRA",B144)))</formula>
    </cfRule>
    <cfRule type="containsText" dxfId="3802" priority="5004" operator="containsText" text="SIURB-EDIF">
      <formula>NOT(ISERROR(SEARCH("SIURB-EDIF",B144)))</formula>
    </cfRule>
    <cfRule type="containsText" dxfId="3801" priority="5005" operator="containsText" text="CDHU">
      <formula>NOT(ISERROR(SEARCH("CDHU",B144)))</formula>
    </cfRule>
  </conditionalFormatting>
  <conditionalFormatting sqref="B150">
    <cfRule type="containsText" dxfId="3800" priority="4942" operator="containsText" text="PESQUISA DE MERCADO">
      <formula>NOT(ISERROR(SEARCH("PESQUISA DE MERCADO",B150)))</formula>
    </cfRule>
    <cfRule type="containsText" dxfId="3799" priority="4943" operator="containsText" text="CPU">
      <formula>NOT(ISERROR(SEARCH("CPU",B150)))</formula>
    </cfRule>
    <cfRule type="containsText" dxfId="3798" priority="4944" operator="containsText" text="LICITADO">
      <formula>NOT(ISERROR(SEARCH("LICITADO",B150)))</formula>
    </cfRule>
    <cfRule type="containsText" dxfId="3797" priority="4945" operator="containsText" text="OUTROS">
      <formula>NOT(ISERROR(SEARCH("OUTROS",B150)))</formula>
    </cfRule>
    <cfRule type="containsText" dxfId="3796" priority="4946" operator="containsText" text="SINAPI">
      <formula>NOT(ISERROR(SEARCH("SINAPI",B150)))</formula>
    </cfRule>
    <cfRule type="containsText" dxfId="3795" priority="4947" operator="containsText" text="SIURB-INFRA">
      <formula>NOT(ISERROR(SEARCH("SIURB-INFRA",B150)))</formula>
    </cfRule>
    <cfRule type="containsText" dxfId="3794" priority="4948" operator="containsText" text="SIURB-EDIF">
      <formula>NOT(ISERROR(SEARCH("SIURB-EDIF",B150)))</formula>
    </cfRule>
    <cfRule type="containsText" dxfId="3793" priority="4949" operator="containsText" text="CDHU">
      <formula>NOT(ISERROR(SEARCH("CDHU",B150)))</formula>
    </cfRule>
  </conditionalFormatting>
  <conditionalFormatting sqref="B215">
    <cfRule type="containsText" dxfId="3792" priority="4342" operator="containsText" text="PESQUISA DE MERCADO">
      <formula>NOT(ISERROR(SEARCH("PESQUISA DE MERCADO",B215)))</formula>
    </cfRule>
    <cfRule type="containsText" dxfId="3791" priority="4343" operator="containsText" text="CPU">
      <formula>NOT(ISERROR(SEARCH("CPU",B215)))</formula>
    </cfRule>
    <cfRule type="containsText" dxfId="3790" priority="4344" operator="containsText" text="LICITADO">
      <formula>NOT(ISERROR(SEARCH("LICITADO",B215)))</formula>
    </cfRule>
    <cfRule type="containsText" dxfId="3789" priority="4345" operator="containsText" text="OUTROS">
      <formula>NOT(ISERROR(SEARCH("OUTROS",B215)))</formula>
    </cfRule>
    <cfRule type="containsText" dxfId="3788" priority="4346" operator="containsText" text="SINAPI">
      <formula>NOT(ISERROR(SEARCH("SINAPI",B215)))</formula>
    </cfRule>
    <cfRule type="containsText" dxfId="3787" priority="4347" operator="containsText" text="SIURB-INFRA">
      <formula>NOT(ISERROR(SEARCH("SIURB-INFRA",B215)))</formula>
    </cfRule>
    <cfRule type="containsText" dxfId="3786" priority="4348" operator="containsText" text="SIURB-EDIF">
      <formula>NOT(ISERROR(SEARCH("SIURB-EDIF",B215)))</formula>
    </cfRule>
    <cfRule type="containsText" dxfId="3785" priority="4349" operator="containsText" text="CDHU">
      <formula>NOT(ISERROR(SEARCH("CDHU",B215)))</formula>
    </cfRule>
  </conditionalFormatting>
  <conditionalFormatting sqref="B215:B216">
    <cfRule type="containsText" dxfId="3784" priority="4350" operator="containsText" text="PESQUISA DE MERCADO">
      <formula>NOT(ISERROR(SEARCH("PESQUISA DE MERCADO",B215)))</formula>
    </cfRule>
    <cfRule type="containsText" dxfId="3783" priority="4351" operator="containsText" text="CPU">
      <formula>NOT(ISERROR(SEARCH("CPU",B215)))</formula>
    </cfRule>
    <cfRule type="containsText" dxfId="3782" priority="4352" operator="containsText" text="LICITADO">
      <formula>NOT(ISERROR(SEARCH("LICITADO",B215)))</formula>
    </cfRule>
    <cfRule type="containsText" dxfId="3781" priority="4353" operator="containsText" text="OUTROS">
      <formula>NOT(ISERROR(SEARCH("OUTROS",B215)))</formula>
    </cfRule>
    <cfRule type="containsText" dxfId="3780" priority="4354" operator="containsText" text="SINAPI">
      <formula>NOT(ISERROR(SEARCH("SINAPI",B215)))</formula>
    </cfRule>
    <cfRule type="containsText" dxfId="3779" priority="4355" operator="containsText" text="SIURB-INFRA">
      <formula>NOT(ISERROR(SEARCH("SIURB-INFRA",B215)))</formula>
    </cfRule>
    <cfRule type="containsText" dxfId="3778" priority="4356" operator="containsText" text="SIURB-EDIF">
      <formula>NOT(ISERROR(SEARCH("SIURB-EDIF",B215)))</formula>
    </cfRule>
    <cfRule type="containsText" dxfId="3777" priority="4357" operator="containsText" text="CDHU">
      <formula>NOT(ISERROR(SEARCH("CDHU",B215)))</formula>
    </cfRule>
  </conditionalFormatting>
  <conditionalFormatting sqref="B113">
    <cfRule type="containsText" dxfId="3776" priority="5286" operator="containsText" text="PESQUISA DE MERCADO">
      <formula>NOT(ISERROR(SEARCH("PESQUISA DE MERCADO",B113)))</formula>
    </cfRule>
    <cfRule type="containsText" dxfId="3775" priority="5287" operator="containsText" text="CPU">
      <formula>NOT(ISERROR(SEARCH("CPU",B113)))</formula>
    </cfRule>
    <cfRule type="containsText" dxfId="3774" priority="5288" operator="containsText" text="LICITADO">
      <formula>NOT(ISERROR(SEARCH("LICITADO",B113)))</formula>
    </cfRule>
    <cfRule type="containsText" dxfId="3773" priority="5289" operator="containsText" text="OUTROS">
      <formula>NOT(ISERROR(SEARCH("OUTROS",B113)))</formula>
    </cfRule>
    <cfRule type="containsText" dxfId="3772" priority="5290" operator="containsText" text="SINAPI">
      <formula>NOT(ISERROR(SEARCH("SINAPI",B113)))</formula>
    </cfRule>
    <cfRule type="containsText" dxfId="3771" priority="5291" operator="containsText" text="SIURB-INFRA">
      <formula>NOT(ISERROR(SEARCH("SIURB-INFRA",B113)))</formula>
    </cfRule>
    <cfRule type="containsText" dxfId="3770" priority="5292" operator="containsText" text="SIURB-EDIF">
      <formula>NOT(ISERROR(SEARCH("SIURB-EDIF",B113)))</formula>
    </cfRule>
    <cfRule type="containsText" dxfId="3769" priority="5293" operator="containsText" text="CDHU">
      <formula>NOT(ISERROR(SEARCH("CDHU",B113)))</formula>
    </cfRule>
  </conditionalFormatting>
  <conditionalFormatting sqref="B140">
    <cfRule type="containsText" dxfId="3768" priority="5038" operator="containsText" text="PESQUISA DE MERCADO">
      <formula>NOT(ISERROR(SEARCH("PESQUISA DE MERCADO",B140)))</formula>
    </cfRule>
    <cfRule type="containsText" dxfId="3767" priority="5039" operator="containsText" text="CPU">
      <formula>NOT(ISERROR(SEARCH("CPU",B140)))</formula>
    </cfRule>
    <cfRule type="containsText" dxfId="3766" priority="5040" operator="containsText" text="LICITADO">
      <formula>NOT(ISERROR(SEARCH("LICITADO",B140)))</formula>
    </cfRule>
    <cfRule type="containsText" dxfId="3765" priority="5041" operator="containsText" text="OUTROS">
      <formula>NOT(ISERROR(SEARCH("OUTROS",B140)))</formula>
    </cfRule>
    <cfRule type="containsText" dxfId="3764" priority="5042" operator="containsText" text="SINAPI">
      <formula>NOT(ISERROR(SEARCH("SINAPI",B140)))</formula>
    </cfRule>
    <cfRule type="containsText" dxfId="3763" priority="5043" operator="containsText" text="SIURB-INFRA">
      <formula>NOT(ISERROR(SEARCH("SIURB-INFRA",B140)))</formula>
    </cfRule>
    <cfRule type="containsText" dxfId="3762" priority="5044" operator="containsText" text="SIURB-EDIF">
      <formula>NOT(ISERROR(SEARCH("SIURB-EDIF",B140)))</formula>
    </cfRule>
    <cfRule type="containsText" dxfId="3761" priority="5045" operator="containsText" text="CDHU">
      <formula>NOT(ISERROR(SEARCH("CDHU",B140)))</formula>
    </cfRule>
  </conditionalFormatting>
  <conditionalFormatting sqref="B135">
    <cfRule type="containsText" dxfId="3760" priority="5078" operator="containsText" text="PESQUISA DE MERCADO">
      <formula>NOT(ISERROR(SEARCH("PESQUISA DE MERCADO",B135)))</formula>
    </cfRule>
    <cfRule type="containsText" dxfId="3759" priority="5079" operator="containsText" text="CPU">
      <formula>NOT(ISERROR(SEARCH("CPU",B135)))</formula>
    </cfRule>
    <cfRule type="containsText" dxfId="3758" priority="5080" operator="containsText" text="LICITADO">
      <formula>NOT(ISERROR(SEARCH("LICITADO",B135)))</formula>
    </cfRule>
    <cfRule type="containsText" dxfId="3757" priority="5081" operator="containsText" text="OUTROS">
      <formula>NOT(ISERROR(SEARCH("OUTROS",B135)))</formula>
    </cfRule>
    <cfRule type="containsText" dxfId="3756" priority="5082" operator="containsText" text="SINAPI">
      <formula>NOT(ISERROR(SEARCH("SINAPI",B135)))</formula>
    </cfRule>
    <cfRule type="containsText" dxfId="3755" priority="5083" operator="containsText" text="SIURB-INFRA">
      <formula>NOT(ISERROR(SEARCH("SIURB-INFRA",B135)))</formula>
    </cfRule>
    <cfRule type="containsText" dxfId="3754" priority="5084" operator="containsText" text="SIURB-EDIF">
      <formula>NOT(ISERROR(SEARCH("SIURB-EDIF",B135)))</formula>
    </cfRule>
    <cfRule type="containsText" dxfId="3753" priority="5085" operator="containsText" text="CDHU">
      <formula>NOT(ISERROR(SEARCH("CDHU",B135)))</formula>
    </cfRule>
  </conditionalFormatting>
  <conditionalFormatting sqref="B127">
    <cfRule type="containsText" dxfId="3752" priority="5158" operator="containsText" text="PESQUISA DE MERCADO">
      <formula>NOT(ISERROR(SEARCH("PESQUISA DE MERCADO",B127)))</formula>
    </cfRule>
    <cfRule type="containsText" dxfId="3751" priority="5159" operator="containsText" text="CPU">
      <formula>NOT(ISERROR(SEARCH("CPU",B127)))</formula>
    </cfRule>
    <cfRule type="containsText" dxfId="3750" priority="5160" operator="containsText" text="LICITADO">
      <formula>NOT(ISERROR(SEARCH("LICITADO",B127)))</formula>
    </cfRule>
    <cfRule type="containsText" dxfId="3749" priority="5161" operator="containsText" text="OUTROS">
      <formula>NOT(ISERROR(SEARCH("OUTROS",B127)))</formula>
    </cfRule>
    <cfRule type="containsText" dxfId="3748" priority="5162" operator="containsText" text="SINAPI">
      <formula>NOT(ISERROR(SEARCH("SINAPI",B127)))</formula>
    </cfRule>
    <cfRule type="containsText" dxfId="3747" priority="5163" operator="containsText" text="SIURB-INFRA">
      <formula>NOT(ISERROR(SEARCH("SIURB-INFRA",B127)))</formula>
    </cfRule>
    <cfRule type="containsText" dxfId="3746" priority="5164" operator="containsText" text="SIURB-EDIF">
      <formula>NOT(ISERROR(SEARCH("SIURB-EDIF",B127)))</formula>
    </cfRule>
    <cfRule type="containsText" dxfId="3745" priority="5165" operator="containsText" text="CDHU">
      <formula>NOT(ISERROR(SEARCH("CDHU",B127)))</formula>
    </cfRule>
  </conditionalFormatting>
  <conditionalFormatting sqref="B162">
    <cfRule type="containsText" dxfId="3744" priority="4822" operator="containsText" text="PESQUISA DE MERCADO">
      <formula>NOT(ISERROR(SEARCH("PESQUISA DE MERCADO",B162)))</formula>
    </cfRule>
    <cfRule type="containsText" dxfId="3743" priority="4823" operator="containsText" text="CPU">
      <formula>NOT(ISERROR(SEARCH("CPU",B162)))</formula>
    </cfRule>
    <cfRule type="containsText" dxfId="3742" priority="4824" operator="containsText" text="LICITADO">
      <formula>NOT(ISERROR(SEARCH("LICITADO",B162)))</formula>
    </cfRule>
    <cfRule type="containsText" dxfId="3741" priority="4825" operator="containsText" text="OUTROS">
      <formula>NOT(ISERROR(SEARCH("OUTROS",B162)))</formula>
    </cfRule>
    <cfRule type="containsText" dxfId="3740" priority="4826" operator="containsText" text="SINAPI">
      <formula>NOT(ISERROR(SEARCH("SINAPI",B162)))</formula>
    </cfRule>
    <cfRule type="containsText" dxfId="3739" priority="4827" operator="containsText" text="SIURB-INFRA">
      <formula>NOT(ISERROR(SEARCH("SIURB-INFRA",B162)))</formula>
    </cfRule>
    <cfRule type="containsText" dxfId="3738" priority="4828" operator="containsText" text="SIURB-EDIF">
      <formula>NOT(ISERROR(SEARCH("SIURB-EDIF",B162)))</formula>
    </cfRule>
    <cfRule type="containsText" dxfId="3737" priority="4829" operator="containsText" text="CDHU">
      <formula>NOT(ISERROR(SEARCH("CDHU",B162)))</formula>
    </cfRule>
  </conditionalFormatting>
  <conditionalFormatting sqref="B129">
    <cfRule type="containsText" dxfId="3736" priority="5134" operator="containsText" text="PESQUISA DE MERCADO">
      <formula>NOT(ISERROR(SEARCH("PESQUISA DE MERCADO",B129)))</formula>
    </cfRule>
    <cfRule type="containsText" dxfId="3735" priority="5135" operator="containsText" text="CPU">
      <formula>NOT(ISERROR(SEARCH("CPU",B129)))</formula>
    </cfRule>
    <cfRule type="containsText" dxfId="3734" priority="5136" operator="containsText" text="LICITADO">
      <formula>NOT(ISERROR(SEARCH("LICITADO",B129)))</formula>
    </cfRule>
    <cfRule type="containsText" dxfId="3733" priority="5137" operator="containsText" text="OUTROS">
      <formula>NOT(ISERROR(SEARCH("OUTROS",B129)))</formula>
    </cfRule>
    <cfRule type="containsText" dxfId="3732" priority="5138" operator="containsText" text="SINAPI">
      <formula>NOT(ISERROR(SEARCH("SINAPI",B129)))</formula>
    </cfRule>
    <cfRule type="containsText" dxfId="3731" priority="5139" operator="containsText" text="SIURB-INFRA">
      <formula>NOT(ISERROR(SEARCH("SIURB-INFRA",B129)))</formula>
    </cfRule>
    <cfRule type="containsText" dxfId="3730" priority="5140" operator="containsText" text="SIURB-EDIF">
      <formula>NOT(ISERROR(SEARCH("SIURB-EDIF",B129)))</formula>
    </cfRule>
    <cfRule type="containsText" dxfId="3729" priority="5141" operator="containsText" text="CDHU">
      <formula>NOT(ISERROR(SEARCH("CDHU",B129)))</formula>
    </cfRule>
  </conditionalFormatting>
  <conditionalFormatting sqref="B143">
    <cfRule type="containsText" dxfId="3728" priority="5006" operator="containsText" text="PESQUISA DE MERCADO">
      <formula>NOT(ISERROR(SEARCH("PESQUISA DE MERCADO",B143)))</formula>
    </cfRule>
    <cfRule type="containsText" dxfId="3727" priority="5007" operator="containsText" text="CPU">
      <formula>NOT(ISERROR(SEARCH("CPU",B143)))</formula>
    </cfRule>
    <cfRule type="containsText" dxfId="3726" priority="5008" operator="containsText" text="LICITADO">
      <formula>NOT(ISERROR(SEARCH("LICITADO",B143)))</formula>
    </cfRule>
    <cfRule type="containsText" dxfId="3725" priority="5009" operator="containsText" text="OUTROS">
      <formula>NOT(ISERROR(SEARCH("OUTROS",B143)))</formula>
    </cfRule>
    <cfRule type="containsText" dxfId="3724" priority="5010" operator="containsText" text="SINAPI">
      <formula>NOT(ISERROR(SEARCH("SINAPI",B143)))</formula>
    </cfRule>
    <cfRule type="containsText" dxfId="3723" priority="5011" operator="containsText" text="SIURB-INFRA">
      <formula>NOT(ISERROR(SEARCH("SIURB-INFRA",B143)))</formula>
    </cfRule>
    <cfRule type="containsText" dxfId="3722" priority="5012" operator="containsText" text="SIURB-EDIF">
      <formula>NOT(ISERROR(SEARCH("SIURB-EDIF",B143)))</formula>
    </cfRule>
    <cfRule type="containsText" dxfId="3721" priority="5013" operator="containsText" text="CDHU">
      <formula>NOT(ISERROR(SEARCH("CDHU",B143)))</formula>
    </cfRule>
  </conditionalFormatting>
  <conditionalFormatting sqref="B149">
    <cfRule type="containsText" dxfId="3720" priority="4950" operator="containsText" text="PESQUISA DE MERCADO">
      <formula>NOT(ISERROR(SEARCH("PESQUISA DE MERCADO",B149)))</formula>
    </cfRule>
    <cfRule type="containsText" dxfId="3719" priority="4951" operator="containsText" text="CPU">
      <formula>NOT(ISERROR(SEARCH("CPU",B149)))</formula>
    </cfRule>
    <cfRule type="containsText" dxfId="3718" priority="4952" operator="containsText" text="LICITADO">
      <formula>NOT(ISERROR(SEARCH("LICITADO",B149)))</formula>
    </cfRule>
    <cfRule type="containsText" dxfId="3717" priority="4953" operator="containsText" text="OUTROS">
      <formula>NOT(ISERROR(SEARCH("OUTROS",B149)))</formula>
    </cfRule>
    <cfRule type="containsText" dxfId="3716" priority="4954" operator="containsText" text="SINAPI">
      <formula>NOT(ISERROR(SEARCH("SINAPI",B149)))</formula>
    </cfRule>
    <cfRule type="containsText" dxfId="3715" priority="4955" operator="containsText" text="SIURB-INFRA">
      <formula>NOT(ISERROR(SEARCH("SIURB-INFRA",B149)))</formula>
    </cfRule>
    <cfRule type="containsText" dxfId="3714" priority="4956" operator="containsText" text="SIURB-EDIF">
      <formula>NOT(ISERROR(SEARCH("SIURB-EDIF",B149)))</formula>
    </cfRule>
    <cfRule type="containsText" dxfId="3713" priority="4957" operator="containsText" text="CDHU">
      <formula>NOT(ISERROR(SEARCH("CDHU",B149)))</formula>
    </cfRule>
  </conditionalFormatting>
  <conditionalFormatting sqref="B165">
    <cfRule type="containsText" dxfId="3712" priority="4790" operator="containsText" text="PESQUISA DE MERCADO">
      <formula>NOT(ISERROR(SEARCH("PESQUISA DE MERCADO",B165)))</formula>
    </cfRule>
    <cfRule type="containsText" dxfId="3711" priority="4791" operator="containsText" text="CPU">
      <formula>NOT(ISERROR(SEARCH("CPU",B165)))</formula>
    </cfRule>
    <cfRule type="containsText" dxfId="3710" priority="4792" operator="containsText" text="LICITADO">
      <formula>NOT(ISERROR(SEARCH("LICITADO",B165)))</formula>
    </cfRule>
    <cfRule type="containsText" dxfId="3709" priority="4793" operator="containsText" text="OUTROS">
      <formula>NOT(ISERROR(SEARCH("OUTROS",B165)))</formula>
    </cfRule>
    <cfRule type="containsText" dxfId="3708" priority="4794" operator="containsText" text="SINAPI">
      <formula>NOT(ISERROR(SEARCH("SINAPI",B165)))</formula>
    </cfRule>
    <cfRule type="containsText" dxfId="3707" priority="4795" operator="containsText" text="SIURB-INFRA">
      <formula>NOT(ISERROR(SEARCH("SIURB-INFRA",B165)))</formula>
    </cfRule>
    <cfRule type="containsText" dxfId="3706" priority="4796" operator="containsText" text="SIURB-EDIF">
      <formula>NOT(ISERROR(SEARCH("SIURB-EDIF",B165)))</formula>
    </cfRule>
    <cfRule type="containsText" dxfId="3705" priority="4797" operator="containsText" text="CDHU">
      <formula>NOT(ISERROR(SEARCH("CDHU",B165)))</formula>
    </cfRule>
  </conditionalFormatting>
  <conditionalFormatting sqref="B164">
    <cfRule type="containsText" dxfId="3704" priority="4798" operator="containsText" text="PESQUISA DE MERCADO">
      <formula>NOT(ISERROR(SEARCH("PESQUISA DE MERCADO",B164)))</formula>
    </cfRule>
    <cfRule type="containsText" dxfId="3703" priority="4799" operator="containsText" text="CPU">
      <formula>NOT(ISERROR(SEARCH("CPU",B164)))</formula>
    </cfRule>
    <cfRule type="containsText" dxfId="3702" priority="4800" operator="containsText" text="LICITADO">
      <formula>NOT(ISERROR(SEARCH("LICITADO",B164)))</formula>
    </cfRule>
    <cfRule type="containsText" dxfId="3701" priority="4801" operator="containsText" text="OUTROS">
      <formula>NOT(ISERROR(SEARCH("OUTROS",B164)))</formula>
    </cfRule>
    <cfRule type="containsText" dxfId="3700" priority="4802" operator="containsText" text="SINAPI">
      <formula>NOT(ISERROR(SEARCH("SINAPI",B164)))</formula>
    </cfRule>
    <cfRule type="containsText" dxfId="3699" priority="4803" operator="containsText" text="SIURB-INFRA">
      <formula>NOT(ISERROR(SEARCH("SIURB-INFRA",B164)))</formula>
    </cfRule>
    <cfRule type="containsText" dxfId="3698" priority="4804" operator="containsText" text="SIURB-EDIF">
      <formula>NOT(ISERROR(SEARCH("SIURB-EDIF",B164)))</formula>
    </cfRule>
    <cfRule type="containsText" dxfId="3697" priority="4805" operator="containsText" text="CDHU">
      <formula>NOT(ISERROR(SEARCH("CDHU",B164)))</formula>
    </cfRule>
  </conditionalFormatting>
  <conditionalFormatting sqref="B225:B226">
    <cfRule type="containsText" dxfId="3696" priority="4236" operator="containsText" text="PESQUISA DE MERCADO">
      <formula>NOT(ISERROR(SEARCH("PESQUISA DE MERCADO",B225)))</formula>
    </cfRule>
    <cfRule type="containsText" dxfId="3695" priority="4237" operator="containsText" text="CPU">
      <formula>NOT(ISERROR(SEARCH("CPU",B225)))</formula>
    </cfRule>
    <cfRule type="containsText" dxfId="3694" priority="4238" operator="containsText" text="LICITADO">
      <formula>NOT(ISERROR(SEARCH("LICITADO",B225)))</formula>
    </cfRule>
    <cfRule type="containsText" dxfId="3693" priority="4239" operator="containsText" text="OUTROS">
      <formula>NOT(ISERROR(SEARCH("OUTROS",B225)))</formula>
    </cfRule>
    <cfRule type="containsText" dxfId="3692" priority="4240" operator="containsText" text="SINAPI">
      <formula>NOT(ISERROR(SEARCH("SINAPI",B225)))</formula>
    </cfRule>
    <cfRule type="containsText" dxfId="3691" priority="4241" operator="containsText" text="SIURB-INFRA">
      <formula>NOT(ISERROR(SEARCH("SIURB-INFRA",B225)))</formula>
    </cfRule>
    <cfRule type="containsText" dxfId="3690" priority="4242" operator="containsText" text="SIURB-EDIF">
      <formula>NOT(ISERROR(SEARCH("SIURB-EDIF",B225)))</formula>
    </cfRule>
    <cfRule type="containsText" dxfId="3689" priority="4243" operator="containsText" text="CDHU">
      <formula>NOT(ISERROR(SEARCH("CDHU",B225)))</formula>
    </cfRule>
  </conditionalFormatting>
  <conditionalFormatting sqref="B225">
    <cfRule type="containsText" dxfId="3688" priority="4228" operator="containsText" text="PESQUISA DE MERCADO">
      <formula>NOT(ISERROR(SEARCH("PESQUISA DE MERCADO",B225)))</formula>
    </cfRule>
    <cfRule type="containsText" dxfId="3687" priority="4229" operator="containsText" text="CPU">
      <formula>NOT(ISERROR(SEARCH("CPU",B225)))</formula>
    </cfRule>
    <cfRule type="containsText" dxfId="3686" priority="4230" operator="containsText" text="LICITADO">
      <formula>NOT(ISERROR(SEARCH("LICITADO",B225)))</formula>
    </cfRule>
    <cfRule type="containsText" dxfId="3685" priority="4231" operator="containsText" text="OUTROS">
      <formula>NOT(ISERROR(SEARCH("OUTROS",B225)))</formula>
    </cfRule>
    <cfRule type="containsText" dxfId="3684" priority="4232" operator="containsText" text="SINAPI">
      <formula>NOT(ISERROR(SEARCH("SINAPI",B225)))</formula>
    </cfRule>
    <cfRule type="containsText" dxfId="3683" priority="4233" operator="containsText" text="SIURB-INFRA">
      <formula>NOT(ISERROR(SEARCH("SIURB-INFRA",B225)))</formula>
    </cfRule>
    <cfRule type="containsText" dxfId="3682" priority="4234" operator="containsText" text="SIURB-EDIF">
      <formula>NOT(ISERROR(SEARCH("SIURB-EDIF",B225)))</formula>
    </cfRule>
    <cfRule type="containsText" dxfId="3681" priority="4235" operator="containsText" text="CDHU">
      <formula>NOT(ISERROR(SEARCH("CDHU",B225)))</formula>
    </cfRule>
  </conditionalFormatting>
  <conditionalFormatting sqref="B181:B182">
    <cfRule type="containsText" dxfId="3680" priority="4670" operator="containsText" text="PESQUISA DE MERCADO">
      <formula>NOT(ISERROR(SEARCH("PESQUISA DE MERCADO",B181)))</formula>
    </cfRule>
    <cfRule type="containsText" dxfId="3679" priority="4671" operator="containsText" text="CPU">
      <formula>NOT(ISERROR(SEARCH("CPU",B181)))</formula>
    </cfRule>
    <cfRule type="containsText" dxfId="3678" priority="4672" operator="containsText" text="LICITADO">
      <formula>NOT(ISERROR(SEARCH("LICITADO",B181)))</formula>
    </cfRule>
    <cfRule type="containsText" dxfId="3677" priority="4673" operator="containsText" text="OUTROS">
      <formula>NOT(ISERROR(SEARCH("OUTROS",B181)))</formula>
    </cfRule>
    <cfRule type="containsText" dxfId="3676" priority="4674" operator="containsText" text="SINAPI">
      <formula>NOT(ISERROR(SEARCH("SINAPI",B181)))</formula>
    </cfRule>
    <cfRule type="containsText" dxfId="3675" priority="4675" operator="containsText" text="SIURB-INFRA">
      <formula>NOT(ISERROR(SEARCH("SIURB-INFRA",B181)))</formula>
    </cfRule>
    <cfRule type="containsText" dxfId="3674" priority="4676" operator="containsText" text="SIURB-EDIF">
      <formula>NOT(ISERROR(SEARCH("SIURB-EDIF",B181)))</formula>
    </cfRule>
    <cfRule type="containsText" dxfId="3673" priority="4677" operator="containsText" text="CDHU">
      <formula>NOT(ISERROR(SEARCH("CDHU",B181)))</formula>
    </cfRule>
  </conditionalFormatting>
  <conditionalFormatting sqref="B181">
    <cfRule type="containsText" dxfId="3672" priority="4662" operator="containsText" text="PESQUISA DE MERCADO">
      <formula>NOT(ISERROR(SEARCH("PESQUISA DE MERCADO",B181)))</formula>
    </cfRule>
    <cfRule type="containsText" dxfId="3671" priority="4663" operator="containsText" text="CPU">
      <formula>NOT(ISERROR(SEARCH("CPU",B181)))</formula>
    </cfRule>
    <cfRule type="containsText" dxfId="3670" priority="4664" operator="containsText" text="LICITADO">
      <formula>NOT(ISERROR(SEARCH("LICITADO",B181)))</formula>
    </cfRule>
    <cfRule type="containsText" dxfId="3669" priority="4665" operator="containsText" text="OUTROS">
      <formula>NOT(ISERROR(SEARCH("OUTROS",B181)))</formula>
    </cfRule>
    <cfRule type="containsText" dxfId="3668" priority="4666" operator="containsText" text="SINAPI">
      <formula>NOT(ISERROR(SEARCH("SINAPI",B181)))</formula>
    </cfRule>
    <cfRule type="containsText" dxfId="3667" priority="4667" operator="containsText" text="SIURB-INFRA">
      <formula>NOT(ISERROR(SEARCH("SIURB-INFRA",B181)))</formula>
    </cfRule>
    <cfRule type="containsText" dxfId="3666" priority="4668" operator="containsText" text="SIURB-EDIF">
      <formula>NOT(ISERROR(SEARCH("SIURB-EDIF",B181)))</formula>
    </cfRule>
    <cfRule type="containsText" dxfId="3665" priority="4669" operator="containsText" text="CDHU">
      <formula>NOT(ISERROR(SEARCH("CDHU",B181)))</formula>
    </cfRule>
  </conditionalFormatting>
  <conditionalFormatting sqref="B182">
    <cfRule type="containsText" dxfId="3664" priority="4654" operator="containsText" text="PESQUISA DE MERCADO">
      <formula>NOT(ISERROR(SEARCH("PESQUISA DE MERCADO",B182)))</formula>
    </cfRule>
    <cfRule type="containsText" dxfId="3663" priority="4655" operator="containsText" text="CPU">
      <formula>NOT(ISERROR(SEARCH("CPU",B182)))</formula>
    </cfRule>
    <cfRule type="containsText" dxfId="3662" priority="4656" operator="containsText" text="LICITADO">
      <formula>NOT(ISERROR(SEARCH("LICITADO",B182)))</formula>
    </cfRule>
    <cfRule type="containsText" dxfId="3661" priority="4657" operator="containsText" text="OUTROS">
      <formula>NOT(ISERROR(SEARCH("OUTROS",B182)))</formula>
    </cfRule>
    <cfRule type="containsText" dxfId="3660" priority="4658" operator="containsText" text="SINAPI">
      <formula>NOT(ISERROR(SEARCH("SINAPI",B182)))</formula>
    </cfRule>
    <cfRule type="containsText" dxfId="3659" priority="4659" operator="containsText" text="SIURB-INFRA">
      <formula>NOT(ISERROR(SEARCH("SIURB-INFRA",B182)))</formula>
    </cfRule>
    <cfRule type="containsText" dxfId="3658" priority="4660" operator="containsText" text="SIURB-EDIF">
      <formula>NOT(ISERROR(SEARCH("SIURB-EDIF",B182)))</formula>
    </cfRule>
    <cfRule type="containsText" dxfId="3657" priority="4661" operator="containsText" text="CDHU">
      <formula>NOT(ISERROR(SEARCH("CDHU",B182)))</formula>
    </cfRule>
  </conditionalFormatting>
  <conditionalFormatting sqref="B194">
    <cfRule type="containsText" dxfId="3656" priority="4542" operator="containsText" text="PESQUISA DE MERCADO">
      <formula>NOT(ISERROR(SEARCH("PESQUISA DE MERCADO",B194)))</formula>
    </cfRule>
    <cfRule type="containsText" dxfId="3655" priority="4543" operator="containsText" text="CPU">
      <formula>NOT(ISERROR(SEARCH("CPU",B194)))</formula>
    </cfRule>
    <cfRule type="containsText" dxfId="3654" priority="4544" operator="containsText" text="LICITADO">
      <formula>NOT(ISERROR(SEARCH("LICITADO",B194)))</formula>
    </cfRule>
    <cfRule type="containsText" dxfId="3653" priority="4545" operator="containsText" text="OUTROS">
      <formula>NOT(ISERROR(SEARCH("OUTROS",B194)))</formula>
    </cfRule>
    <cfRule type="containsText" dxfId="3652" priority="4546" operator="containsText" text="SINAPI">
      <formula>NOT(ISERROR(SEARCH("SINAPI",B194)))</formula>
    </cfRule>
    <cfRule type="containsText" dxfId="3651" priority="4547" operator="containsText" text="SIURB-INFRA">
      <formula>NOT(ISERROR(SEARCH("SIURB-INFRA",B194)))</formula>
    </cfRule>
    <cfRule type="containsText" dxfId="3650" priority="4548" operator="containsText" text="SIURB-EDIF">
      <formula>NOT(ISERROR(SEARCH("SIURB-EDIF",B194)))</formula>
    </cfRule>
    <cfRule type="containsText" dxfId="3649" priority="4549" operator="containsText" text="CDHU">
      <formula>NOT(ISERROR(SEARCH("CDHU",B194)))</formula>
    </cfRule>
  </conditionalFormatting>
  <conditionalFormatting sqref="B195">
    <cfRule type="containsText" dxfId="3648" priority="4534" operator="containsText" text="PESQUISA DE MERCADO">
      <formula>NOT(ISERROR(SEARCH("PESQUISA DE MERCADO",B195)))</formula>
    </cfRule>
    <cfRule type="containsText" dxfId="3647" priority="4535" operator="containsText" text="CPU">
      <formula>NOT(ISERROR(SEARCH("CPU",B195)))</formula>
    </cfRule>
    <cfRule type="containsText" dxfId="3646" priority="4536" operator="containsText" text="LICITADO">
      <formula>NOT(ISERROR(SEARCH("LICITADO",B195)))</formula>
    </cfRule>
    <cfRule type="containsText" dxfId="3645" priority="4537" operator="containsText" text="OUTROS">
      <formula>NOT(ISERROR(SEARCH("OUTROS",B195)))</formula>
    </cfRule>
    <cfRule type="containsText" dxfId="3644" priority="4538" operator="containsText" text="SINAPI">
      <formula>NOT(ISERROR(SEARCH("SINAPI",B195)))</formula>
    </cfRule>
    <cfRule type="containsText" dxfId="3643" priority="4539" operator="containsText" text="SIURB-INFRA">
      <formula>NOT(ISERROR(SEARCH("SIURB-INFRA",B195)))</formula>
    </cfRule>
    <cfRule type="containsText" dxfId="3642" priority="4540" operator="containsText" text="SIURB-EDIF">
      <formula>NOT(ISERROR(SEARCH("SIURB-EDIF",B195)))</formula>
    </cfRule>
    <cfRule type="containsText" dxfId="3641" priority="4541" operator="containsText" text="CDHU">
      <formula>NOT(ISERROR(SEARCH("CDHU",B195)))</formula>
    </cfRule>
  </conditionalFormatting>
  <conditionalFormatting sqref="B206">
    <cfRule type="containsText" dxfId="3640" priority="4430" operator="containsText" text="PESQUISA DE MERCADO">
      <formula>NOT(ISERROR(SEARCH("PESQUISA DE MERCADO",B206)))</formula>
    </cfRule>
    <cfRule type="containsText" dxfId="3639" priority="4431" operator="containsText" text="CPU">
      <formula>NOT(ISERROR(SEARCH("CPU",B206)))</formula>
    </cfRule>
    <cfRule type="containsText" dxfId="3638" priority="4432" operator="containsText" text="LICITADO">
      <formula>NOT(ISERROR(SEARCH("LICITADO",B206)))</formula>
    </cfRule>
    <cfRule type="containsText" dxfId="3637" priority="4433" operator="containsText" text="OUTROS">
      <formula>NOT(ISERROR(SEARCH("OUTROS",B206)))</formula>
    </cfRule>
    <cfRule type="containsText" dxfId="3636" priority="4434" operator="containsText" text="SINAPI">
      <formula>NOT(ISERROR(SEARCH("SINAPI",B206)))</formula>
    </cfRule>
    <cfRule type="containsText" dxfId="3635" priority="4435" operator="containsText" text="SIURB-INFRA">
      <formula>NOT(ISERROR(SEARCH("SIURB-INFRA",B206)))</formula>
    </cfRule>
    <cfRule type="containsText" dxfId="3634" priority="4436" operator="containsText" text="SIURB-EDIF">
      <formula>NOT(ISERROR(SEARCH("SIURB-EDIF",B206)))</formula>
    </cfRule>
    <cfRule type="containsText" dxfId="3633" priority="4437" operator="containsText" text="CDHU">
      <formula>NOT(ISERROR(SEARCH("CDHU",B206)))</formula>
    </cfRule>
  </conditionalFormatting>
  <conditionalFormatting sqref="B226">
    <cfRule type="containsText" dxfId="3632" priority="4220" operator="containsText" text="PESQUISA DE MERCADO">
      <formula>NOT(ISERROR(SEARCH("PESQUISA DE MERCADO",B226)))</formula>
    </cfRule>
    <cfRule type="containsText" dxfId="3631" priority="4221" operator="containsText" text="CPU">
      <formula>NOT(ISERROR(SEARCH("CPU",B226)))</formula>
    </cfRule>
    <cfRule type="containsText" dxfId="3630" priority="4222" operator="containsText" text="LICITADO">
      <formula>NOT(ISERROR(SEARCH("LICITADO",B226)))</formula>
    </cfRule>
    <cfRule type="containsText" dxfId="3629" priority="4223" operator="containsText" text="OUTROS">
      <formula>NOT(ISERROR(SEARCH("OUTROS",B226)))</formula>
    </cfRule>
    <cfRule type="containsText" dxfId="3628" priority="4224" operator="containsText" text="SINAPI">
      <formula>NOT(ISERROR(SEARCH("SINAPI",B226)))</formula>
    </cfRule>
    <cfRule type="containsText" dxfId="3627" priority="4225" operator="containsText" text="SIURB-INFRA">
      <formula>NOT(ISERROR(SEARCH("SIURB-INFRA",B226)))</formula>
    </cfRule>
    <cfRule type="containsText" dxfId="3626" priority="4226" operator="containsText" text="SIURB-EDIF">
      <formula>NOT(ISERROR(SEARCH("SIURB-EDIF",B226)))</formula>
    </cfRule>
    <cfRule type="containsText" dxfId="3625" priority="4227" operator="containsText" text="CDHU">
      <formula>NOT(ISERROR(SEARCH("CDHU",B226)))</formula>
    </cfRule>
  </conditionalFormatting>
  <conditionalFormatting sqref="B223">
    <cfRule type="containsText" dxfId="3624" priority="4245" operator="containsText" text="CDHU">
      <formula>NOT(ISERROR(SEARCH("CDHU",B223)))</formula>
    </cfRule>
  </conditionalFormatting>
  <conditionalFormatting sqref="B224">
    <cfRule type="containsText" dxfId="3623" priority="4244" operator="containsText" text="CDHU">
      <formula>NOT(ISERROR(SEARCH("CDHU",B224)))</formula>
    </cfRule>
  </conditionalFormatting>
  <conditionalFormatting sqref="B229">
    <cfRule type="containsText" dxfId="3622" priority="4180" operator="containsText" text="PESQUISA DE MERCADO">
      <formula>NOT(ISERROR(SEARCH("PESQUISA DE MERCADO",B229)))</formula>
    </cfRule>
    <cfRule type="containsText" dxfId="3621" priority="4181" operator="containsText" text="CPU">
      <formula>NOT(ISERROR(SEARCH("CPU",B229)))</formula>
    </cfRule>
    <cfRule type="containsText" dxfId="3620" priority="4182" operator="containsText" text="LICITADO">
      <formula>NOT(ISERROR(SEARCH("LICITADO",B229)))</formula>
    </cfRule>
    <cfRule type="containsText" dxfId="3619" priority="4183" operator="containsText" text="OUTROS">
      <formula>NOT(ISERROR(SEARCH("OUTROS",B229)))</formula>
    </cfRule>
    <cfRule type="containsText" dxfId="3618" priority="4184" operator="containsText" text="SINAPI">
      <formula>NOT(ISERROR(SEARCH("SINAPI",B229)))</formula>
    </cfRule>
    <cfRule type="containsText" dxfId="3617" priority="4185" operator="containsText" text="SIURB-INFRA">
      <formula>NOT(ISERROR(SEARCH("SIURB-INFRA",B229)))</formula>
    </cfRule>
    <cfRule type="containsText" dxfId="3616" priority="4186" operator="containsText" text="SIURB-EDIF">
      <formula>NOT(ISERROR(SEARCH("SIURB-EDIF",B229)))</formula>
    </cfRule>
    <cfRule type="containsText" dxfId="3615" priority="4187" operator="containsText" text="CDHU">
      <formula>NOT(ISERROR(SEARCH("CDHU",B229)))</formula>
    </cfRule>
  </conditionalFormatting>
  <conditionalFormatting sqref="B232">
    <cfRule type="containsText" dxfId="3614" priority="4140" operator="containsText" text="PESQUISA DE MERCADO">
      <formula>NOT(ISERROR(SEARCH("PESQUISA DE MERCADO",B232)))</formula>
    </cfRule>
    <cfRule type="containsText" dxfId="3613" priority="4141" operator="containsText" text="CPU">
      <formula>NOT(ISERROR(SEARCH("CPU",B232)))</formula>
    </cfRule>
    <cfRule type="containsText" dxfId="3612" priority="4142" operator="containsText" text="LICITADO">
      <formula>NOT(ISERROR(SEARCH("LICITADO",B232)))</formula>
    </cfRule>
    <cfRule type="containsText" dxfId="3611" priority="4143" operator="containsText" text="OUTROS">
      <formula>NOT(ISERROR(SEARCH("OUTROS",B232)))</formula>
    </cfRule>
    <cfRule type="containsText" dxfId="3610" priority="4144" operator="containsText" text="SINAPI">
      <formula>NOT(ISERROR(SEARCH("SINAPI",B232)))</formula>
    </cfRule>
    <cfRule type="containsText" dxfId="3609" priority="4145" operator="containsText" text="SIURB-INFRA">
      <formula>NOT(ISERROR(SEARCH("SIURB-INFRA",B232)))</formula>
    </cfRule>
    <cfRule type="containsText" dxfId="3608" priority="4146" operator="containsText" text="SIURB-EDIF">
      <formula>NOT(ISERROR(SEARCH("SIURB-EDIF",B232)))</formula>
    </cfRule>
    <cfRule type="containsText" dxfId="3607" priority="4147" operator="containsText" text="CDHU">
      <formula>NOT(ISERROR(SEARCH("CDHU",B232)))</formula>
    </cfRule>
  </conditionalFormatting>
  <conditionalFormatting sqref="B228:B229">
    <cfRule type="containsText" dxfId="3606" priority="4196" operator="containsText" text="PESQUISA DE MERCADO">
      <formula>NOT(ISERROR(SEARCH("PESQUISA DE MERCADO",B228)))</formula>
    </cfRule>
    <cfRule type="containsText" dxfId="3605" priority="4197" operator="containsText" text="CPU">
      <formula>NOT(ISERROR(SEARCH("CPU",B228)))</formula>
    </cfRule>
    <cfRule type="containsText" dxfId="3604" priority="4198" operator="containsText" text="LICITADO">
      <formula>NOT(ISERROR(SEARCH("LICITADO",B228)))</formula>
    </cfRule>
    <cfRule type="containsText" dxfId="3603" priority="4199" operator="containsText" text="OUTROS">
      <formula>NOT(ISERROR(SEARCH("OUTROS",B228)))</formula>
    </cfRule>
    <cfRule type="containsText" dxfId="3602" priority="4200" operator="containsText" text="SINAPI">
      <formula>NOT(ISERROR(SEARCH("SINAPI",B228)))</formula>
    </cfRule>
    <cfRule type="containsText" dxfId="3601" priority="4201" operator="containsText" text="SIURB-INFRA">
      <formula>NOT(ISERROR(SEARCH("SIURB-INFRA",B228)))</formula>
    </cfRule>
    <cfRule type="containsText" dxfId="3600" priority="4202" operator="containsText" text="SIURB-EDIF">
      <formula>NOT(ISERROR(SEARCH("SIURB-EDIF",B228)))</formula>
    </cfRule>
    <cfRule type="containsText" dxfId="3599" priority="4203" operator="containsText" text="CDHU">
      <formula>NOT(ISERROR(SEARCH("CDHU",B228)))</formula>
    </cfRule>
  </conditionalFormatting>
  <conditionalFormatting sqref="B228">
    <cfRule type="containsText" dxfId="3598" priority="4188" operator="containsText" text="PESQUISA DE MERCADO">
      <formula>NOT(ISERROR(SEARCH("PESQUISA DE MERCADO",B228)))</formula>
    </cfRule>
    <cfRule type="containsText" dxfId="3597" priority="4189" operator="containsText" text="CPU">
      <formula>NOT(ISERROR(SEARCH("CPU",B228)))</formula>
    </cfRule>
    <cfRule type="containsText" dxfId="3596" priority="4190" operator="containsText" text="LICITADO">
      <formula>NOT(ISERROR(SEARCH("LICITADO",B228)))</formula>
    </cfRule>
    <cfRule type="containsText" dxfId="3595" priority="4191" operator="containsText" text="OUTROS">
      <formula>NOT(ISERROR(SEARCH("OUTROS",B228)))</formula>
    </cfRule>
    <cfRule type="containsText" dxfId="3594" priority="4192" operator="containsText" text="SINAPI">
      <formula>NOT(ISERROR(SEARCH("SINAPI",B228)))</formula>
    </cfRule>
    <cfRule type="containsText" dxfId="3593" priority="4193" operator="containsText" text="SIURB-INFRA">
      <formula>NOT(ISERROR(SEARCH("SIURB-INFRA",B228)))</formula>
    </cfRule>
    <cfRule type="containsText" dxfId="3592" priority="4194" operator="containsText" text="SIURB-EDIF">
      <formula>NOT(ISERROR(SEARCH("SIURB-EDIF",B228)))</formula>
    </cfRule>
    <cfRule type="containsText" dxfId="3591" priority="4195" operator="containsText" text="CDHU">
      <formula>NOT(ISERROR(SEARCH("CDHU",B228)))</formula>
    </cfRule>
  </conditionalFormatting>
  <conditionalFormatting sqref="B231:B232">
    <cfRule type="containsText" dxfId="3590" priority="4156" operator="containsText" text="PESQUISA DE MERCADO">
      <formula>NOT(ISERROR(SEARCH("PESQUISA DE MERCADO",B231)))</formula>
    </cfRule>
    <cfRule type="containsText" dxfId="3589" priority="4157" operator="containsText" text="CPU">
      <formula>NOT(ISERROR(SEARCH("CPU",B231)))</formula>
    </cfRule>
    <cfRule type="containsText" dxfId="3588" priority="4158" operator="containsText" text="LICITADO">
      <formula>NOT(ISERROR(SEARCH("LICITADO",B231)))</formula>
    </cfRule>
    <cfRule type="containsText" dxfId="3587" priority="4159" operator="containsText" text="OUTROS">
      <formula>NOT(ISERROR(SEARCH("OUTROS",B231)))</formula>
    </cfRule>
    <cfRule type="containsText" dxfId="3586" priority="4160" operator="containsText" text="SINAPI">
      <formula>NOT(ISERROR(SEARCH("SINAPI",B231)))</formula>
    </cfRule>
    <cfRule type="containsText" dxfId="3585" priority="4161" operator="containsText" text="SIURB-INFRA">
      <formula>NOT(ISERROR(SEARCH("SIURB-INFRA",B231)))</formula>
    </cfRule>
    <cfRule type="containsText" dxfId="3584" priority="4162" operator="containsText" text="SIURB-EDIF">
      <formula>NOT(ISERROR(SEARCH("SIURB-EDIF",B231)))</formula>
    </cfRule>
    <cfRule type="containsText" dxfId="3583" priority="4163" operator="containsText" text="CDHU">
      <formula>NOT(ISERROR(SEARCH("CDHU",B231)))</formula>
    </cfRule>
  </conditionalFormatting>
  <conditionalFormatting sqref="B231">
    <cfRule type="containsText" dxfId="3582" priority="4148" operator="containsText" text="PESQUISA DE MERCADO">
      <formula>NOT(ISERROR(SEARCH("PESQUISA DE MERCADO",B231)))</formula>
    </cfRule>
    <cfRule type="containsText" dxfId="3581" priority="4149" operator="containsText" text="CPU">
      <formula>NOT(ISERROR(SEARCH("CPU",B231)))</formula>
    </cfRule>
    <cfRule type="containsText" dxfId="3580" priority="4150" operator="containsText" text="LICITADO">
      <formula>NOT(ISERROR(SEARCH("LICITADO",B231)))</formula>
    </cfRule>
    <cfRule type="containsText" dxfId="3579" priority="4151" operator="containsText" text="OUTROS">
      <formula>NOT(ISERROR(SEARCH("OUTROS",B231)))</formula>
    </cfRule>
    <cfRule type="containsText" dxfId="3578" priority="4152" operator="containsText" text="SINAPI">
      <formula>NOT(ISERROR(SEARCH("SINAPI",B231)))</formula>
    </cfRule>
    <cfRule type="containsText" dxfId="3577" priority="4153" operator="containsText" text="SIURB-INFRA">
      <formula>NOT(ISERROR(SEARCH("SIURB-INFRA",B231)))</formula>
    </cfRule>
    <cfRule type="containsText" dxfId="3576" priority="4154" operator="containsText" text="SIURB-EDIF">
      <formula>NOT(ISERROR(SEARCH("SIURB-EDIF",B231)))</formula>
    </cfRule>
    <cfRule type="containsText" dxfId="3575" priority="4155" operator="containsText" text="CDHU">
      <formula>NOT(ISERROR(SEARCH("CDHU",B231)))</formula>
    </cfRule>
  </conditionalFormatting>
  <conditionalFormatting sqref="B235">
    <cfRule type="containsText" dxfId="3574" priority="4100" operator="containsText" text="PESQUISA DE MERCADO">
      <formula>NOT(ISERROR(SEARCH("PESQUISA DE MERCADO",B235)))</formula>
    </cfRule>
    <cfRule type="containsText" dxfId="3573" priority="4101" operator="containsText" text="CPU">
      <formula>NOT(ISERROR(SEARCH("CPU",B235)))</formula>
    </cfRule>
    <cfRule type="containsText" dxfId="3572" priority="4102" operator="containsText" text="LICITADO">
      <formula>NOT(ISERROR(SEARCH("LICITADO",B235)))</formula>
    </cfRule>
    <cfRule type="containsText" dxfId="3571" priority="4103" operator="containsText" text="OUTROS">
      <formula>NOT(ISERROR(SEARCH("OUTROS",B235)))</formula>
    </cfRule>
    <cfRule type="containsText" dxfId="3570" priority="4104" operator="containsText" text="SINAPI">
      <formula>NOT(ISERROR(SEARCH("SINAPI",B235)))</formula>
    </cfRule>
    <cfRule type="containsText" dxfId="3569" priority="4105" operator="containsText" text="SIURB-INFRA">
      <formula>NOT(ISERROR(SEARCH("SIURB-INFRA",B235)))</formula>
    </cfRule>
    <cfRule type="containsText" dxfId="3568" priority="4106" operator="containsText" text="SIURB-EDIF">
      <formula>NOT(ISERROR(SEARCH("SIURB-EDIF",B235)))</formula>
    </cfRule>
    <cfRule type="containsText" dxfId="3567" priority="4107" operator="containsText" text="CDHU">
      <formula>NOT(ISERROR(SEARCH("CDHU",B235)))</formula>
    </cfRule>
  </conditionalFormatting>
  <conditionalFormatting sqref="B234:B235">
    <cfRule type="containsText" dxfId="3566" priority="4116" operator="containsText" text="PESQUISA DE MERCADO">
      <formula>NOT(ISERROR(SEARCH("PESQUISA DE MERCADO",B234)))</formula>
    </cfRule>
    <cfRule type="containsText" dxfId="3565" priority="4117" operator="containsText" text="CPU">
      <formula>NOT(ISERROR(SEARCH("CPU",B234)))</formula>
    </cfRule>
    <cfRule type="containsText" dxfId="3564" priority="4118" operator="containsText" text="LICITADO">
      <formula>NOT(ISERROR(SEARCH("LICITADO",B234)))</formula>
    </cfRule>
    <cfRule type="containsText" dxfId="3563" priority="4119" operator="containsText" text="OUTROS">
      <formula>NOT(ISERROR(SEARCH("OUTROS",B234)))</formula>
    </cfRule>
    <cfRule type="containsText" dxfId="3562" priority="4120" operator="containsText" text="SINAPI">
      <formula>NOT(ISERROR(SEARCH("SINAPI",B234)))</formula>
    </cfRule>
    <cfRule type="containsText" dxfId="3561" priority="4121" operator="containsText" text="SIURB-INFRA">
      <formula>NOT(ISERROR(SEARCH("SIURB-INFRA",B234)))</formula>
    </cfRule>
    <cfRule type="containsText" dxfId="3560" priority="4122" operator="containsText" text="SIURB-EDIF">
      <formula>NOT(ISERROR(SEARCH("SIURB-EDIF",B234)))</formula>
    </cfRule>
    <cfRule type="containsText" dxfId="3559" priority="4123" operator="containsText" text="CDHU">
      <formula>NOT(ISERROR(SEARCH("CDHU",B234)))</formula>
    </cfRule>
  </conditionalFormatting>
  <conditionalFormatting sqref="B234">
    <cfRule type="containsText" dxfId="3558" priority="4108" operator="containsText" text="PESQUISA DE MERCADO">
      <formula>NOT(ISERROR(SEARCH("PESQUISA DE MERCADO",B234)))</formula>
    </cfRule>
    <cfRule type="containsText" dxfId="3557" priority="4109" operator="containsText" text="CPU">
      <formula>NOT(ISERROR(SEARCH("CPU",B234)))</formula>
    </cfRule>
    <cfRule type="containsText" dxfId="3556" priority="4110" operator="containsText" text="LICITADO">
      <formula>NOT(ISERROR(SEARCH("LICITADO",B234)))</formula>
    </cfRule>
    <cfRule type="containsText" dxfId="3555" priority="4111" operator="containsText" text="OUTROS">
      <formula>NOT(ISERROR(SEARCH("OUTROS",B234)))</formula>
    </cfRule>
    <cfRule type="containsText" dxfId="3554" priority="4112" operator="containsText" text="SINAPI">
      <formula>NOT(ISERROR(SEARCH("SINAPI",B234)))</formula>
    </cfRule>
    <cfRule type="containsText" dxfId="3553" priority="4113" operator="containsText" text="SIURB-INFRA">
      <formula>NOT(ISERROR(SEARCH("SIURB-INFRA",B234)))</formula>
    </cfRule>
    <cfRule type="containsText" dxfId="3552" priority="4114" operator="containsText" text="SIURB-EDIF">
      <formula>NOT(ISERROR(SEARCH("SIURB-EDIF",B234)))</formula>
    </cfRule>
    <cfRule type="containsText" dxfId="3551" priority="4115" operator="containsText" text="CDHU">
      <formula>NOT(ISERROR(SEARCH("CDHU",B234)))</formula>
    </cfRule>
  </conditionalFormatting>
  <conditionalFormatting sqref="B241:B242">
    <cfRule type="containsText" dxfId="3550" priority="4084" operator="containsText" text="PESQUISA DE MERCADO">
      <formula>NOT(ISERROR(SEARCH("PESQUISA DE MERCADO",B241)))</formula>
    </cfRule>
    <cfRule type="containsText" dxfId="3549" priority="4085" operator="containsText" text="CPU">
      <formula>NOT(ISERROR(SEARCH("CPU",B241)))</formula>
    </cfRule>
    <cfRule type="containsText" dxfId="3548" priority="4086" operator="containsText" text="LICITADO">
      <formula>NOT(ISERROR(SEARCH("LICITADO",B241)))</formula>
    </cfRule>
    <cfRule type="containsText" dxfId="3547" priority="4087" operator="containsText" text="OUTROS">
      <formula>NOT(ISERROR(SEARCH("OUTROS",B241)))</formula>
    </cfRule>
    <cfRule type="containsText" dxfId="3546" priority="4088" operator="containsText" text="SINAPI">
      <formula>NOT(ISERROR(SEARCH("SINAPI",B241)))</formula>
    </cfRule>
    <cfRule type="containsText" dxfId="3545" priority="4089" operator="containsText" text="SIURB-INFRA">
      <formula>NOT(ISERROR(SEARCH("SIURB-INFRA",B241)))</formula>
    </cfRule>
    <cfRule type="containsText" dxfId="3544" priority="4090" operator="containsText" text="SIURB-EDIF">
      <formula>NOT(ISERROR(SEARCH("SIURB-EDIF",B241)))</formula>
    </cfRule>
    <cfRule type="containsText" dxfId="3543" priority="4091" operator="containsText" text="CDHU">
      <formula>NOT(ISERROR(SEARCH("CDHU",B241)))</formula>
    </cfRule>
  </conditionalFormatting>
  <conditionalFormatting sqref="B241">
    <cfRule type="containsText" dxfId="3542" priority="4076" operator="containsText" text="PESQUISA DE MERCADO">
      <formula>NOT(ISERROR(SEARCH("PESQUISA DE MERCADO",B241)))</formula>
    </cfRule>
    <cfRule type="containsText" dxfId="3541" priority="4077" operator="containsText" text="CPU">
      <formula>NOT(ISERROR(SEARCH("CPU",B241)))</formula>
    </cfRule>
    <cfRule type="containsText" dxfId="3540" priority="4078" operator="containsText" text="LICITADO">
      <formula>NOT(ISERROR(SEARCH("LICITADO",B241)))</formula>
    </cfRule>
    <cfRule type="containsText" dxfId="3539" priority="4079" operator="containsText" text="OUTROS">
      <formula>NOT(ISERROR(SEARCH("OUTROS",B241)))</formula>
    </cfRule>
    <cfRule type="containsText" dxfId="3538" priority="4080" operator="containsText" text="SINAPI">
      <formula>NOT(ISERROR(SEARCH("SINAPI",B241)))</formula>
    </cfRule>
    <cfRule type="containsText" dxfId="3537" priority="4081" operator="containsText" text="SIURB-INFRA">
      <formula>NOT(ISERROR(SEARCH("SIURB-INFRA",B241)))</formula>
    </cfRule>
    <cfRule type="containsText" dxfId="3536" priority="4082" operator="containsText" text="SIURB-EDIF">
      <formula>NOT(ISERROR(SEARCH("SIURB-EDIF",B241)))</formula>
    </cfRule>
    <cfRule type="containsText" dxfId="3535" priority="4083" operator="containsText" text="CDHU">
      <formula>NOT(ISERROR(SEARCH("CDHU",B241)))</formula>
    </cfRule>
  </conditionalFormatting>
  <conditionalFormatting sqref="B244:B245">
    <cfRule type="containsText" dxfId="3534" priority="4052" operator="containsText" text="PESQUISA DE MERCADO">
      <formula>NOT(ISERROR(SEARCH("PESQUISA DE MERCADO",B244)))</formula>
    </cfRule>
    <cfRule type="containsText" dxfId="3533" priority="4053" operator="containsText" text="CPU">
      <formula>NOT(ISERROR(SEARCH("CPU",B244)))</formula>
    </cfRule>
    <cfRule type="containsText" dxfId="3532" priority="4054" operator="containsText" text="LICITADO">
      <formula>NOT(ISERROR(SEARCH("LICITADO",B244)))</formula>
    </cfRule>
    <cfRule type="containsText" dxfId="3531" priority="4055" operator="containsText" text="OUTROS">
      <formula>NOT(ISERROR(SEARCH("OUTROS",B244)))</formula>
    </cfRule>
    <cfRule type="containsText" dxfId="3530" priority="4056" operator="containsText" text="SINAPI">
      <formula>NOT(ISERROR(SEARCH("SINAPI",B244)))</formula>
    </cfRule>
    <cfRule type="containsText" dxfId="3529" priority="4057" operator="containsText" text="SIURB-INFRA">
      <formula>NOT(ISERROR(SEARCH("SIURB-INFRA",B244)))</formula>
    </cfRule>
    <cfRule type="containsText" dxfId="3528" priority="4058" operator="containsText" text="SIURB-EDIF">
      <formula>NOT(ISERROR(SEARCH("SIURB-EDIF",B244)))</formula>
    </cfRule>
    <cfRule type="containsText" dxfId="3527" priority="4059" operator="containsText" text="CDHU">
      <formula>NOT(ISERROR(SEARCH("CDHU",B244)))</formula>
    </cfRule>
  </conditionalFormatting>
  <conditionalFormatting sqref="B244">
    <cfRule type="containsText" dxfId="3526" priority="4044" operator="containsText" text="PESQUISA DE MERCADO">
      <formula>NOT(ISERROR(SEARCH("PESQUISA DE MERCADO",B244)))</formula>
    </cfRule>
    <cfRule type="containsText" dxfId="3525" priority="4045" operator="containsText" text="CPU">
      <formula>NOT(ISERROR(SEARCH("CPU",B244)))</formula>
    </cfRule>
    <cfRule type="containsText" dxfId="3524" priority="4046" operator="containsText" text="LICITADO">
      <formula>NOT(ISERROR(SEARCH("LICITADO",B244)))</formula>
    </cfRule>
    <cfRule type="containsText" dxfId="3523" priority="4047" operator="containsText" text="OUTROS">
      <formula>NOT(ISERROR(SEARCH("OUTROS",B244)))</formula>
    </cfRule>
    <cfRule type="containsText" dxfId="3522" priority="4048" operator="containsText" text="SINAPI">
      <formula>NOT(ISERROR(SEARCH("SINAPI",B244)))</formula>
    </cfRule>
    <cfRule type="containsText" dxfId="3521" priority="4049" operator="containsText" text="SIURB-INFRA">
      <formula>NOT(ISERROR(SEARCH("SIURB-INFRA",B244)))</formula>
    </cfRule>
    <cfRule type="containsText" dxfId="3520" priority="4050" operator="containsText" text="SIURB-EDIF">
      <formula>NOT(ISERROR(SEARCH("SIURB-EDIF",B244)))</formula>
    </cfRule>
    <cfRule type="containsText" dxfId="3519" priority="4051" operator="containsText" text="CDHU">
      <formula>NOT(ISERROR(SEARCH("CDHU",B244)))</formula>
    </cfRule>
  </conditionalFormatting>
  <conditionalFormatting sqref="B248:B249">
    <cfRule type="containsText" dxfId="3518" priority="4020" operator="containsText" text="PESQUISA DE MERCADO">
      <formula>NOT(ISERROR(SEARCH("PESQUISA DE MERCADO",B248)))</formula>
    </cfRule>
    <cfRule type="containsText" dxfId="3517" priority="4021" operator="containsText" text="CPU">
      <formula>NOT(ISERROR(SEARCH("CPU",B248)))</formula>
    </cfRule>
    <cfRule type="containsText" dxfId="3516" priority="4022" operator="containsText" text="LICITADO">
      <formula>NOT(ISERROR(SEARCH("LICITADO",B248)))</formula>
    </cfRule>
    <cfRule type="containsText" dxfId="3515" priority="4023" operator="containsText" text="OUTROS">
      <formula>NOT(ISERROR(SEARCH("OUTROS",B248)))</formula>
    </cfRule>
    <cfRule type="containsText" dxfId="3514" priority="4024" operator="containsText" text="SINAPI">
      <formula>NOT(ISERROR(SEARCH("SINAPI",B248)))</formula>
    </cfRule>
    <cfRule type="containsText" dxfId="3513" priority="4025" operator="containsText" text="SIURB-INFRA">
      <formula>NOT(ISERROR(SEARCH("SIURB-INFRA",B248)))</formula>
    </cfRule>
    <cfRule type="containsText" dxfId="3512" priority="4026" operator="containsText" text="SIURB-EDIF">
      <formula>NOT(ISERROR(SEARCH("SIURB-EDIF",B248)))</formula>
    </cfRule>
    <cfRule type="containsText" dxfId="3511" priority="4027" operator="containsText" text="CDHU">
      <formula>NOT(ISERROR(SEARCH("CDHU",B248)))</formula>
    </cfRule>
  </conditionalFormatting>
  <conditionalFormatting sqref="B248">
    <cfRule type="containsText" dxfId="3510" priority="4012" operator="containsText" text="PESQUISA DE MERCADO">
      <formula>NOT(ISERROR(SEARCH("PESQUISA DE MERCADO",B248)))</formula>
    </cfRule>
    <cfRule type="containsText" dxfId="3509" priority="4013" operator="containsText" text="CPU">
      <formula>NOT(ISERROR(SEARCH("CPU",B248)))</formula>
    </cfRule>
    <cfRule type="containsText" dxfId="3508" priority="4014" operator="containsText" text="LICITADO">
      <formula>NOT(ISERROR(SEARCH("LICITADO",B248)))</formula>
    </cfRule>
    <cfRule type="containsText" dxfId="3507" priority="4015" operator="containsText" text="OUTROS">
      <formula>NOT(ISERROR(SEARCH("OUTROS",B248)))</formula>
    </cfRule>
    <cfRule type="containsText" dxfId="3506" priority="4016" operator="containsText" text="SINAPI">
      <formula>NOT(ISERROR(SEARCH("SINAPI",B248)))</formula>
    </cfRule>
    <cfRule type="containsText" dxfId="3505" priority="4017" operator="containsText" text="SIURB-INFRA">
      <formula>NOT(ISERROR(SEARCH("SIURB-INFRA",B248)))</formula>
    </cfRule>
    <cfRule type="containsText" dxfId="3504" priority="4018" operator="containsText" text="SIURB-EDIF">
      <formula>NOT(ISERROR(SEARCH("SIURB-EDIF",B248)))</formula>
    </cfRule>
    <cfRule type="containsText" dxfId="3503" priority="4019" operator="containsText" text="CDHU">
      <formula>NOT(ISERROR(SEARCH("CDHU",B248)))</formula>
    </cfRule>
  </conditionalFormatting>
  <conditionalFormatting sqref="B249">
    <cfRule type="containsText" dxfId="3502" priority="4004" operator="containsText" text="PESQUISA DE MERCADO">
      <formula>NOT(ISERROR(SEARCH("PESQUISA DE MERCADO",B249)))</formula>
    </cfRule>
    <cfRule type="containsText" dxfId="3501" priority="4005" operator="containsText" text="CPU">
      <formula>NOT(ISERROR(SEARCH("CPU",B249)))</formula>
    </cfRule>
    <cfRule type="containsText" dxfId="3500" priority="4006" operator="containsText" text="LICITADO">
      <formula>NOT(ISERROR(SEARCH("LICITADO",B249)))</formula>
    </cfRule>
    <cfRule type="containsText" dxfId="3499" priority="4007" operator="containsText" text="OUTROS">
      <formula>NOT(ISERROR(SEARCH("OUTROS",B249)))</formula>
    </cfRule>
    <cfRule type="containsText" dxfId="3498" priority="4008" operator="containsText" text="SINAPI">
      <formula>NOT(ISERROR(SEARCH("SINAPI",B249)))</formula>
    </cfRule>
    <cfRule type="containsText" dxfId="3497" priority="4009" operator="containsText" text="SIURB-INFRA">
      <formula>NOT(ISERROR(SEARCH("SIURB-INFRA",B249)))</formula>
    </cfRule>
    <cfRule type="containsText" dxfId="3496" priority="4010" operator="containsText" text="SIURB-EDIF">
      <formula>NOT(ISERROR(SEARCH("SIURB-EDIF",B249)))</formula>
    </cfRule>
    <cfRule type="containsText" dxfId="3495" priority="4011" operator="containsText" text="CDHU">
      <formula>NOT(ISERROR(SEARCH("CDHU",B249)))</formula>
    </cfRule>
  </conditionalFormatting>
  <conditionalFormatting sqref="B252">
    <cfRule type="containsText" dxfId="3494" priority="3963" operator="containsText" text="PESQUISA DE MERCADO">
      <formula>NOT(ISERROR(SEARCH("PESQUISA DE MERCADO",B252)))</formula>
    </cfRule>
    <cfRule type="containsText" dxfId="3493" priority="3964" operator="containsText" text="CPU">
      <formula>NOT(ISERROR(SEARCH("CPU",B252)))</formula>
    </cfRule>
    <cfRule type="containsText" dxfId="3492" priority="3965" operator="containsText" text="LICITADO">
      <formula>NOT(ISERROR(SEARCH("LICITADO",B252)))</formula>
    </cfRule>
    <cfRule type="containsText" dxfId="3491" priority="3966" operator="containsText" text="OUTROS">
      <formula>NOT(ISERROR(SEARCH("OUTROS",B252)))</formula>
    </cfRule>
    <cfRule type="containsText" dxfId="3490" priority="3967" operator="containsText" text="SINAPI">
      <formula>NOT(ISERROR(SEARCH("SINAPI",B252)))</formula>
    </cfRule>
    <cfRule type="containsText" dxfId="3489" priority="3968" operator="containsText" text="SIURB-INFRA">
      <formula>NOT(ISERROR(SEARCH("SIURB-INFRA",B252)))</formula>
    </cfRule>
    <cfRule type="containsText" dxfId="3488" priority="3969" operator="containsText" text="SIURB-EDIF">
      <formula>NOT(ISERROR(SEARCH("SIURB-EDIF",B252)))</formula>
    </cfRule>
    <cfRule type="containsText" dxfId="3487" priority="3970" operator="containsText" text="CDHU">
      <formula>NOT(ISERROR(SEARCH("CDHU",B252)))</formula>
    </cfRule>
  </conditionalFormatting>
  <conditionalFormatting sqref="B251:B252">
    <cfRule type="containsText" dxfId="3486" priority="3979" operator="containsText" text="PESQUISA DE MERCADO">
      <formula>NOT(ISERROR(SEARCH("PESQUISA DE MERCADO",B251)))</formula>
    </cfRule>
    <cfRule type="containsText" dxfId="3485" priority="3980" operator="containsText" text="CPU">
      <formula>NOT(ISERROR(SEARCH("CPU",B251)))</formula>
    </cfRule>
    <cfRule type="containsText" dxfId="3484" priority="3981" operator="containsText" text="LICITADO">
      <formula>NOT(ISERROR(SEARCH("LICITADO",B251)))</formula>
    </cfRule>
    <cfRule type="containsText" dxfId="3483" priority="3982" operator="containsText" text="OUTROS">
      <formula>NOT(ISERROR(SEARCH("OUTROS",B251)))</formula>
    </cfRule>
    <cfRule type="containsText" dxfId="3482" priority="3983" operator="containsText" text="SINAPI">
      <formula>NOT(ISERROR(SEARCH("SINAPI",B251)))</formula>
    </cfRule>
    <cfRule type="containsText" dxfId="3481" priority="3984" operator="containsText" text="SIURB-INFRA">
      <formula>NOT(ISERROR(SEARCH("SIURB-INFRA",B251)))</formula>
    </cfRule>
    <cfRule type="containsText" dxfId="3480" priority="3985" operator="containsText" text="SIURB-EDIF">
      <formula>NOT(ISERROR(SEARCH("SIURB-EDIF",B251)))</formula>
    </cfRule>
    <cfRule type="containsText" dxfId="3479" priority="3986" operator="containsText" text="CDHU">
      <formula>NOT(ISERROR(SEARCH("CDHU",B251)))</formula>
    </cfRule>
  </conditionalFormatting>
  <conditionalFormatting sqref="B251">
    <cfRule type="containsText" dxfId="3478" priority="3971" operator="containsText" text="PESQUISA DE MERCADO">
      <formula>NOT(ISERROR(SEARCH("PESQUISA DE MERCADO",B251)))</formula>
    </cfRule>
    <cfRule type="containsText" dxfId="3477" priority="3972" operator="containsText" text="CPU">
      <formula>NOT(ISERROR(SEARCH("CPU",B251)))</formula>
    </cfRule>
    <cfRule type="containsText" dxfId="3476" priority="3973" operator="containsText" text="LICITADO">
      <formula>NOT(ISERROR(SEARCH("LICITADO",B251)))</formula>
    </cfRule>
    <cfRule type="containsText" dxfId="3475" priority="3974" operator="containsText" text="OUTROS">
      <formula>NOT(ISERROR(SEARCH("OUTROS",B251)))</formula>
    </cfRule>
    <cfRule type="containsText" dxfId="3474" priority="3975" operator="containsText" text="SINAPI">
      <formula>NOT(ISERROR(SEARCH("SINAPI",B251)))</formula>
    </cfRule>
    <cfRule type="containsText" dxfId="3473" priority="3976" operator="containsText" text="SIURB-INFRA">
      <formula>NOT(ISERROR(SEARCH("SIURB-INFRA",B251)))</formula>
    </cfRule>
    <cfRule type="containsText" dxfId="3472" priority="3977" operator="containsText" text="SIURB-EDIF">
      <formula>NOT(ISERROR(SEARCH("SIURB-EDIF",B251)))</formula>
    </cfRule>
    <cfRule type="containsText" dxfId="3471" priority="3978" operator="containsText" text="CDHU">
      <formula>NOT(ISERROR(SEARCH("CDHU",B251)))</formula>
    </cfRule>
  </conditionalFormatting>
  <conditionalFormatting sqref="B254:B255">
    <cfRule type="containsText" dxfId="3470" priority="3938" operator="containsText" text="PESQUISA DE MERCADO">
      <formula>NOT(ISERROR(SEARCH("PESQUISA DE MERCADO",B254)))</formula>
    </cfRule>
    <cfRule type="containsText" dxfId="3469" priority="3939" operator="containsText" text="CPU">
      <formula>NOT(ISERROR(SEARCH("CPU",B254)))</formula>
    </cfRule>
    <cfRule type="containsText" dxfId="3468" priority="3940" operator="containsText" text="LICITADO">
      <formula>NOT(ISERROR(SEARCH("LICITADO",B254)))</formula>
    </cfRule>
    <cfRule type="containsText" dxfId="3467" priority="3941" operator="containsText" text="OUTROS">
      <formula>NOT(ISERROR(SEARCH("OUTROS",B254)))</formula>
    </cfRule>
    <cfRule type="containsText" dxfId="3466" priority="3942" operator="containsText" text="SINAPI">
      <formula>NOT(ISERROR(SEARCH("SINAPI",B254)))</formula>
    </cfRule>
    <cfRule type="containsText" dxfId="3465" priority="3943" operator="containsText" text="SIURB-INFRA">
      <formula>NOT(ISERROR(SEARCH("SIURB-INFRA",B254)))</formula>
    </cfRule>
    <cfRule type="containsText" dxfId="3464" priority="3944" operator="containsText" text="SIURB-EDIF">
      <formula>NOT(ISERROR(SEARCH("SIURB-EDIF",B254)))</formula>
    </cfRule>
    <cfRule type="containsText" dxfId="3463" priority="3945" operator="containsText" text="CDHU">
      <formula>NOT(ISERROR(SEARCH("CDHU",B254)))</formula>
    </cfRule>
  </conditionalFormatting>
  <conditionalFormatting sqref="B254">
    <cfRule type="containsText" dxfId="3462" priority="3930" operator="containsText" text="PESQUISA DE MERCADO">
      <formula>NOT(ISERROR(SEARCH("PESQUISA DE MERCADO",B254)))</formula>
    </cfRule>
    <cfRule type="containsText" dxfId="3461" priority="3931" operator="containsText" text="CPU">
      <formula>NOT(ISERROR(SEARCH("CPU",B254)))</formula>
    </cfRule>
    <cfRule type="containsText" dxfId="3460" priority="3932" operator="containsText" text="LICITADO">
      <formula>NOT(ISERROR(SEARCH("LICITADO",B254)))</formula>
    </cfRule>
    <cfRule type="containsText" dxfId="3459" priority="3933" operator="containsText" text="OUTROS">
      <formula>NOT(ISERROR(SEARCH("OUTROS",B254)))</formula>
    </cfRule>
    <cfRule type="containsText" dxfId="3458" priority="3934" operator="containsText" text="SINAPI">
      <formula>NOT(ISERROR(SEARCH("SINAPI",B254)))</formula>
    </cfRule>
    <cfRule type="containsText" dxfId="3457" priority="3935" operator="containsText" text="SIURB-INFRA">
      <formula>NOT(ISERROR(SEARCH("SIURB-INFRA",B254)))</formula>
    </cfRule>
    <cfRule type="containsText" dxfId="3456" priority="3936" operator="containsText" text="SIURB-EDIF">
      <formula>NOT(ISERROR(SEARCH("SIURB-EDIF",B254)))</formula>
    </cfRule>
    <cfRule type="containsText" dxfId="3455" priority="3937" operator="containsText" text="CDHU">
      <formula>NOT(ISERROR(SEARCH("CDHU",B254)))</formula>
    </cfRule>
  </conditionalFormatting>
  <conditionalFormatting sqref="B255">
    <cfRule type="containsText" dxfId="3454" priority="3922" operator="containsText" text="PESQUISA DE MERCADO">
      <formula>NOT(ISERROR(SEARCH("PESQUISA DE MERCADO",B255)))</formula>
    </cfRule>
    <cfRule type="containsText" dxfId="3453" priority="3923" operator="containsText" text="CPU">
      <formula>NOT(ISERROR(SEARCH("CPU",B255)))</formula>
    </cfRule>
    <cfRule type="containsText" dxfId="3452" priority="3924" operator="containsText" text="LICITADO">
      <formula>NOT(ISERROR(SEARCH("LICITADO",B255)))</formula>
    </cfRule>
    <cfRule type="containsText" dxfId="3451" priority="3925" operator="containsText" text="OUTROS">
      <formula>NOT(ISERROR(SEARCH("OUTROS",B255)))</formula>
    </cfRule>
    <cfRule type="containsText" dxfId="3450" priority="3926" operator="containsText" text="SINAPI">
      <formula>NOT(ISERROR(SEARCH("SINAPI",B255)))</formula>
    </cfRule>
    <cfRule type="containsText" dxfId="3449" priority="3927" operator="containsText" text="SIURB-INFRA">
      <formula>NOT(ISERROR(SEARCH("SIURB-INFRA",B255)))</formula>
    </cfRule>
    <cfRule type="containsText" dxfId="3448" priority="3928" operator="containsText" text="SIURB-EDIF">
      <formula>NOT(ISERROR(SEARCH("SIURB-EDIF",B255)))</formula>
    </cfRule>
    <cfRule type="containsText" dxfId="3447" priority="3929" operator="containsText" text="CDHU">
      <formula>NOT(ISERROR(SEARCH("CDHU",B255)))</formula>
    </cfRule>
  </conditionalFormatting>
  <conditionalFormatting sqref="B259">
    <cfRule type="containsText" dxfId="3446" priority="3881" operator="containsText" text="PESQUISA DE MERCADO">
      <formula>NOT(ISERROR(SEARCH("PESQUISA DE MERCADO",B259)))</formula>
    </cfRule>
    <cfRule type="containsText" dxfId="3445" priority="3882" operator="containsText" text="CPU">
      <formula>NOT(ISERROR(SEARCH("CPU",B259)))</formula>
    </cfRule>
    <cfRule type="containsText" dxfId="3444" priority="3883" operator="containsText" text="LICITADO">
      <formula>NOT(ISERROR(SEARCH("LICITADO",B259)))</formula>
    </cfRule>
    <cfRule type="containsText" dxfId="3443" priority="3884" operator="containsText" text="OUTROS">
      <formula>NOT(ISERROR(SEARCH("OUTROS",B259)))</formula>
    </cfRule>
    <cfRule type="containsText" dxfId="3442" priority="3885" operator="containsText" text="SINAPI">
      <formula>NOT(ISERROR(SEARCH("SINAPI",B259)))</formula>
    </cfRule>
    <cfRule type="containsText" dxfId="3441" priority="3886" operator="containsText" text="SIURB-INFRA">
      <formula>NOT(ISERROR(SEARCH("SIURB-INFRA",B259)))</formula>
    </cfRule>
    <cfRule type="containsText" dxfId="3440" priority="3887" operator="containsText" text="SIURB-EDIF">
      <formula>NOT(ISERROR(SEARCH("SIURB-EDIF",B259)))</formula>
    </cfRule>
    <cfRule type="containsText" dxfId="3439" priority="3888" operator="containsText" text="CDHU">
      <formula>NOT(ISERROR(SEARCH("CDHU",B259)))</formula>
    </cfRule>
  </conditionalFormatting>
  <conditionalFormatting sqref="B258:B259">
    <cfRule type="containsText" dxfId="3438" priority="3897" operator="containsText" text="PESQUISA DE MERCADO">
      <formula>NOT(ISERROR(SEARCH("PESQUISA DE MERCADO",B258)))</formula>
    </cfRule>
    <cfRule type="containsText" dxfId="3437" priority="3898" operator="containsText" text="CPU">
      <formula>NOT(ISERROR(SEARCH("CPU",B258)))</formula>
    </cfRule>
    <cfRule type="containsText" dxfId="3436" priority="3899" operator="containsText" text="LICITADO">
      <formula>NOT(ISERROR(SEARCH("LICITADO",B258)))</formula>
    </cfRule>
    <cfRule type="containsText" dxfId="3435" priority="3900" operator="containsText" text="OUTROS">
      <formula>NOT(ISERROR(SEARCH("OUTROS",B258)))</formula>
    </cfRule>
    <cfRule type="containsText" dxfId="3434" priority="3901" operator="containsText" text="SINAPI">
      <formula>NOT(ISERROR(SEARCH("SINAPI",B258)))</formula>
    </cfRule>
    <cfRule type="containsText" dxfId="3433" priority="3902" operator="containsText" text="SIURB-INFRA">
      <formula>NOT(ISERROR(SEARCH("SIURB-INFRA",B258)))</formula>
    </cfRule>
    <cfRule type="containsText" dxfId="3432" priority="3903" operator="containsText" text="SIURB-EDIF">
      <formula>NOT(ISERROR(SEARCH("SIURB-EDIF",B258)))</formula>
    </cfRule>
    <cfRule type="containsText" dxfId="3431" priority="3904" operator="containsText" text="CDHU">
      <formula>NOT(ISERROR(SEARCH("CDHU",B258)))</formula>
    </cfRule>
  </conditionalFormatting>
  <conditionalFormatting sqref="B258">
    <cfRule type="containsText" dxfId="3430" priority="3889" operator="containsText" text="PESQUISA DE MERCADO">
      <formula>NOT(ISERROR(SEARCH("PESQUISA DE MERCADO",B258)))</formula>
    </cfRule>
    <cfRule type="containsText" dxfId="3429" priority="3890" operator="containsText" text="CPU">
      <formula>NOT(ISERROR(SEARCH("CPU",B258)))</formula>
    </cfRule>
    <cfRule type="containsText" dxfId="3428" priority="3891" operator="containsText" text="LICITADO">
      <formula>NOT(ISERROR(SEARCH("LICITADO",B258)))</formula>
    </cfRule>
    <cfRule type="containsText" dxfId="3427" priority="3892" operator="containsText" text="OUTROS">
      <formula>NOT(ISERROR(SEARCH("OUTROS",B258)))</formula>
    </cfRule>
    <cfRule type="containsText" dxfId="3426" priority="3893" operator="containsText" text="SINAPI">
      <formula>NOT(ISERROR(SEARCH("SINAPI",B258)))</formula>
    </cfRule>
    <cfRule type="containsText" dxfId="3425" priority="3894" operator="containsText" text="SIURB-INFRA">
      <formula>NOT(ISERROR(SEARCH("SIURB-INFRA",B258)))</formula>
    </cfRule>
    <cfRule type="containsText" dxfId="3424" priority="3895" operator="containsText" text="SIURB-EDIF">
      <formula>NOT(ISERROR(SEARCH("SIURB-EDIF",B258)))</formula>
    </cfRule>
    <cfRule type="containsText" dxfId="3423" priority="3896" operator="containsText" text="CDHU">
      <formula>NOT(ISERROR(SEARCH("CDHU",B258)))</formula>
    </cfRule>
  </conditionalFormatting>
  <conditionalFormatting sqref="B261:B262">
    <cfRule type="containsText" dxfId="3422" priority="3856" operator="containsText" text="PESQUISA DE MERCADO">
      <formula>NOT(ISERROR(SEARCH("PESQUISA DE MERCADO",B261)))</formula>
    </cfRule>
    <cfRule type="containsText" dxfId="3421" priority="3857" operator="containsText" text="CPU">
      <formula>NOT(ISERROR(SEARCH("CPU",B261)))</formula>
    </cfRule>
    <cfRule type="containsText" dxfId="3420" priority="3858" operator="containsText" text="LICITADO">
      <formula>NOT(ISERROR(SEARCH("LICITADO",B261)))</formula>
    </cfRule>
    <cfRule type="containsText" dxfId="3419" priority="3859" operator="containsText" text="OUTROS">
      <formula>NOT(ISERROR(SEARCH("OUTROS",B261)))</formula>
    </cfRule>
    <cfRule type="containsText" dxfId="3418" priority="3860" operator="containsText" text="SINAPI">
      <formula>NOT(ISERROR(SEARCH("SINAPI",B261)))</formula>
    </cfRule>
    <cfRule type="containsText" dxfId="3417" priority="3861" operator="containsText" text="SIURB-INFRA">
      <formula>NOT(ISERROR(SEARCH("SIURB-INFRA",B261)))</formula>
    </cfRule>
    <cfRule type="containsText" dxfId="3416" priority="3862" operator="containsText" text="SIURB-EDIF">
      <formula>NOT(ISERROR(SEARCH("SIURB-EDIF",B261)))</formula>
    </cfRule>
    <cfRule type="containsText" dxfId="3415" priority="3863" operator="containsText" text="CDHU">
      <formula>NOT(ISERROR(SEARCH("CDHU",B261)))</formula>
    </cfRule>
  </conditionalFormatting>
  <conditionalFormatting sqref="B261">
    <cfRule type="containsText" dxfId="3414" priority="3848" operator="containsText" text="PESQUISA DE MERCADO">
      <formula>NOT(ISERROR(SEARCH("PESQUISA DE MERCADO",B261)))</formula>
    </cfRule>
    <cfRule type="containsText" dxfId="3413" priority="3849" operator="containsText" text="CPU">
      <formula>NOT(ISERROR(SEARCH("CPU",B261)))</formula>
    </cfRule>
    <cfRule type="containsText" dxfId="3412" priority="3850" operator="containsText" text="LICITADO">
      <formula>NOT(ISERROR(SEARCH("LICITADO",B261)))</formula>
    </cfRule>
    <cfRule type="containsText" dxfId="3411" priority="3851" operator="containsText" text="OUTROS">
      <formula>NOT(ISERROR(SEARCH("OUTROS",B261)))</formula>
    </cfRule>
    <cfRule type="containsText" dxfId="3410" priority="3852" operator="containsText" text="SINAPI">
      <formula>NOT(ISERROR(SEARCH("SINAPI",B261)))</formula>
    </cfRule>
    <cfRule type="containsText" dxfId="3409" priority="3853" operator="containsText" text="SIURB-INFRA">
      <formula>NOT(ISERROR(SEARCH("SIURB-INFRA",B261)))</formula>
    </cfRule>
    <cfRule type="containsText" dxfId="3408" priority="3854" operator="containsText" text="SIURB-EDIF">
      <formula>NOT(ISERROR(SEARCH("SIURB-EDIF",B261)))</formula>
    </cfRule>
    <cfRule type="containsText" dxfId="3407" priority="3855" operator="containsText" text="CDHU">
      <formula>NOT(ISERROR(SEARCH("CDHU",B261)))</formula>
    </cfRule>
  </conditionalFormatting>
  <conditionalFormatting sqref="B262">
    <cfRule type="containsText" dxfId="3406" priority="3840" operator="containsText" text="PESQUISA DE MERCADO">
      <formula>NOT(ISERROR(SEARCH("PESQUISA DE MERCADO",B262)))</formula>
    </cfRule>
    <cfRule type="containsText" dxfId="3405" priority="3841" operator="containsText" text="CPU">
      <formula>NOT(ISERROR(SEARCH("CPU",B262)))</formula>
    </cfRule>
    <cfRule type="containsText" dxfId="3404" priority="3842" operator="containsText" text="LICITADO">
      <formula>NOT(ISERROR(SEARCH("LICITADO",B262)))</formula>
    </cfRule>
    <cfRule type="containsText" dxfId="3403" priority="3843" operator="containsText" text="OUTROS">
      <formula>NOT(ISERROR(SEARCH("OUTROS",B262)))</formula>
    </cfRule>
    <cfRule type="containsText" dxfId="3402" priority="3844" operator="containsText" text="SINAPI">
      <formula>NOT(ISERROR(SEARCH("SINAPI",B262)))</formula>
    </cfRule>
    <cfRule type="containsText" dxfId="3401" priority="3845" operator="containsText" text="SIURB-INFRA">
      <formula>NOT(ISERROR(SEARCH("SIURB-INFRA",B262)))</formula>
    </cfRule>
    <cfRule type="containsText" dxfId="3400" priority="3846" operator="containsText" text="SIURB-EDIF">
      <formula>NOT(ISERROR(SEARCH("SIURB-EDIF",B262)))</formula>
    </cfRule>
    <cfRule type="containsText" dxfId="3399" priority="3847" operator="containsText" text="CDHU">
      <formula>NOT(ISERROR(SEARCH("CDHU",B262)))</formula>
    </cfRule>
  </conditionalFormatting>
  <conditionalFormatting sqref="B312">
    <cfRule type="containsText" dxfId="3398" priority="3160" operator="containsText" text="PESQUISA DE MERCADO">
      <formula>NOT(ISERROR(SEARCH("PESQUISA DE MERCADO",B312)))</formula>
    </cfRule>
    <cfRule type="containsText" dxfId="3397" priority="3161" operator="containsText" text="CPU">
      <formula>NOT(ISERROR(SEARCH("CPU",B312)))</formula>
    </cfRule>
    <cfRule type="containsText" dxfId="3396" priority="3162" operator="containsText" text="LICITADO">
      <formula>NOT(ISERROR(SEARCH("LICITADO",B312)))</formula>
    </cfRule>
    <cfRule type="containsText" dxfId="3395" priority="3163" operator="containsText" text="OUTROS">
      <formula>NOT(ISERROR(SEARCH("OUTROS",B312)))</formula>
    </cfRule>
    <cfRule type="containsText" dxfId="3394" priority="3164" operator="containsText" text="SINAPI">
      <formula>NOT(ISERROR(SEARCH("SINAPI",B312)))</formula>
    </cfRule>
    <cfRule type="containsText" dxfId="3393" priority="3165" operator="containsText" text="SIURB-INFRA">
      <formula>NOT(ISERROR(SEARCH("SIURB-INFRA",B312)))</formula>
    </cfRule>
    <cfRule type="containsText" dxfId="3392" priority="3166" operator="containsText" text="SIURB-EDIF">
      <formula>NOT(ISERROR(SEARCH("SIURB-EDIF",B312)))</formula>
    </cfRule>
    <cfRule type="containsText" dxfId="3391" priority="3167" operator="containsText" text="CDHU">
      <formula>NOT(ISERROR(SEARCH("CDHU",B312)))</formula>
    </cfRule>
  </conditionalFormatting>
  <conditionalFormatting sqref="B265:B266">
    <cfRule type="containsText" dxfId="3390" priority="3824" operator="containsText" text="PESQUISA DE MERCADO">
      <formula>NOT(ISERROR(SEARCH("PESQUISA DE MERCADO",B265)))</formula>
    </cfRule>
    <cfRule type="containsText" dxfId="3389" priority="3825" operator="containsText" text="CPU">
      <formula>NOT(ISERROR(SEARCH("CPU",B265)))</formula>
    </cfRule>
    <cfRule type="containsText" dxfId="3388" priority="3826" operator="containsText" text="LICITADO">
      <formula>NOT(ISERROR(SEARCH("LICITADO",B265)))</formula>
    </cfRule>
    <cfRule type="containsText" dxfId="3387" priority="3827" operator="containsText" text="OUTROS">
      <formula>NOT(ISERROR(SEARCH("OUTROS",B265)))</formula>
    </cfRule>
    <cfRule type="containsText" dxfId="3386" priority="3828" operator="containsText" text="SINAPI">
      <formula>NOT(ISERROR(SEARCH("SINAPI",B265)))</formula>
    </cfRule>
    <cfRule type="containsText" dxfId="3385" priority="3829" operator="containsText" text="SIURB-INFRA">
      <formula>NOT(ISERROR(SEARCH("SIURB-INFRA",B265)))</formula>
    </cfRule>
    <cfRule type="containsText" dxfId="3384" priority="3830" operator="containsText" text="SIURB-EDIF">
      <formula>NOT(ISERROR(SEARCH("SIURB-EDIF",B265)))</formula>
    </cfRule>
    <cfRule type="containsText" dxfId="3383" priority="3831" operator="containsText" text="CDHU">
      <formula>NOT(ISERROR(SEARCH("CDHU",B265)))</formula>
    </cfRule>
  </conditionalFormatting>
  <conditionalFormatting sqref="B265">
    <cfRule type="containsText" dxfId="3382" priority="3816" operator="containsText" text="PESQUISA DE MERCADO">
      <formula>NOT(ISERROR(SEARCH("PESQUISA DE MERCADO",B265)))</formula>
    </cfRule>
    <cfRule type="containsText" dxfId="3381" priority="3817" operator="containsText" text="CPU">
      <formula>NOT(ISERROR(SEARCH("CPU",B265)))</formula>
    </cfRule>
    <cfRule type="containsText" dxfId="3380" priority="3818" operator="containsText" text="LICITADO">
      <formula>NOT(ISERROR(SEARCH("LICITADO",B265)))</formula>
    </cfRule>
    <cfRule type="containsText" dxfId="3379" priority="3819" operator="containsText" text="OUTROS">
      <formula>NOT(ISERROR(SEARCH("OUTROS",B265)))</formula>
    </cfRule>
    <cfRule type="containsText" dxfId="3378" priority="3820" operator="containsText" text="SINAPI">
      <formula>NOT(ISERROR(SEARCH("SINAPI",B265)))</formula>
    </cfRule>
    <cfRule type="containsText" dxfId="3377" priority="3821" operator="containsText" text="SIURB-INFRA">
      <formula>NOT(ISERROR(SEARCH("SIURB-INFRA",B265)))</formula>
    </cfRule>
    <cfRule type="containsText" dxfId="3376" priority="3822" operator="containsText" text="SIURB-EDIF">
      <formula>NOT(ISERROR(SEARCH("SIURB-EDIF",B265)))</formula>
    </cfRule>
    <cfRule type="containsText" dxfId="3375" priority="3823" operator="containsText" text="CDHU">
      <formula>NOT(ISERROR(SEARCH("CDHU",B265)))</formula>
    </cfRule>
  </conditionalFormatting>
  <conditionalFormatting sqref="B266">
    <cfRule type="containsText" dxfId="3374" priority="3808" operator="containsText" text="PESQUISA DE MERCADO">
      <formula>NOT(ISERROR(SEARCH("PESQUISA DE MERCADO",B266)))</formula>
    </cfRule>
    <cfRule type="containsText" dxfId="3373" priority="3809" operator="containsText" text="CPU">
      <formula>NOT(ISERROR(SEARCH("CPU",B266)))</formula>
    </cfRule>
    <cfRule type="containsText" dxfId="3372" priority="3810" operator="containsText" text="LICITADO">
      <formula>NOT(ISERROR(SEARCH("LICITADO",B266)))</formula>
    </cfRule>
    <cfRule type="containsText" dxfId="3371" priority="3811" operator="containsText" text="OUTROS">
      <formula>NOT(ISERROR(SEARCH("OUTROS",B266)))</formula>
    </cfRule>
    <cfRule type="containsText" dxfId="3370" priority="3812" operator="containsText" text="SINAPI">
      <formula>NOT(ISERROR(SEARCH("SINAPI",B266)))</formula>
    </cfRule>
    <cfRule type="containsText" dxfId="3369" priority="3813" operator="containsText" text="SIURB-INFRA">
      <formula>NOT(ISERROR(SEARCH("SIURB-INFRA",B266)))</formula>
    </cfRule>
    <cfRule type="containsText" dxfId="3368" priority="3814" operator="containsText" text="SIURB-EDIF">
      <formula>NOT(ISERROR(SEARCH("SIURB-EDIF",B266)))</formula>
    </cfRule>
    <cfRule type="containsText" dxfId="3367" priority="3815" operator="containsText" text="CDHU">
      <formula>NOT(ISERROR(SEARCH("CDHU",B266)))</formula>
    </cfRule>
  </conditionalFormatting>
  <conditionalFormatting sqref="B312:B313">
    <cfRule type="containsText" dxfId="3366" priority="3168" operator="containsText" text="PESQUISA DE MERCADO">
      <formula>NOT(ISERROR(SEARCH("PESQUISA DE MERCADO",B312)))</formula>
    </cfRule>
    <cfRule type="containsText" dxfId="3365" priority="3169" operator="containsText" text="CPU">
      <formula>NOT(ISERROR(SEARCH("CPU",B312)))</formula>
    </cfRule>
    <cfRule type="containsText" dxfId="3364" priority="3170" operator="containsText" text="LICITADO">
      <formula>NOT(ISERROR(SEARCH("LICITADO",B312)))</formula>
    </cfRule>
    <cfRule type="containsText" dxfId="3363" priority="3171" operator="containsText" text="OUTROS">
      <formula>NOT(ISERROR(SEARCH("OUTROS",B312)))</formula>
    </cfRule>
    <cfRule type="containsText" dxfId="3362" priority="3172" operator="containsText" text="SINAPI">
      <formula>NOT(ISERROR(SEARCH("SINAPI",B312)))</formula>
    </cfRule>
    <cfRule type="containsText" dxfId="3361" priority="3173" operator="containsText" text="SIURB-INFRA">
      <formula>NOT(ISERROR(SEARCH("SIURB-INFRA",B312)))</formula>
    </cfRule>
    <cfRule type="containsText" dxfId="3360" priority="3174" operator="containsText" text="SIURB-EDIF">
      <formula>NOT(ISERROR(SEARCH("SIURB-EDIF",B312)))</formula>
    </cfRule>
    <cfRule type="containsText" dxfId="3359" priority="3175" operator="containsText" text="CDHU">
      <formula>NOT(ISERROR(SEARCH("CDHU",B312)))</formula>
    </cfRule>
  </conditionalFormatting>
  <conditionalFormatting sqref="B271:B272">
    <cfRule type="containsText" dxfId="3358" priority="3752" operator="containsText" text="PESQUISA DE MERCADO">
      <formula>NOT(ISERROR(SEARCH("PESQUISA DE MERCADO",B271)))</formula>
    </cfRule>
    <cfRule type="containsText" dxfId="3357" priority="3753" operator="containsText" text="CPU">
      <formula>NOT(ISERROR(SEARCH("CPU",B271)))</formula>
    </cfRule>
    <cfRule type="containsText" dxfId="3356" priority="3754" operator="containsText" text="LICITADO">
      <formula>NOT(ISERROR(SEARCH("LICITADO",B271)))</formula>
    </cfRule>
    <cfRule type="containsText" dxfId="3355" priority="3755" operator="containsText" text="OUTROS">
      <formula>NOT(ISERROR(SEARCH("OUTROS",B271)))</formula>
    </cfRule>
    <cfRule type="containsText" dxfId="3354" priority="3756" operator="containsText" text="SINAPI">
      <formula>NOT(ISERROR(SEARCH("SINAPI",B271)))</formula>
    </cfRule>
    <cfRule type="containsText" dxfId="3353" priority="3757" operator="containsText" text="SIURB-INFRA">
      <formula>NOT(ISERROR(SEARCH("SIURB-INFRA",B271)))</formula>
    </cfRule>
    <cfRule type="containsText" dxfId="3352" priority="3758" operator="containsText" text="SIURB-EDIF">
      <formula>NOT(ISERROR(SEARCH("SIURB-EDIF",B271)))</formula>
    </cfRule>
    <cfRule type="containsText" dxfId="3351" priority="3759" operator="containsText" text="CDHU">
      <formula>NOT(ISERROR(SEARCH("CDHU",B271)))</formula>
    </cfRule>
  </conditionalFormatting>
  <conditionalFormatting sqref="B271">
    <cfRule type="containsText" dxfId="3350" priority="3744" operator="containsText" text="PESQUISA DE MERCADO">
      <formula>NOT(ISERROR(SEARCH("PESQUISA DE MERCADO",B271)))</formula>
    </cfRule>
    <cfRule type="containsText" dxfId="3349" priority="3745" operator="containsText" text="CPU">
      <formula>NOT(ISERROR(SEARCH("CPU",B271)))</formula>
    </cfRule>
    <cfRule type="containsText" dxfId="3348" priority="3746" operator="containsText" text="LICITADO">
      <formula>NOT(ISERROR(SEARCH("LICITADO",B271)))</formula>
    </cfRule>
    <cfRule type="containsText" dxfId="3347" priority="3747" operator="containsText" text="OUTROS">
      <formula>NOT(ISERROR(SEARCH("OUTROS",B271)))</formula>
    </cfRule>
    <cfRule type="containsText" dxfId="3346" priority="3748" operator="containsText" text="SINAPI">
      <formula>NOT(ISERROR(SEARCH("SINAPI",B271)))</formula>
    </cfRule>
    <cfRule type="containsText" dxfId="3345" priority="3749" operator="containsText" text="SIURB-INFRA">
      <formula>NOT(ISERROR(SEARCH("SIURB-INFRA",B271)))</formula>
    </cfRule>
    <cfRule type="containsText" dxfId="3344" priority="3750" operator="containsText" text="SIURB-EDIF">
      <formula>NOT(ISERROR(SEARCH("SIURB-EDIF",B271)))</formula>
    </cfRule>
    <cfRule type="containsText" dxfId="3343" priority="3751" operator="containsText" text="CDHU">
      <formula>NOT(ISERROR(SEARCH("CDHU",B271)))</formula>
    </cfRule>
  </conditionalFormatting>
  <conditionalFormatting sqref="B272">
    <cfRule type="containsText" dxfId="3342" priority="3736" operator="containsText" text="PESQUISA DE MERCADO">
      <formula>NOT(ISERROR(SEARCH("PESQUISA DE MERCADO",B272)))</formula>
    </cfRule>
    <cfRule type="containsText" dxfId="3341" priority="3737" operator="containsText" text="CPU">
      <formula>NOT(ISERROR(SEARCH("CPU",B272)))</formula>
    </cfRule>
    <cfRule type="containsText" dxfId="3340" priority="3738" operator="containsText" text="LICITADO">
      <formula>NOT(ISERROR(SEARCH("LICITADO",B272)))</formula>
    </cfRule>
    <cfRule type="containsText" dxfId="3339" priority="3739" operator="containsText" text="OUTROS">
      <formula>NOT(ISERROR(SEARCH("OUTROS",B272)))</formula>
    </cfRule>
    <cfRule type="containsText" dxfId="3338" priority="3740" operator="containsText" text="SINAPI">
      <formula>NOT(ISERROR(SEARCH("SINAPI",B272)))</formula>
    </cfRule>
    <cfRule type="containsText" dxfId="3337" priority="3741" operator="containsText" text="SIURB-INFRA">
      <formula>NOT(ISERROR(SEARCH("SIURB-INFRA",B272)))</formula>
    </cfRule>
    <cfRule type="containsText" dxfId="3336" priority="3742" operator="containsText" text="SIURB-EDIF">
      <formula>NOT(ISERROR(SEARCH("SIURB-EDIF",B272)))</formula>
    </cfRule>
    <cfRule type="containsText" dxfId="3335" priority="3743" operator="containsText" text="CDHU">
      <formula>NOT(ISERROR(SEARCH("CDHU",B272)))</formula>
    </cfRule>
  </conditionalFormatting>
  <conditionalFormatting sqref="B313">
    <cfRule type="containsText" dxfId="3334" priority="3152" operator="containsText" text="PESQUISA DE MERCADO">
      <formula>NOT(ISERROR(SEARCH("PESQUISA DE MERCADO",B313)))</formula>
    </cfRule>
    <cfRule type="containsText" dxfId="3333" priority="3153" operator="containsText" text="CPU">
      <formula>NOT(ISERROR(SEARCH("CPU",B313)))</formula>
    </cfRule>
    <cfRule type="containsText" dxfId="3332" priority="3154" operator="containsText" text="LICITADO">
      <formula>NOT(ISERROR(SEARCH("LICITADO",B313)))</formula>
    </cfRule>
    <cfRule type="containsText" dxfId="3331" priority="3155" operator="containsText" text="OUTROS">
      <formula>NOT(ISERROR(SEARCH("OUTROS",B313)))</formula>
    </cfRule>
    <cfRule type="containsText" dxfId="3330" priority="3156" operator="containsText" text="SINAPI">
      <formula>NOT(ISERROR(SEARCH("SINAPI",B313)))</formula>
    </cfRule>
    <cfRule type="containsText" dxfId="3329" priority="3157" operator="containsText" text="SIURB-INFRA">
      <formula>NOT(ISERROR(SEARCH("SIURB-INFRA",B313)))</formula>
    </cfRule>
    <cfRule type="containsText" dxfId="3328" priority="3158" operator="containsText" text="SIURB-EDIF">
      <formula>NOT(ISERROR(SEARCH("SIURB-EDIF",B313)))</formula>
    </cfRule>
    <cfRule type="containsText" dxfId="3327" priority="3159" operator="containsText" text="CDHU">
      <formula>NOT(ISERROR(SEARCH("CDHU",B313)))</formula>
    </cfRule>
  </conditionalFormatting>
  <conditionalFormatting sqref="B277:B278">
    <cfRule type="containsText" dxfId="3326" priority="3680" operator="containsText" text="PESQUISA DE MERCADO">
      <formula>NOT(ISERROR(SEARCH("PESQUISA DE MERCADO",B277)))</formula>
    </cfRule>
    <cfRule type="containsText" dxfId="3325" priority="3681" operator="containsText" text="CPU">
      <formula>NOT(ISERROR(SEARCH("CPU",B277)))</formula>
    </cfRule>
    <cfRule type="containsText" dxfId="3324" priority="3682" operator="containsText" text="LICITADO">
      <formula>NOT(ISERROR(SEARCH("LICITADO",B277)))</formula>
    </cfRule>
    <cfRule type="containsText" dxfId="3323" priority="3683" operator="containsText" text="OUTROS">
      <formula>NOT(ISERROR(SEARCH("OUTROS",B277)))</formula>
    </cfRule>
    <cfRule type="containsText" dxfId="3322" priority="3684" operator="containsText" text="SINAPI">
      <formula>NOT(ISERROR(SEARCH("SINAPI",B277)))</formula>
    </cfRule>
    <cfRule type="containsText" dxfId="3321" priority="3685" operator="containsText" text="SIURB-INFRA">
      <formula>NOT(ISERROR(SEARCH("SIURB-INFRA",B277)))</formula>
    </cfRule>
    <cfRule type="containsText" dxfId="3320" priority="3686" operator="containsText" text="SIURB-EDIF">
      <formula>NOT(ISERROR(SEARCH("SIURB-EDIF",B277)))</formula>
    </cfRule>
    <cfRule type="containsText" dxfId="3319" priority="3687" operator="containsText" text="CDHU">
      <formula>NOT(ISERROR(SEARCH("CDHU",B277)))</formula>
    </cfRule>
  </conditionalFormatting>
  <conditionalFormatting sqref="B277">
    <cfRule type="containsText" dxfId="3318" priority="3672" operator="containsText" text="PESQUISA DE MERCADO">
      <formula>NOT(ISERROR(SEARCH("PESQUISA DE MERCADO",B277)))</formula>
    </cfRule>
    <cfRule type="containsText" dxfId="3317" priority="3673" operator="containsText" text="CPU">
      <formula>NOT(ISERROR(SEARCH("CPU",B277)))</formula>
    </cfRule>
    <cfRule type="containsText" dxfId="3316" priority="3674" operator="containsText" text="LICITADO">
      <formula>NOT(ISERROR(SEARCH("LICITADO",B277)))</formula>
    </cfRule>
    <cfRule type="containsText" dxfId="3315" priority="3675" operator="containsText" text="OUTROS">
      <formula>NOT(ISERROR(SEARCH("OUTROS",B277)))</formula>
    </cfRule>
    <cfRule type="containsText" dxfId="3314" priority="3676" operator="containsText" text="SINAPI">
      <formula>NOT(ISERROR(SEARCH("SINAPI",B277)))</formula>
    </cfRule>
    <cfRule type="containsText" dxfId="3313" priority="3677" operator="containsText" text="SIURB-INFRA">
      <formula>NOT(ISERROR(SEARCH("SIURB-INFRA",B277)))</formula>
    </cfRule>
    <cfRule type="containsText" dxfId="3312" priority="3678" operator="containsText" text="SIURB-EDIF">
      <formula>NOT(ISERROR(SEARCH("SIURB-EDIF",B277)))</formula>
    </cfRule>
    <cfRule type="containsText" dxfId="3311" priority="3679" operator="containsText" text="CDHU">
      <formula>NOT(ISERROR(SEARCH("CDHU",B277)))</formula>
    </cfRule>
  </conditionalFormatting>
  <conditionalFormatting sqref="B278">
    <cfRule type="containsText" dxfId="3310" priority="3664" operator="containsText" text="PESQUISA DE MERCADO">
      <formula>NOT(ISERROR(SEARCH("PESQUISA DE MERCADO",B278)))</formula>
    </cfRule>
    <cfRule type="containsText" dxfId="3309" priority="3665" operator="containsText" text="CPU">
      <formula>NOT(ISERROR(SEARCH("CPU",B278)))</formula>
    </cfRule>
    <cfRule type="containsText" dxfId="3308" priority="3666" operator="containsText" text="LICITADO">
      <formula>NOT(ISERROR(SEARCH("LICITADO",B278)))</formula>
    </cfRule>
    <cfRule type="containsText" dxfId="3307" priority="3667" operator="containsText" text="OUTROS">
      <formula>NOT(ISERROR(SEARCH("OUTROS",B278)))</formula>
    </cfRule>
    <cfRule type="containsText" dxfId="3306" priority="3668" operator="containsText" text="SINAPI">
      <formula>NOT(ISERROR(SEARCH("SINAPI",B278)))</formula>
    </cfRule>
    <cfRule type="containsText" dxfId="3305" priority="3669" operator="containsText" text="SIURB-INFRA">
      <formula>NOT(ISERROR(SEARCH("SIURB-INFRA",B278)))</formula>
    </cfRule>
    <cfRule type="containsText" dxfId="3304" priority="3670" operator="containsText" text="SIURB-EDIF">
      <formula>NOT(ISERROR(SEARCH("SIURB-EDIF",B278)))</formula>
    </cfRule>
    <cfRule type="containsText" dxfId="3303" priority="3671" operator="containsText" text="CDHU">
      <formula>NOT(ISERROR(SEARCH("CDHU",B278)))</formula>
    </cfRule>
  </conditionalFormatting>
  <conditionalFormatting sqref="B284">
    <cfRule type="containsText" dxfId="3302" priority="3592" operator="containsText" text="PESQUISA DE MERCADO">
      <formula>NOT(ISERROR(SEARCH("PESQUISA DE MERCADO",B284)))</formula>
    </cfRule>
    <cfRule type="containsText" dxfId="3301" priority="3593" operator="containsText" text="CPU">
      <formula>NOT(ISERROR(SEARCH("CPU",B284)))</formula>
    </cfRule>
    <cfRule type="containsText" dxfId="3300" priority="3594" operator="containsText" text="LICITADO">
      <formula>NOT(ISERROR(SEARCH("LICITADO",B284)))</formula>
    </cfRule>
    <cfRule type="containsText" dxfId="3299" priority="3595" operator="containsText" text="OUTROS">
      <formula>NOT(ISERROR(SEARCH("OUTROS",B284)))</formula>
    </cfRule>
    <cfRule type="containsText" dxfId="3298" priority="3596" operator="containsText" text="SINAPI">
      <formula>NOT(ISERROR(SEARCH("SINAPI",B284)))</formula>
    </cfRule>
    <cfRule type="containsText" dxfId="3297" priority="3597" operator="containsText" text="SIURB-INFRA">
      <formula>NOT(ISERROR(SEARCH("SIURB-INFRA",B284)))</formula>
    </cfRule>
    <cfRule type="containsText" dxfId="3296" priority="3598" operator="containsText" text="SIURB-EDIF">
      <formula>NOT(ISERROR(SEARCH("SIURB-EDIF",B284)))</formula>
    </cfRule>
    <cfRule type="containsText" dxfId="3295" priority="3599" operator="containsText" text="CDHU">
      <formula>NOT(ISERROR(SEARCH("CDHU",B284)))</formula>
    </cfRule>
  </conditionalFormatting>
  <conditionalFormatting sqref="B283:B284">
    <cfRule type="containsText" dxfId="3294" priority="3608" operator="containsText" text="PESQUISA DE MERCADO">
      <formula>NOT(ISERROR(SEARCH("PESQUISA DE MERCADO",B283)))</formula>
    </cfRule>
    <cfRule type="containsText" dxfId="3293" priority="3609" operator="containsText" text="CPU">
      <formula>NOT(ISERROR(SEARCH("CPU",B283)))</formula>
    </cfRule>
    <cfRule type="containsText" dxfId="3292" priority="3610" operator="containsText" text="LICITADO">
      <formula>NOT(ISERROR(SEARCH("LICITADO",B283)))</formula>
    </cfRule>
    <cfRule type="containsText" dxfId="3291" priority="3611" operator="containsText" text="OUTROS">
      <formula>NOT(ISERROR(SEARCH("OUTROS",B283)))</formula>
    </cfRule>
    <cfRule type="containsText" dxfId="3290" priority="3612" operator="containsText" text="SINAPI">
      <formula>NOT(ISERROR(SEARCH("SINAPI",B283)))</formula>
    </cfRule>
    <cfRule type="containsText" dxfId="3289" priority="3613" operator="containsText" text="SIURB-INFRA">
      <formula>NOT(ISERROR(SEARCH("SIURB-INFRA",B283)))</formula>
    </cfRule>
    <cfRule type="containsText" dxfId="3288" priority="3614" operator="containsText" text="SIURB-EDIF">
      <formula>NOT(ISERROR(SEARCH("SIURB-EDIF",B283)))</formula>
    </cfRule>
    <cfRule type="containsText" dxfId="3287" priority="3615" operator="containsText" text="CDHU">
      <formula>NOT(ISERROR(SEARCH("CDHU",B283)))</formula>
    </cfRule>
  </conditionalFormatting>
  <conditionalFormatting sqref="B283">
    <cfRule type="containsText" dxfId="3286" priority="3600" operator="containsText" text="PESQUISA DE MERCADO">
      <formula>NOT(ISERROR(SEARCH("PESQUISA DE MERCADO",B283)))</formula>
    </cfRule>
    <cfRule type="containsText" dxfId="3285" priority="3601" operator="containsText" text="CPU">
      <formula>NOT(ISERROR(SEARCH("CPU",B283)))</formula>
    </cfRule>
    <cfRule type="containsText" dxfId="3284" priority="3602" operator="containsText" text="LICITADO">
      <formula>NOT(ISERROR(SEARCH("LICITADO",B283)))</formula>
    </cfRule>
    <cfRule type="containsText" dxfId="3283" priority="3603" operator="containsText" text="OUTROS">
      <formula>NOT(ISERROR(SEARCH("OUTROS",B283)))</formula>
    </cfRule>
    <cfRule type="containsText" dxfId="3282" priority="3604" operator="containsText" text="SINAPI">
      <formula>NOT(ISERROR(SEARCH("SINAPI",B283)))</formula>
    </cfRule>
    <cfRule type="containsText" dxfId="3281" priority="3605" operator="containsText" text="SIURB-INFRA">
      <formula>NOT(ISERROR(SEARCH("SIURB-INFRA",B283)))</formula>
    </cfRule>
    <cfRule type="containsText" dxfId="3280" priority="3606" operator="containsText" text="SIURB-EDIF">
      <formula>NOT(ISERROR(SEARCH("SIURB-EDIF",B283)))</formula>
    </cfRule>
    <cfRule type="containsText" dxfId="3279" priority="3607" operator="containsText" text="CDHU">
      <formula>NOT(ISERROR(SEARCH("CDHU",B283)))</formula>
    </cfRule>
  </conditionalFormatting>
  <conditionalFormatting sqref="B287">
    <cfRule type="containsText" dxfId="3278" priority="3544" operator="containsText" text="PESQUISA DE MERCADO">
      <formula>NOT(ISERROR(SEARCH("PESQUISA DE MERCADO",B287)))</formula>
    </cfRule>
    <cfRule type="containsText" dxfId="3277" priority="3545" operator="containsText" text="CPU">
      <formula>NOT(ISERROR(SEARCH("CPU",B287)))</formula>
    </cfRule>
    <cfRule type="containsText" dxfId="3276" priority="3546" operator="containsText" text="LICITADO">
      <formula>NOT(ISERROR(SEARCH("LICITADO",B287)))</formula>
    </cfRule>
    <cfRule type="containsText" dxfId="3275" priority="3547" operator="containsText" text="OUTROS">
      <formula>NOT(ISERROR(SEARCH("OUTROS",B287)))</formula>
    </cfRule>
    <cfRule type="containsText" dxfId="3274" priority="3548" operator="containsText" text="SINAPI">
      <formula>NOT(ISERROR(SEARCH("SINAPI",B287)))</formula>
    </cfRule>
    <cfRule type="containsText" dxfId="3273" priority="3549" operator="containsText" text="SIURB-INFRA">
      <formula>NOT(ISERROR(SEARCH("SIURB-INFRA",B287)))</formula>
    </cfRule>
    <cfRule type="containsText" dxfId="3272" priority="3550" operator="containsText" text="SIURB-EDIF">
      <formula>NOT(ISERROR(SEARCH("SIURB-EDIF",B287)))</formula>
    </cfRule>
    <cfRule type="containsText" dxfId="3271" priority="3551" operator="containsText" text="CDHU">
      <formula>NOT(ISERROR(SEARCH("CDHU",B287)))</formula>
    </cfRule>
  </conditionalFormatting>
  <conditionalFormatting sqref="B288">
    <cfRule type="containsText" dxfId="3270" priority="3536" operator="containsText" text="PESQUISA DE MERCADO">
      <formula>NOT(ISERROR(SEARCH("PESQUISA DE MERCADO",B288)))</formula>
    </cfRule>
    <cfRule type="containsText" dxfId="3269" priority="3537" operator="containsText" text="CPU">
      <formula>NOT(ISERROR(SEARCH("CPU",B288)))</formula>
    </cfRule>
    <cfRule type="containsText" dxfId="3268" priority="3538" operator="containsText" text="LICITADO">
      <formula>NOT(ISERROR(SEARCH("LICITADO",B288)))</formula>
    </cfRule>
    <cfRule type="containsText" dxfId="3267" priority="3539" operator="containsText" text="OUTROS">
      <formula>NOT(ISERROR(SEARCH("OUTROS",B288)))</formula>
    </cfRule>
    <cfRule type="containsText" dxfId="3266" priority="3540" operator="containsText" text="SINAPI">
      <formula>NOT(ISERROR(SEARCH("SINAPI",B288)))</formula>
    </cfRule>
    <cfRule type="containsText" dxfId="3265" priority="3541" operator="containsText" text="SIURB-INFRA">
      <formula>NOT(ISERROR(SEARCH("SIURB-INFRA",B288)))</formula>
    </cfRule>
    <cfRule type="containsText" dxfId="3264" priority="3542" operator="containsText" text="SIURB-EDIF">
      <formula>NOT(ISERROR(SEARCH("SIURB-EDIF",B288)))</formula>
    </cfRule>
    <cfRule type="containsText" dxfId="3263" priority="3543" operator="containsText" text="CDHU">
      <formula>NOT(ISERROR(SEARCH("CDHU",B288)))</formula>
    </cfRule>
  </conditionalFormatting>
  <conditionalFormatting sqref="B287:B288">
    <cfRule type="containsText" dxfId="3262" priority="3552" operator="containsText" text="PESQUISA DE MERCADO">
      <formula>NOT(ISERROR(SEARCH("PESQUISA DE MERCADO",B287)))</formula>
    </cfRule>
    <cfRule type="containsText" dxfId="3261" priority="3553" operator="containsText" text="CPU">
      <formula>NOT(ISERROR(SEARCH("CPU",B287)))</formula>
    </cfRule>
    <cfRule type="containsText" dxfId="3260" priority="3554" operator="containsText" text="LICITADO">
      <formula>NOT(ISERROR(SEARCH("LICITADO",B287)))</formula>
    </cfRule>
    <cfRule type="containsText" dxfId="3259" priority="3555" operator="containsText" text="OUTROS">
      <formula>NOT(ISERROR(SEARCH("OUTROS",B287)))</formula>
    </cfRule>
    <cfRule type="containsText" dxfId="3258" priority="3556" operator="containsText" text="SINAPI">
      <formula>NOT(ISERROR(SEARCH("SINAPI",B287)))</formula>
    </cfRule>
    <cfRule type="containsText" dxfId="3257" priority="3557" operator="containsText" text="SIURB-INFRA">
      <formula>NOT(ISERROR(SEARCH("SIURB-INFRA",B287)))</formula>
    </cfRule>
    <cfRule type="containsText" dxfId="3256" priority="3558" operator="containsText" text="SIURB-EDIF">
      <formula>NOT(ISERROR(SEARCH("SIURB-EDIF",B287)))</formula>
    </cfRule>
    <cfRule type="containsText" dxfId="3255" priority="3559" operator="containsText" text="CDHU">
      <formula>NOT(ISERROR(SEARCH("CDHU",B287)))</formula>
    </cfRule>
  </conditionalFormatting>
  <conditionalFormatting sqref="B290:B291">
    <cfRule type="containsText" dxfId="3254" priority="3504" operator="containsText" text="PESQUISA DE MERCADO">
      <formula>NOT(ISERROR(SEARCH("PESQUISA DE MERCADO",B290)))</formula>
    </cfRule>
    <cfRule type="containsText" dxfId="3253" priority="3505" operator="containsText" text="CPU">
      <formula>NOT(ISERROR(SEARCH("CPU",B290)))</formula>
    </cfRule>
    <cfRule type="containsText" dxfId="3252" priority="3506" operator="containsText" text="LICITADO">
      <formula>NOT(ISERROR(SEARCH("LICITADO",B290)))</formula>
    </cfRule>
    <cfRule type="containsText" dxfId="3251" priority="3507" operator="containsText" text="OUTROS">
      <formula>NOT(ISERROR(SEARCH("OUTROS",B290)))</formula>
    </cfRule>
    <cfRule type="containsText" dxfId="3250" priority="3508" operator="containsText" text="SINAPI">
      <formula>NOT(ISERROR(SEARCH("SINAPI",B290)))</formula>
    </cfRule>
    <cfRule type="containsText" dxfId="3249" priority="3509" operator="containsText" text="SIURB-INFRA">
      <formula>NOT(ISERROR(SEARCH("SIURB-INFRA",B290)))</formula>
    </cfRule>
    <cfRule type="containsText" dxfId="3248" priority="3510" operator="containsText" text="SIURB-EDIF">
      <formula>NOT(ISERROR(SEARCH("SIURB-EDIF",B290)))</formula>
    </cfRule>
    <cfRule type="containsText" dxfId="3247" priority="3511" operator="containsText" text="CDHU">
      <formula>NOT(ISERROR(SEARCH("CDHU",B290)))</formula>
    </cfRule>
  </conditionalFormatting>
  <conditionalFormatting sqref="B290">
    <cfRule type="containsText" dxfId="3246" priority="3496" operator="containsText" text="PESQUISA DE MERCADO">
      <formula>NOT(ISERROR(SEARCH("PESQUISA DE MERCADO",B290)))</formula>
    </cfRule>
    <cfRule type="containsText" dxfId="3245" priority="3497" operator="containsText" text="CPU">
      <formula>NOT(ISERROR(SEARCH("CPU",B290)))</formula>
    </cfRule>
    <cfRule type="containsText" dxfId="3244" priority="3498" operator="containsText" text="LICITADO">
      <formula>NOT(ISERROR(SEARCH("LICITADO",B290)))</formula>
    </cfRule>
    <cfRule type="containsText" dxfId="3243" priority="3499" operator="containsText" text="OUTROS">
      <formula>NOT(ISERROR(SEARCH("OUTROS",B290)))</formula>
    </cfRule>
    <cfRule type="containsText" dxfId="3242" priority="3500" operator="containsText" text="SINAPI">
      <formula>NOT(ISERROR(SEARCH("SINAPI",B290)))</formula>
    </cfRule>
    <cfRule type="containsText" dxfId="3241" priority="3501" operator="containsText" text="SIURB-INFRA">
      <formula>NOT(ISERROR(SEARCH("SIURB-INFRA",B290)))</formula>
    </cfRule>
    <cfRule type="containsText" dxfId="3240" priority="3502" operator="containsText" text="SIURB-EDIF">
      <formula>NOT(ISERROR(SEARCH("SIURB-EDIF",B290)))</formula>
    </cfRule>
    <cfRule type="containsText" dxfId="3239" priority="3503" operator="containsText" text="CDHU">
      <formula>NOT(ISERROR(SEARCH("CDHU",B290)))</formula>
    </cfRule>
  </conditionalFormatting>
  <conditionalFormatting sqref="B291">
    <cfRule type="containsText" dxfId="3238" priority="3488" operator="containsText" text="PESQUISA DE MERCADO">
      <formula>NOT(ISERROR(SEARCH("PESQUISA DE MERCADO",B291)))</formula>
    </cfRule>
    <cfRule type="containsText" dxfId="3237" priority="3489" operator="containsText" text="CPU">
      <formula>NOT(ISERROR(SEARCH("CPU",B291)))</formula>
    </cfRule>
    <cfRule type="containsText" dxfId="3236" priority="3490" operator="containsText" text="LICITADO">
      <formula>NOT(ISERROR(SEARCH("LICITADO",B291)))</formula>
    </cfRule>
    <cfRule type="containsText" dxfId="3235" priority="3491" operator="containsText" text="OUTROS">
      <formula>NOT(ISERROR(SEARCH("OUTROS",B291)))</formula>
    </cfRule>
    <cfRule type="containsText" dxfId="3234" priority="3492" operator="containsText" text="SINAPI">
      <formula>NOT(ISERROR(SEARCH("SINAPI",B291)))</formula>
    </cfRule>
    <cfRule type="containsText" dxfId="3233" priority="3493" operator="containsText" text="SIURB-INFRA">
      <formula>NOT(ISERROR(SEARCH("SIURB-INFRA",B291)))</formula>
    </cfRule>
    <cfRule type="containsText" dxfId="3232" priority="3494" operator="containsText" text="SIURB-EDIF">
      <formula>NOT(ISERROR(SEARCH("SIURB-EDIF",B291)))</formula>
    </cfRule>
    <cfRule type="containsText" dxfId="3231" priority="3495" operator="containsText" text="CDHU">
      <formula>NOT(ISERROR(SEARCH("CDHU",B291)))</formula>
    </cfRule>
  </conditionalFormatting>
  <conditionalFormatting sqref="B294:B295">
    <cfRule type="containsText" dxfId="3230" priority="3456" operator="containsText" text="PESQUISA DE MERCADO">
      <formula>NOT(ISERROR(SEARCH("PESQUISA DE MERCADO",B294)))</formula>
    </cfRule>
    <cfRule type="containsText" dxfId="3229" priority="3457" operator="containsText" text="CPU">
      <formula>NOT(ISERROR(SEARCH("CPU",B294)))</formula>
    </cfRule>
    <cfRule type="containsText" dxfId="3228" priority="3458" operator="containsText" text="LICITADO">
      <formula>NOT(ISERROR(SEARCH("LICITADO",B294)))</formula>
    </cfRule>
    <cfRule type="containsText" dxfId="3227" priority="3459" operator="containsText" text="OUTROS">
      <formula>NOT(ISERROR(SEARCH("OUTROS",B294)))</formula>
    </cfRule>
    <cfRule type="containsText" dxfId="3226" priority="3460" operator="containsText" text="SINAPI">
      <formula>NOT(ISERROR(SEARCH("SINAPI",B294)))</formula>
    </cfRule>
    <cfRule type="containsText" dxfId="3225" priority="3461" operator="containsText" text="SIURB-INFRA">
      <formula>NOT(ISERROR(SEARCH("SIURB-INFRA",B294)))</formula>
    </cfRule>
    <cfRule type="containsText" dxfId="3224" priority="3462" operator="containsText" text="SIURB-EDIF">
      <formula>NOT(ISERROR(SEARCH("SIURB-EDIF",B294)))</formula>
    </cfRule>
    <cfRule type="containsText" dxfId="3223" priority="3463" operator="containsText" text="CDHU">
      <formula>NOT(ISERROR(SEARCH("CDHU",B294)))</formula>
    </cfRule>
  </conditionalFormatting>
  <conditionalFormatting sqref="B294">
    <cfRule type="containsText" dxfId="3222" priority="3448" operator="containsText" text="PESQUISA DE MERCADO">
      <formula>NOT(ISERROR(SEARCH("PESQUISA DE MERCADO",B294)))</formula>
    </cfRule>
    <cfRule type="containsText" dxfId="3221" priority="3449" operator="containsText" text="CPU">
      <formula>NOT(ISERROR(SEARCH("CPU",B294)))</formula>
    </cfRule>
    <cfRule type="containsText" dxfId="3220" priority="3450" operator="containsText" text="LICITADO">
      <formula>NOT(ISERROR(SEARCH("LICITADO",B294)))</formula>
    </cfRule>
    <cfRule type="containsText" dxfId="3219" priority="3451" operator="containsText" text="OUTROS">
      <formula>NOT(ISERROR(SEARCH("OUTROS",B294)))</formula>
    </cfRule>
    <cfRule type="containsText" dxfId="3218" priority="3452" operator="containsText" text="SINAPI">
      <formula>NOT(ISERROR(SEARCH("SINAPI",B294)))</formula>
    </cfRule>
    <cfRule type="containsText" dxfId="3217" priority="3453" operator="containsText" text="SIURB-INFRA">
      <formula>NOT(ISERROR(SEARCH("SIURB-INFRA",B294)))</formula>
    </cfRule>
    <cfRule type="containsText" dxfId="3216" priority="3454" operator="containsText" text="SIURB-EDIF">
      <formula>NOT(ISERROR(SEARCH("SIURB-EDIF",B294)))</formula>
    </cfRule>
    <cfRule type="containsText" dxfId="3215" priority="3455" operator="containsText" text="CDHU">
      <formula>NOT(ISERROR(SEARCH("CDHU",B294)))</formula>
    </cfRule>
  </conditionalFormatting>
  <conditionalFormatting sqref="B295">
    <cfRule type="containsText" dxfId="3214" priority="3440" operator="containsText" text="PESQUISA DE MERCADO">
      <formula>NOT(ISERROR(SEARCH("PESQUISA DE MERCADO",B295)))</formula>
    </cfRule>
    <cfRule type="containsText" dxfId="3213" priority="3441" operator="containsText" text="CPU">
      <formula>NOT(ISERROR(SEARCH("CPU",B295)))</formula>
    </cfRule>
    <cfRule type="containsText" dxfId="3212" priority="3442" operator="containsText" text="LICITADO">
      <formula>NOT(ISERROR(SEARCH("LICITADO",B295)))</formula>
    </cfRule>
    <cfRule type="containsText" dxfId="3211" priority="3443" operator="containsText" text="OUTROS">
      <formula>NOT(ISERROR(SEARCH("OUTROS",B295)))</formula>
    </cfRule>
    <cfRule type="containsText" dxfId="3210" priority="3444" operator="containsText" text="SINAPI">
      <formula>NOT(ISERROR(SEARCH("SINAPI",B295)))</formula>
    </cfRule>
    <cfRule type="containsText" dxfId="3209" priority="3445" operator="containsText" text="SIURB-INFRA">
      <formula>NOT(ISERROR(SEARCH("SIURB-INFRA",B295)))</formula>
    </cfRule>
    <cfRule type="containsText" dxfId="3208" priority="3446" operator="containsText" text="SIURB-EDIF">
      <formula>NOT(ISERROR(SEARCH("SIURB-EDIF",B295)))</formula>
    </cfRule>
    <cfRule type="containsText" dxfId="3207" priority="3447" operator="containsText" text="CDHU">
      <formula>NOT(ISERROR(SEARCH("CDHU",B295)))</formula>
    </cfRule>
  </conditionalFormatting>
  <conditionalFormatting sqref="B297">
    <cfRule type="containsText" dxfId="3206" priority="3400" operator="containsText" text="PESQUISA DE MERCADO">
      <formula>NOT(ISERROR(SEARCH("PESQUISA DE MERCADO",B297)))</formula>
    </cfRule>
    <cfRule type="containsText" dxfId="3205" priority="3401" operator="containsText" text="CPU">
      <formula>NOT(ISERROR(SEARCH("CPU",B297)))</formula>
    </cfRule>
    <cfRule type="containsText" dxfId="3204" priority="3402" operator="containsText" text="LICITADO">
      <formula>NOT(ISERROR(SEARCH("LICITADO",B297)))</formula>
    </cfRule>
    <cfRule type="containsText" dxfId="3203" priority="3403" operator="containsText" text="OUTROS">
      <formula>NOT(ISERROR(SEARCH("OUTROS",B297)))</formula>
    </cfRule>
    <cfRule type="containsText" dxfId="3202" priority="3404" operator="containsText" text="SINAPI">
      <formula>NOT(ISERROR(SEARCH("SINAPI",B297)))</formula>
    </cfRule>
    <cfRule type="containsText" dxfId="3201" priority="3405" operator="containsText" text="SIURB-INFRA">
      <formula>NOT(ISERROR(SEARCH("SIURB-INFRA",B297)))</formula>
    </cfRule>
    <cfRule type="containsText" dxfId="3200" priority="3406" operator="containsText" text="SIURB-EDIF">
      <formula>NOT(ISERROR(SEARCH("SIURB-EDIF",B297)))</formula>
    </cfRule>
    <cfRule type="containsText" dxfId="3199" priority="3407" operator="containsText" text="CDHU">
      <formula>NOT(ISERROR(SEARCH("CDHU",B297)))</formula>
    </cfRule>
  </conditionalFormatting>
  <conditionalFormatting sqref="B298">
    <cfRule type="containsText" dxfId="3198" priority="3392" operator="containsText" text="PESQUISA DE MERCADO">
      <formula>NOT(ISERROR(SEARCH("PESQUISA DE MERCADO",B298)))</formula>
    </cfRule>
    <cfRule type="containsText" dxfId="3197" priority="3393" operator="containsText" text="CPU">
      <formula>NOT(ISERROR(SEARCH("CPU",B298)))</formula>
    </cfRule>
    <cfRule type="containsText" dxfId="3196" priority="3394" operator="containsText" text="LICITADO">
      <formula>NOT(ISERROR(SEARCH("LICITADO",B298)))</formula>
    </cfRule>
    <cfRule type="containsText" dxfId="3195" priority="3395" operator="containsText" text="OUTROS">
      <formula>NOT(ISERROR(SEARCH("OUTROS",B298)))</formula>
    </cfRule>
    <cfRule type="containsText" dxfId="3194" priority="3396" operator="containsText" text="SINAPI">
      <formula>NOT(ISERROR(SEARCH("SINAPI",B298)))</formula>
    </cfRule>
    <cfRule type="containsText" dxfId="3193" priority="3397" operator="containsText" text="SIURB-INFRA">
      <formula>NOT(ISERROR(SEARCH("SIURB-INFRA",B298)))</formula>
    </cfRule>
    <cfRule type="containsText" dxfId="3192" priority="3398" operator="containsText" text="SIURB-EDIF">
      <formula>NOT(ISERROR(SEARCH("SIURB-EDIF",B298)))</formula>
    </cfRule>
    <cfRule type="containsText" dxfId="3191" priority="3399" operator="containsText" text="CDHU">
      <formula>NOT(ISERROR(SEARCH("CDHU",B298)))</formula>
    </cfRule>
  </conditionalFormatting>
  <conditionalFormatting sqref="B297:B298">
    <cfRule type="containsText" dxfId="3190" priority="3408" operator="containsText" text="PESQUISA DE MERCADO">
      <formula>NOT(ISERROR(SEARCH("PESQUISA DE MERCADO",B297)))</formula>
    </cfRule>
    <cfRule type="containsText" dxfId="3189" priority="3409" operator="containsText" text="CPU">
      <formula>NOT(ISERROR(SEARCH("CPU",B297)))</formula>
    </cfRule>
    <cfRule type="containsText" dxfId="3188" priority="3410" operator="containsText" text="LICITADO">
      <formula>NOT(ISERROR(SEARCH("LICITADO",B297)))</formula>
    </cfRule>
    <cfRule type="containsText" dxfId="3187" priority="3411" operator="containsText" text="OUTROS">
      <formula>NOT(ISERROR(SEARCH("OUTROS",B297)))</formula>
    </cfRule>
    <cfRule type="containsText" dxfId="3186" priority="3412" operator="containsText" text="SINAPI">
      <formula>NOT(ISERROR(SEARCH("SINAPI",B297)))</formula>
    </cfRule>
    <cfRule type="containsText" dxfId="3185" priority="3413" operator="containsText" text="SIURB-INFRA">
      <formula>NOT(ISERROR(SEARCH("SIURB-INFRA",B297)))</formula>
    </cfRule>
    <cfRule type="containsText" dxfId="3184" priority="3414" operator="containsText" text="SIURB-EDIF">
      <formula>NOT(ISERROR(SEARCH("SIURB-EDIF",B297)))</formula>
    </cfRule>
    <cfRule type="containsText" dxfId="3183" priority="3415" operator="containsText" text="CDHU">
      <formula>NOT(ISERROR(SEARCH("CDHU",B297)))</formula>
    </cfRule>
  </conditionalFormatting>
  <conditionalFormatting sqref="B300:B301">
    <cfRule type="containsText" dxfId="3182" priority="3360" operator="containsText" text="PESQUISA DE MERCADO">
      <formula>NOT(ISERROR(SEARCH("PESQUISA DE MERCADO",B300)))</formula>
    </cfRule>
    <cfRule type="containsText" dxfId="3181" priority="3361" operator="containsText" text="CPU">
      <formula>NOT(ISERROR(SEARCH("CPU",B300)))</formula>
    </cfRule>
    <cfRule type="containsText" dxfId="3180" priority="3362" operator="containsText" text="LICITADO">
      <formula>NOT(ISERROR(SEARCH("LICITADO",B300)))</formula>
    </cfRule>
    <cfRule type="containsText" dxfId="3179" priority="3363" operator="containsText" text="OUTROS">
      <formula>NOT(ISERROR(SEARCH("OUTROS",B300)))</formula>
    </cfRule>
    <cfRule type="containsText" dxfId="3178" priority="3364" operator="containsText" text="SINAPI">
      <formula>NOT(ISERROR(SEARCH("SINAPI",B300)))</formula>
    </cfRule>
    <cfRule type="containsText" dxfId="3177" priority="3365" operator="containsText" text="SIURB-INFRA">
      <formula>NOT(ISERROR(SEARCH("SIURB-INFRA",B300)))</formula>
    </cfRule>
    <cfRule type="containsText" dxfId="3176" priority="3366" operator="containsText" text="SIURB-EDIF">
      <formula>NOT(ISERROR(SEARCH("SIURB-EDIF",B300)))</formula>
    </cfRule>
    <cfRule type="containsText" dxfId="3175" priority="3367" operator="containsText" text="CDHU">
      <formula>NOT(ISERROR(SEARCH("CDHU",B300)))</formula>
    </cfRule>
  </conditionalFormatting>
  <conditionalFormatting sqref="B300">
    <cfRule type="containsText" dxfId="3174" priority="3352" operator="containsText" text="PESQUISA DE MERCADO">
      <formula>NOT(ISERROR(SEARCH("PESQUISA DE MERCADO",B300)))</formula>
    </cfRule>
    <cfRule type="containsText" dxfId="3173" priority="3353" operator="containsText" text="CPU">
      <formula>NOT(ISERROR(SEARCH("CPU",B300)))</formula>
    </cfRule>
    <cfRule type="containsText" dxfId="3172" priority="3354" operator="containsText" text="LICITADO">
      <formula>NOT(ISERROR(SEARCH("LICITADO",B300)))</formula>
    </cfRule>
    <cfRule type="containsText" dxfId="3171" priority="3355" operator="containsText" text="OUTROS">
      <formula>NOT(ISERROR(SEARCH("OUTROS",B300)))</formula>
    </cfRule>
    <cfRule type="containsText" dxfId="3170" priority="3356" operator="containsText" text="SINAPI">
      <formula>NOT(ISERROR(SEARCH("SINAPI",B300)))</formula>
    </cfRule>
    <cfRule type="containsText" dxfId="3169" priority="3357" operator="containsText" text="SIURB-INFRA">
      <formula>NOT(ISERROR(SEARCH("SIURB-INFRA",B300)))</formula>
    </cfRule>
    <cfRule type="containsText" dxfId="3168" priority="3358" operator="containsText" text="SIURB-EDIF">
      <formula>NOT(ISERROR(SEARCH("SIURB-EDIF",B300)))</formula>
    </cfRule>
    <cfRule type="containsText" dxfId="3167" priority="3359" operator="containsText" text="CDHU">
      <formula>NOT(ISERROR(SEARCH("CDHU",B300)))</formula>
    </cfRule>
  </conditionalFormatting>
  <conditionalFormatting sqref="B301">
    <cfRule type="containsText" dxfId="3166" priority="3344" operator="containsText" text="PESQUISA DE MERCADO">
      <formula>NOT(ISERROR(SEARCH("PESQUISA DE MERCADO",B301)))</formula>
    </cfRule>
    <cfRule type="containsText" dxfId="3165" priority="3345" operator="containsText" text="CPU">
      <formula>NOT(ISERROR(SEARCH("CPU",B301)))</formula>
    </cfRule>
    <cfRule type="containsText" dxfId="3164" priority="3346" operator="containsText" text="LICITADO">
      <formula>NOT(ISERROR(SEARCH("LICITADO",B301)))</formula>
    </cfRule>
    <cfRule type="containsText" dxfId="3163" priority="3347" operator="containsText" text="OUTROS">
      <formula>NOT(ISERROR(SEARCH("OUTROS",B301)))</formula>
    </cfRule>
    <cfRule type="containsText" dxfId="3162" priority="3348" operator="containsText" text="SINAPI">
      <formula>NOT(ISERROR(SEARCH("SINAPI",B301)))</formula>
    </cfRule>
    <cfRule type="containsText" dxfId="3161" priority="3349" operator="containsText" text="SIURB-INFRA">
      <formula>NOT(ISERROR(SEARCH("SIURB-INFRA",B301)))</formula>
    </cfRule>
    <cfRule type="containsText" dxfId="3160" priority="3350" operator="containsText" text="SIURB-EDIF">
      <formula>NOT(ISERROR(SEARCH("SIURB-EDIF",B301)))</formula>
    </cfRule>
    <cfRule type="containsText" dxfId="3159" priority="3351" operator="containsText" text="CDHU">
      <formula>NOT(ISERROR(SEARCH("CDHU",B301)))</formula>
    </cfRule>
  </conditionalFormatting>
  <conditionalFormatting sqref="B303">
    <cfRule type="containsText" dxfId="3158" priority="3304" operator="containsText" text="PESQUISA DE MERCADO">
      <formula>NOT(ISERROR(SEARCH("PESQUISA DE MERCADO",B303)))</formula>
    </cfRule>
    <cfRule type="containsText" dxfId="3157" priority="3305" operator="containsText" text="CPU">
      <formula>NOT(ISERROR(SEARCH("CPU",B303)))</formula>
    </cfRule>
    <cfRule type="containsText" dxfId="3156" priority="3306" operator="containsText" text="LICITADO">
      <formula>NOT(ISERROR(SEARCH("LICITADO",B303)))</formula>
    </cfRule>
    <cfRule type="containsText" dxfId="3155" priority="3307" operator="containsText" text="OUTROS">
      <formula>NOT(ISERROR(SEARCH("OUTROS",B303)))</formula>
    </cfRule>
    <cfRule type="containsText" dxfId="3154" priority="3308" operator="containsText" text="SINAPI">
      <formula>NOT(ISERROR(SEARCH("SINAPI",B303)))</formula>
    </cfRule>
    <cfRule type="containsText" dxfId="3153" priority="3309" operator="containsText" text="SIURB-INFRA">
      <formula>NOT(ISERROR(SEARCH("SIURB-INFRA",B303)))</formula>
    </cfRule>
    <cfRule type="containsText" dxfId="3152" priority="3310" operator="containsText" text="SIURB-EDIF">
      <formula>NOT(ISERROR(SEARCH("SIURB-EDIF",B303)))</formula>
    </cfRule>
    <cfRule type="containsText" dxfId="3151" priority="3311" operator="containsText" text="CDHU">
      <formula>NOT(ISERROR(SEARCH("CDHU",B303)))</formula>
    </cfRule>
  </conditionalFormatting>
  <conditionalFormatting sqref="B306:B307">
    <cfRule type="containsText" dxfId="3150" priority="3280" operator="containsText" text="PESQUISA DE MERCADO">
      <formula>NOT(ISERROR(SEARCH("PESQUISA DE MERCADO",B306)))</formula>
    </cfRule>
    <cfRule type="containsText" dxfId="3149" priority="3281" operator="containsText" text="CPU">
      <formula>NOT(ISERROR(SEARCH("CPU",B306)))</formula>
    </cfRule>
    <cfRule type="containsText" dxfId="3148" priority="3282" operator="containsText" text="LICITADO">
      <formula>NOT(ISERROR(SEARCH("LICITADO",B306)))</formula>
    </cfRule>
    <cfRule type="containsText" dxfId="3147" priority="3283" operator="containsText" text="OUTROS">
      <formula>NOT(ISERROR(SEARCH("OUTROS",B306)))</formula>
    </cfRule>
    <cfRule type="containsText" dxfId="3146" priority="3284" operator="containsText" text="SINAPI">
      <formula>NOT(ISERROR(SEARCH("SINAPI",B306)))</formula>
    </cfRule>
    <cfRule type="containsText" dxfId="3145" priority="3285" operator="containsText" text="SIURB-INFRA">
      <formula>NOT(ISERROR(SEARCH("SIURB-INFRA",B306)))</formula>
    </cfRule>
    <cfRule type="containsText" dxfId="3144" priority="3286" operator="containsText" text="SIURB-EDIF">
      <formula>NOT(ISERROR(SEARCH("SIURB-EDIF",B306)))</formula>
    </cfRule>
    <cfRule type="containsText" dxfId="3143" priority="3287" operator="containsText" text="CDHU">
      <formula>NOT(ISERROR(SEARCH("CDHU",B306)))</formula>
    </cfRule>
  </conditionalFormatting>
  <conditionalFormatting sqref="B306">
    <cfRule type="containsText" dxfId="3142" priority="3272" operator="containsText" text="PESQUISA DE MERCADO">
      <formula>NOT(ISERROR(SEARCH("PESQUISA DE MERCADO",B306)))</formula>
    </cfRule>
    <cfRule type="containsText" dxfId="3141" priority="3273" operator="containsText" text="CPU">
      <formula>NOT(ISERROR(SEARCH("CPU",B306)))</formula>
    </cfRule>
    <cfRule type="containsText" dxfId="3140" priority="3274" operator="containsText" text="LICITADO">
      <formula>NOT(ISERROR(SEARCH("LICITADO",B306)))</formula>
    </cfRule>
    <cfRule type="containsText" dxfId="3139" priority="3275" operator="containsText" text="OUTROS">
      <formula>NOT(ISERROR(SEARCH("OUTROS",B306)))</formula>
    </cfRule>
    <cfRule type="containsText" dxfId="3138" priority="3276" operator="containsText" text="SINAPI">
      <formula>NOT(ISERROR(SEARCH("SINAPI",B306)))</formula>
    </cfRule>
    <cfRule type="containsText" dxfId="3137" priority="3277" operator="containsText" text="SIURB-INFRA">
      <formula>NOT(ISERROR(SEARCH("SIURB-INFRA",B306)))</formula>
    </cfRule>
    <cfRule type="containsText" dxfId="3136" priority="3278" operator="containsText" text="SIURB-EDIF">
      <formula>NOT(ISERROR(SEARCH("SIURB-EDIF",B306)))</formula>
    </cfRule>
    <cfRule type="containsText" dxfId="3135" priority="3279" operator="containsText" text="CDHU">
      <formula>NOT(ISERROR(SEARCH("CDHU",B306)))</formula>
    </cfRule>
  </conditionalFormatting>
  <conditionalFormatting sqref="B307">
    <cfRule type="containsText" dxfId="3134" priority="3264" operator="containsText" text="PESQUISA DE MERCADO">
      <formula>NOT(ISERROR(SEARCH("PESQUISA DE MERCADO",B307)))</formula>
    </cfRule>
    <cfRule type="containsText" dxfId="3133" priority="3265" operator="containsText" text="CPU">
      <formula>NOT(ISERROR(SEARCH("CPU",B307)))</formula>
    </cfRule>
    <cfRule type="containsText" dxfId="3132" priority="3266" operator="containsText" text="LICITADO">
      <formula>NOT(ISERROR(SEARCH("LICITADO",B307)))</formula>
    </cfRule>
    <cfRule type="containsText" dxfId="3131" priority="3267" operator="containsText" text="OUTROS">
      <formula>NOT(ISERROR(SEARCH("OUTROS",B307)))</formula>
    </cfRule>
    <cfRule type="containsText" dxfId="3130" priority="3268" operator="containsText" text="SINAPI">
      <formula>NOT(ISERROR(SEARCH("SINAPI",B307)))</formula>
    </cfRule>
    <cfRule type="containsText" dxfId="3129" priority="3269" operator="containsText" text="SIURB-INFRA">
      <formula>NOT(ISERROR(SEARCH("SIURB-INFRA",B307)))</formula>
    </cfRule>
    <cfRule type="containsText" dxfId="3128" priority="3270" operator="containsText" text="SIURB-EDIF">
      <formula>NOT(ISERROR(SEARCH("SIURB-EDIF",B307)))</formula>
    </cfRule>
    <cfRule type="containsText" dxfId="3127" priority="3271" operator="containsText" text="CDHU">
      <formula>NOT(ISERROR(SEARCH("CDHU",B307)))</formula>
    </cfRule>
  </conditionalFormatting>
  <conditionalFormatting sqref="B309:B310">
    <cfRule type="containsText" dxfId="3126" priority="3216" operator="containsText" text="PESQUISA DE MERCADO">
      <formula>NOT(ISERROR(SEARCH("PESQUISA DE MERCADO",B309)))</formula>
    </cfRule>
    <cfRule type="containsText" dxfId="3125" priority="3217" operator="containsText" text="CPU">
      <formula>NOT(ISERROR(SEARCH("CPU",B309)))</formula>
    </cfRule>
    <cfRule type="containsText" dxfId="3124" priority="3218" operator="containsText" text="LICITADO">
      <formula>NOT(ISERROR(SEARCH("LICITADO",B309)))</formula>
    </cfRule>
    <cfRule type="containsText" dxfId="3123" priority="3219" operator="containsText" text="OUTROS">
      <formula>NOT(ISERROR(SEARCH("OUTROS",B309)))</formula>
    </cfRule>
    <cfRule type="containsText" dxfId="3122" priority="3220" operator="containsText" text="SINAPI">
      <formula>NOT(ISERROR(SEARCH("SINAPI",B309)))</formula>
    </cfRule>
    <cfRule type="containsText" dxfId="3121" priority="3221" operator="containsText" text="SIURB-INFRA">
      <formula>NOT(ISERROR(SEARCH("SIURB-INFRA",B309)))</formula>
    </cfRule>
    <cfRule type="containsText" dxfId="3120" priority="3222" operator="containsText" text="SIURB-EDIF">
      <formula>NOT(ISERROR(SEARCH("SIURB-EDIF",B309)))</formula>
    </cfRule>
    <cfRule type="containsText" dxfId="3119" priority="3223" operator="containsText" text="CDHU">
      <formula>NOT(ISERROR(SEARCH("CDHU",B309)))</formula>
    </cfRule>
  </conditionalFormatting>
  <conditionalFormatting sqref="B309">
    <cfRule type="containsText" dxfId="3118" priority="3208" operator="containsText" text="PESQUISA DE MERCADO">
      <formula>NOT(ISERROR(SEARCH("PESQUISA DE MERCADO",B309)))</formula>
    </cfRule>
    <cfRule type="containsText" dxfId="3117" priority="3209" operator="containsText" text="CPU">
      <formula>NOT(ISERROR(SEARCH("CPU",B309)))</formula>
    </cfRule>
    <cfRule type="containsText" dxfId="3116" priority="3210" operator="containsText" text="LICITADO">
      <formula>NOT(ISERROR(SEARCH("LICITADO",B309)))</formula>
    </cfRule>
    <cfRule type="containsText" dxfId="3115" priority="3211" operator="containsText" text="OUTROS">
      <formula>NOT(ISERROR(SEARCH("OUTROS",B309)))</formula>
    </cfRule>
    <cfRule type="containsText" dxfId="3114" priority="3212" operator="containsText" text="SINAPI">
      <formula>NOT(ISERROR(SEARCH("SINAPI",B309)))</formula>
    </cfRule>
    <cfRule type="containsText" dxfId="3113" priority="3213" operator="containsText" text="SIURB-INFRA">
      <formula>NOT(ISERROR(SEARCH("SIURB-INFRA",B309)))</formula>
    </cfRule>
    <cfRule type="containsText" dxfId="3112" priority="3214" operator="containsText" text="SIURB-EDIF">
      <formula>NOT(ISERROR(SEARCH("SIURB-EDIF",B309)))</formula>
    </cfRule>
    <cfRule type="containsText" dxfId="3111" priority="3215" operator="containsText" text="CDHU">
      <formula>NOT(ISERROR(SEARCH("CDHU",B309)))</formula>
    </cfRule>
  </conditionalFormatting>
  <conditionalFormatting sqref="B304">
    <cfRule type="containsText" dxfId="3110" priority="3296" operator="containsText" text="PESQUISA DE MERCADO">
      <formula>NOT(ISERROR(SEARCH("PESQUISA DE MERCADO",B304)))</formula>
    </cfRule>
    <cfRule type="containsText" dxfId="3109" priority="3297" operator="containsText" text="CPU">
      <formula>NOT(ISERROR(SEARCH("CPU",B304)))</formula>
    </cfRule>
    <cfRule type="containsText" dxfId="3108" priority="3298" operator="containsText" text="LICITADO">
      <formula>NOT(ISERROR(SEARCH("LICITADO",B304)))</formula>
    </cfRule>
    <cfRule type="containsText" dxfId="3107" priority="3299" operator="containsText" text="OUTROS">
      <formula>NOT(ISERROR(SEARCH("OUTROS",B304)))</formula>
    </cfRule>
    <cfRule type="containsText" dxfId="3106" priority="3300" operator="containsText" text="SINAPI">
      <formula>NOT(ISERROR(SEARCH("SINAPI",B304)))</formula>
    </cfRule>
    <cfRule type="containsText" dxfId="3105" priority="3301" operator="containsText" text="SIURB-INFRA">
      <formula>NOT(ISERROR(SEARCH("SIURB-INFRA",B304)))</formula>
    </cfRule>
    <cfRule type="containsText" dxfId="3104" priority="3302" operator="containsText" text="SIURB-EDIF">
      <formula>NOT(ISERROR(SEARCH("SIURB-EDIF",B304)))</formula>
    </cfRule>
    <cfRule type="containsText" dxfId="3103" priority="3303" operator="containsText" text="CDHU">
      <formula>NOT(ISERROR(SEARCH("CDHU",B304)))</formula>
    </cfRule>
  </conditionalFormatting>
  <conditionalFormatting sqref="B303:B304">
    <cfRule type="containsText" dxfId="3102" priority="3312" operator="containsText" text="PESQUISA DE MERCADO">
      <formula>NOT(ISERROR(SEARCH("PESQUISA DE MERCADO",B303)))</formula>
    </cfRule>
    <cfRule type="containsText" dxfId="3101" priority="3313" operator="containsText" text="CPU">
      <formula>NOT(ISERROR(SEARCH("CPU",B303)))</formula>
    </cfRule>
    <cfRule type="containsText" dxfId="3100" priority="3314" operator="containsText" text="LICITADO">
      <formula>NOT(ISERROR(SEARCH("LICITADO",B303)))</formula>
    </cfRule>
    <cfRule type="containsText" dxfId="3099" priority="3315" operator="containsText" text="OUTROS">
      <formula>NOT(ISERROR(SEARCH("OUTROS",B303)))</formula>
    </cfRule>
    <cfRule type="containsText" dxfId="3098" priority="3316" operator="containsText" text="SINAPI">
      <formula>NOT(ISERROR(SEARCH("SINAPI",B303)))</formula>
    </cfRule>
    <cfRule type="containsText" dxfId="3097" priority="3317" operator="containsText" text="SIURB-INFRA">
      <formula>NOT(ISERROR(SEARCH("SIURB-INFRA",B303)))</formula>
    </cfRule>
    <cfRule type="containsText" dxfId="3096" priority="3318" operator="containsText" text="SIURB-EDIF">
      <formula>NOT(ISERROR(SEARCH("SIURB-EDIF",B303)))</formula>
    </cfRule>
    <cfRule type="containsText" dxfId="3095" priority="3319" operator="containsText" text="CDHU">
      <formula>NOT(ISERROR(SEARCH("CDHU",B303)))</formula>
    </cfRule>
  </conditionalFormatting>
  <conditionalFormatting sqref="B310">
    <cfRule type="containsText" dxfId="3094" priority="3200" operator="containsText" text="PESQUISA DE MERCADO">
      <formula>NOT(ISERROR(SEARCH("PESQUISA DE MERCADO",B310)))</formula>
    </cfRule>
    <cfRule type="containsText" dxfId="3093" priority="3201" operator="containsText" text="CPU">
      <formula>NOT(ISERROR(SEARCH("CPU",B310)))</formula>
    </cfRule>
    <cfRule type="containsText" dxfId="3092" priority="3202" operator="containsText" text="LICITADO">
      <formula>NOT(ISERROR(SEARCH("LICITADO",B310)))</formula>
    </cfRule>
    <cfRule type="containsText" dxfId="3091" priority="3203" operator="containsText" text="OUTROS">
      <formula>NOT(ISERROR(SEARCH("OUTROS",B310)))</formula>
    </cfRule>
    <cfRule type="containsText" dxfId="3090" priority="3204" operator="containsText" text="SINAPI">
      <formula>NOT(ISERROR(SEARCH("SINAPI",B310)))</formula>
    </cfRule>
    <cfRule type="containsText" dxfId="3089" priority="3205" operator="containsText" text="SIURB-INFRA">
      <formula>NOT(ISERROR(SEARCH("SIURB-INFRA",B310)))</formula>
    </cfRule>
    <cfRule type="containsText" dxfId="3088" priority="3206" operator="containsText" text="SIURB-EDIF">
      <formula>NOT(ISERROR(SEARCH("SIURB-EDIF",B310)))</formula>
    </cfRule>
    <cfRule type="containsText" dxfId="3087" priority="3207" operator="containsText" text="CDHU">
      <formula>NOT(ISERROR(SEARCH("CDHU",B310)))</formula>
    </cfRule>
  </conditionalFormatting>
  <conditionalFormatting sqref="B315:B316">
    <cfRule type="containsText" dxfId="3086" priority="3120" operator="containsText" text="PESQUISA DE MERCADO">
      <formula>NOT(ISERROR(SEARCH("PESQUISA DE MERCADO",B315)))</formula>
    </cfRule>
    <cfRule type="containsText" dxfId="3085" priority="3121" operator="containsText" text="CPU">
      <formula>NOT(ISERROR(SEARCH("CPU",B315)))</formula>
    </cfRule>
    <cfRule type="containsText" dxfId="3084" priority="3122" operator="containsText" text="LICITADO">
      <formula>NOT(ISERROR(SEARCH("LICITADO",B315)))</formula>
    </cfRule>
    <cfRule type="containsText" dxfId="3083" priority="3123" operator="containsText" text="OUTROS">
      <formula>NOT(ISERROR(SEARCH("OUTROS",B315)))</formula>
    </cfRule>
    <cfRule type="containsText" dxfId="3082" priority="3124" operator="containsText" text="SINAPI">
      <formula>NOT(ISERROR(SEARCH("SINAPI",B315)))</formula>
    </cfRule>
    <cfRule type="containsText" dxfId="3081" priority="3125" operator="containsText" text="SIURB-INFRA">
      <formula>NOT(ISERROR(SEARCH("SIURB-INFRA",B315)))</formula>
    </cfRule>
    <cfRule type="containsText" dxfId="3080" priority="3126" operator="containsText" text="SIURB-EDIF">
      <formula>NOT(ISERROR(SEARCH("SIURB-EDIF",B315)))</formula>
    </cfRule>
    <cfRule type="containsText" dxfId="3079" priority="3127" operator="containsText" text="CDHU">
      <formula>NOT(ISERROR(SEARCH("CDHU",B315)))</formula>
    </cfRule>
  </conditionalFormatting>
  <conditionalFormatting sqref="B315">
    <cfRule type="containsText" dxfId="3078" priority="3112" operator="containsText" text="PESQUISA DE MERCADO">
      <formula>NOT(ISERROR(SEARCH("PESQUISA DE MERCADO",B315)))</formula>
    </cfRule>
    <cfRule type="containsText" dxfId="3077" priority="3113" operator="containsText" text="CPU">
      <formula>NOT(ISERROR(SEARCH("CPU",B315)))</formula>
    </cfRule>
    <cfRule type="containsText" dxfId="3076" priority="3114" operator="containsText" text="LICITADO">
      <formula>NOT(ISERROR(SEARCH("LICITADO",B315)))</formula>
    </cfRule>
    <cfRule type="containsText" dxfId="3075" priority="3115" operator="containsText" text="OUTROS">
      <formula>NOT(ISERROR(SEARCH("OUTROS",B315)))</formula>
    </cfRule>
    <cfRule type="containsText" dxfId="3074" priority="3116" operator="containsText" text="SINAPI">
      <formula>NOT(ISERROR(SEARCH("SINAPI",B315)))</formula>
    </cfRule>
    <cfRule type="containsText" dxfId="3073" priority="3117" operator="containsText" text="SIURB-INFRA">
      <formula>NOT(ISERROR(SEARCH("SIURB-INFRA",B315)))</formula>
    </cfRule>
    <cfRule type="containsText" dxfId="3072" priority="3118" operator="containsText" text="SIURB-EDIF">
      <formula>NOT(ISERROR(SEARCH("SIURB-EDIF",B315)))</formula>
    </cfRule>
    <cfRule type="containsText" dxfId="3071" priority="3119" operator="containsText" text="CDHU">
      <formula>NOT(ISERROR(SEARCH("CDHU",B315)))</formula>
    </cfRule>
  </conditionalFormatting>
  <conditionalFormatting sqref="B316">
    <cfRule type="containsText" dxfId="3070" priority="3104" operator="containsText" text="PESQUISA DE MERCADO">
      <formula>NOT(ISERROR(SEARCH("PESQUISA DE MERCADO",B316)))</formula>
    </cfRule>
    <cfRule type="containsText" dxfId="3069" priority="3105" operator="containsText" text="CPU">
      <formula>NOT(ISERROR(SEARCH("CPU",B316)))</formula>
    </cfRule>
    <cfRule type="containsText" dxfId="3068" priority="3106" operator="containsText" text="LICITADO">
      <formula>NOT(ISERROR(SEARCH("LICITADO",B316)))</formula>
    </cfRule>
    <cfRule type="containsText" dxfId="3067" priority="3107" operator="containsText" text="OUTROS">
      <formula>NOT(ISERROR(SEARCH("OUTROS",B316)))</formula>
    </cfRule>
    <cfRule type="containsText" dxfId="3066" priority="3108" operator="containsText" text="SINAPI">
      <formula>NOT(ISERROR(SEARCH("SINAPI",B316)))</formula>
    </cfRule>
    <cfRule type="containsText" dxfId="3065" priority="3109" operator="containsText" text="SIURB-INFRA">
      <formula>NOT(ISERROR(SEARCH("SIURB-INFRA",B316)))</formula>
    </cfRule>
    <cfRule type="containsText" dxfId="3064" priority="3110" operator="containsText" text="SIURB-EDIF">
      <formula>NOT(ISERROR(SEARCH("SIURB-EDIF",B316)))</formula>
    </cfRule>
    <cfRule type="containsText" dxfId="3063" priority="3111" operator="containsText" text="CDHU">
      <formula>NOT(ISERROR(SEARCH("CDHU",B316)))</formula>
    </cfRule>
  </conditionalFormatting>
  <conditionalFormatting sqref="B318">
    <cfRule type="containsText" dxfId="3062" priority="3087" operator="containsText" text="PESQUISA DE MERCADO">
      <formula>NOT(ISERROR(SEARCH("PESQUISA DE MERCADO",B318)))</formula>
    </cfRule>
    <cfRule type="containsText" dxfId="3061" priority="3088" operator="containsText" text="CPU">
      <formula>NOT(ISERROR(SEARCH("CPU",B318)))</formula>
    </cfRule>
    <cfRule type="containsText" dxfId="3060" priority="3089" operator="containsText" text="LICITADO">
      <formula>NOT(ISERROR(SEARCH("LICITADO",B318)))</formula>
    </cfRule>
    <cfRule type="containsText" dxfId="3059" priority="3090" operator="containsText" text="OUTROS">
      <formula>NOT(ISERROR(SEARCH("OUTROS",B318)))</formula>
    </cfRule>
    <cfRule type="containsText" dxfId="3058" priority="3091" operator="containsText" text="SINAPI">
      <formula>NOT(ISERROR(SEARCH("SINAPI",B318)))</formula>
    </cfRule>
    <cfRule type="containsText" dxfId="3057" priority="3092" operator="containsText" text="SIURB-INFRA">
      <formula>NOT(ISERROR(SEARCH("SIURB-INFRA",B318)))</formula>
    </cfRule>
    <cfRule type="containsText" dxfId="3056" priority="3093" operator="containsText" text="SIURB-EDIF">
      <formula>NOT(ISERROR(SEARCH("SIURB-EDIF",B318)))</formula>
    </cfRule>
    <cfRule type="containsText" dxfId="3055" priority="3094" operator="containsText" text="CDHU">
      <formula>NOT(ISERROR(SEARCH("CDHU",B318)))</formula>
    </cfRule>
  </conditionalFormatting>
  <conditionalFormatting sqref="B318">
    <cfRule type="containsText" dxfId="3054" priority="3095" operator="containsText" text="CDHU">
      <formula>NOT(ISERROR(SEARCH("CDHU",B318)))</formula>
    </cfRule>
  </conditionalFormatting>
  <conditionalFormatting sqref="B324">
    <cfRule type="containsText" dxfId="3053" priority="3063" operator="containsText" text="PESQUISA DE MERCADO">
      <formula>NOT(ISERROR(SEARCH("PESQUISA DE MERCADO",B324)))</formula>
    </cfRule>
    <cfRule type="containsText" dxfId="3052" priority="3064" operator="containsText" text="CPU">
      <formula>NOT(ISERROR(SEARCH("CPU",B324)))</formula>
    </cfRule>
    <cfRule type="containsText" dxfId="3051" priority="3065" operator="containsText" text="LICITADO">
      <formula>NOT(ISERROR(SEARCH("LICITADO",B324)))</formula>
    </cfRule>
    <cfRule type="containsText" dxfId="3050" priority="3066" operator="containsText" text="OUTROS">
      <formula>NOT(ISERROR(SEARCH("OUTROS",B324)))</formula>
    </cfRule>
    <cfRule type="containsText" dxfId="3049" priority="3067" operator="containsText" text="SINAPI">
      <formula>NOT(ISERROR(SEARCH("SINAPI",B324)))</formula>
    </cfRule>
    <cfRule type="containsText" dxfId="3048" priority="3068" operator="containsText" text="SIURB-INFRA">
      <formula>NOT(ISERROR(SEARCH("SIURB-INFRA",B324)))</formula>
    </cfRule>
    <cfRule type="containsText" dxfId="3047" priority="3069" operator="containsText" text="SIURB-EDIF">
      <formula>NOT(ISERROR(SEARCH("SIURB-EDIF",B324)))</formula>
    </cfRule>
    <cfRule type="containsText" dxfId="3046" priority="3070" operator="containsText" text="CPOS">
      <formula>NOT(ISERROR(SEARCH("CPOS",B324)))</formula>
    </cfRule>
  </conditionalFormatting>
  <conditionalFormatting sqref="B323">
    <cfRule type="containsText" dxfId="3045" priority="3055" operator="containsText" text="PESQUISA DE MERCADO">
      <formula>NOT(ISERROR(SEARCH("PESQUISA DE MERCADO",B323)))</formula>
    </cfRule>
    <cfRule type="containsText" dxfId="3044" priority="3056" operator="containsText" text="CPU">
      <formula>NOT(ISERROR(SEARCH("CPU",B323)))</formula>
    </cfRule>
    <cfRule type="containsText" dxfId="3043" priority="3057" operator="containsText" text="LICITADO">
      <formula>NOT(ISERROR(SEARCH("LICITADO",B323)))</formula>
    </cfRule>
    <cfRule type="containsText" dxfId="3042" priority="3058" operator="containsText" text="OUTROS">
      <formula>NOT(ISERROR(SEARCH("OUTROS",B323)))</formula>
    </cfRule>
    <cfRule type="containsText" dxfId="3041" priority="3059" operator="containsText" text="SINAPI">
      <formula>NOT(ISERROR(SEARCH("SINAPI",B323)))</formula>
    </cfRule>
    <cfRule type="containsText" dxfId="3040" priority="3060" operator="containsText" text="SIURB-INFRA">
      <formula>NOT(ISERROR(SEARCH("SIURB-INFRA",B323)))</formula>
    </cfRule>
    <cfRule type="containsText" dxfId="3039" priority="3061" operator="containsText" text="SIURB-EDIF">
      <formula>NOT(ISERROR(SEARCH("SIURB-EDIF",B323)))</formula>
    </cfRule>
    <cfRule type="containsText" dxfId="3038" priority="3062" operator="containsText" text="CPOS">
      <formula>NOT(ISERROR(SEARCH("CPOS",B323)))</formula>
    </cfRule>
  </conditionalFormatting>
  <conditionalFormatting sqref="B327">
    <cfRule type="containsText" dxfId="3037" priority="3031" operator="containsText" text="PESQUISA DE MERCADO">
      <formula>NOT(ISERROR(SEARCH("PESQUISA DE MERCADO",B327)))</formula>
    </cfRule>
    <cfRule type="containsText" dxfId="3036" priority="3032" operator="containsText" text="CPU">
      <formula>NOT(ISERROR(SEARCH("CPU",B327)))</formula>
    </cfRule>
    <cfRule type="containsText" dxfId="3035" priority="3033" operator="containsText" text="LICITADO">
      <formula>NOT(ISERROR(SEARCH("LICITADO",B327)))</formula>
    </cfRule>
    <cfRule type="containsText" dxfId="3034" priority="3034" operator="containsText" text="OUTROS">
      <formula>NOT(ISERROR(SEARCH("OUTROS",B327)))</formula>
    </cfRule>
    <cfRule type="containsText" dxfId="3033" priority="3035" operator="containsText" text="SINAPI">
      <formula>NOT(ISERROR(SEARCH("SINAPI",B327)))</formula>
    </cfRule>
    <cfRule type="containsText" dxfId="3032" priority="3036" operator="containsText" text="SIURB-INFRA">
      <formula>NOT(ISERROR(SEARCH("SIURB-INFRA",B327)))</formula>
    </cfRule>
    <cfRule type="containsText" dxfId="3031" priority="3037" operator="containsText" text="SIURB-EDIF">
      <formula>NOT(ISERROR(SEARCH("SIURB-EDIF",B327)))</formula>
    </cfRule>
    <cfRule type="containsText" dxfId="3030" priority="3038" operator="containsText" text="CPOS">
      <formula>NOT(ISERROR(SEARCH("CPOS",B327)))</formula>
    </cfRule>
  </conditionalFormatting>
  <conditionalFormatting sqref="B326">
    <cfRule type="containsText" dxfId="3029" priority="3023" operator="containsText" text="PESQUISA DE MERCADO">
      <formula>NOT(ISERROR(SEARCH("PESQUISA DE MERCADO",B326)))</formula>
    </cfRule>
    <cfRule type="containsText" dxfId="3028" priority="3024" operator="containsText" text="CPU">
      <formula>NOT(ISERROR(SEARCH("CPU",B326)))</formula>
    </cfRule>
    <cfRule type="containsText" dxfId="3027" priority="3025" operator="containsText" text="LICITADO">
      <formula>NOT(ISERROR(SEARCH("LICITADO",B326)))</formula>
    </cfRule>
    <cfRule type="containsText" dxfId="3026" priority="3026" operator="containsText" text="OUTROS">
      <formula>NOT(ISERROR(SEARCH("OUTROS",B326)))</formula>
    </cfRule>
    <cfRule type="containsText" dxfId="3025" priority="3027" operator="containsText" text="SINAPI">
      <formula>NOT(ISERROR(SEARCH("SINAPI",B326)))</formula>
    </cfRule>
    <cfRule type="containsText" dxfId="3024" priority="3028" operator="containsText" text="SIURB-INFRA">
      <formula>NOT(ISERROR(SEARCH("SIURB-INFRA",B326)))</formula>
    </cfRule>
    <cfRule type="containsText" dxfId="3023" priority="3029" operator="containsText" text="SIURB-EDIF">
      <formula>NOT(ISERROR(SEARCH("SIURB-EDIF",B326)))</formula>
    </cfRule>
    <cfRule type="containsText" dxfId="3022" priority="3030" operator="containsText" text="CPOS">
      <formula>NOT(ISERROR(SEARCH("CPOS",B326)))</formula>
    </cfRule>
  </conditionalFormatting>
  <conditionalFormatting sqref="B330">
    <cfRule type="containsText" dxfId="3021" priority="2999" operator="containsText" text="PESQUISA DE MERCADO">
      <formula>NOT(ISERROR(SEARCH("PESQUISA DE MERCADO",B330)))</formula>
    </cfRule>
    <cfRule type="containsText" dxfId="3020" priority="3000" operator="containsText" text="CPU">
      <formula>NOT(ISERROR(SEARCH("CPU",B330)))</formula>
    </cfRule>
    <cfRule type="containsText" dxfId="3019" priority="3001" operator="containsText" text="LICITADO">
      <formula>NOT(ISERROR(SEARCH("LICITADO",B330)))</formula>
    </cfRule>
    <cfRule type="containsText" dxfId="3018" priority="3002" operator="containsText" text="OUTROS">
      <formula>NOT(ISERROR(SEARCH("OUTROS",B330)))</formula>
    </cfRule>
    <cfRule type="containsText" dxfId="3017" priority="3003" operator="containsText" text="SINAPI">
      <formula>NOT(ISERROR(SEARCH("SINAPI",B330)))</formula>
    </cfRule>
    <cfRule type="containsText" dxfId="3016" priority="3004" operator="containsText" text="SIURB-INFRA">
      <formula>NOT(ISERROR(SEARCH("SIURB-INFRA",B330)))</formula>
    </cfRule>
    <cfRule type="containsText" dxfId="3015" priority="3005" operator="containsText" text="SIURB-EDIF">
      <formula>NOT(ISERROR(SEARCH("SIURB-EDIF",B330)))</formula>
    </cfRule>
    <cfRule type="containsText" dxfId="3014" priority="3006" operator="containsText" text="CPOS">
      <formula>NOT(ISERROR(SEARCH("CPOS",B330)))</formula>
    </cfRule>
  </conditionalFormatting>
  <conditionalFormatting sqref="B329">
    <cfRule type="containsText" dxfId="3013" priority="2991" operator="containsText" text="PESQUISA DE MERCADO">
      <formula>NOT(ISERROR(SEARCH("PESQUISA DE MERCADO",B329)))</formula>
    </cfRule>
    <cfRule type="containsText" dxfId="3012" priority="2992" operator="containsText" text="CPU">
      <formula>NOT(ISERROR(SEARCH("CPU",B329)))</formula>
    </cfRule>
    <cfRule type="containsText" dxfId="3011" priority="2993" operator="containsText" text="LICITADO">
      <formula>NOT(ISERROR(SEARCH("LICITADO",B329)))</formula>
    </cfRule>
    <cfRule type="containsText" dxfId="3010" priority="2994" operator="containsText" text="OUTROS">
      <formula>NOT(ISERROR(SEARCH("OUTROS",B329)))</formula>
    </cfRule>
    <cfRule type="containsText" dxfId="3009" priority="2995" operator="containsText" text="SINAPI">
      <formula>NOT(ISERROR(SEARCH("SINAPI",B329)))</formula>
    </cfRule>
    <cfRule type="containsText" dxfId="3008" priority="2996" operator="containsText" text="SIURB-INFRA">
      <formula>NOT(ISERROR(SEARCH("SIURB-INFRA",B329)))</formula>
    </cfRule>
    <cfRule type="containsText" dxfId="3007" priority="2997" operator="containsText" text="SIURB-EDIF">
      <formula>NOT(ISERROR(SEARCH("SIURB-EDIF",B329)))</formula>
    </cfRule>
    <cfRule type="containsText" dxfId="3006" priority="2998" operator="containsText" text="CPOS">
      <formula>NOT(ISERROR(SEARCH("CPOS",B329)))</formula>
    </cfRule>
  </conditionalFormatting>
  <conditionalFormatting sqref="B333">
    <cfRule type="containsText" dxfId="3005" priority="2967" operator="containsText" text="PESQUISA DE MERCADO">
      <formula>NOT(ISERROR(SEARCH("PESQUISA DE MERCADO",B333)))</formula>
    </cfRule>
    <cfRule type="containsText" dxfId="3004" priority="2968" operator="containsText" text="CPU">
      <formula>NOT(ISERROR(SEARCH("CPU",B333)))</formula>
    </cfRule>
    <cfRule type="containsText" dxfId="3003" priority="2969" operator="containsText" text="LICITADO">
      <formula>NOT(ISERROR(SEARCH("LICITADO",B333)))</formula>
    </cfRule>
    <cfRule type="containsText" dxfId="3002" priority="2970" operator="containsText" text="OUTROS">
      <formula>NOT(ISERROR(SEARCH("OUTROS",B333)))</formula>
    </cfRule>
    <cfRule type="containsText" dxfId="3001" priority="2971" operator="containsText" text="SINAPI">
      <formula>NOT(ISERROR(SEARCH("SINAPI",B333)))</formula>
    </cfRule>
    <cfRule type="containsText" dxfId="3000" priority="2972" operator="containsText" text="SIURB-INFRA">
      <formula>NOT(ISERROR(SEARCH("SIURB-INFRA",B333)))</formula>
    </cfRule>
    <cfRule type="containsText" dxfId="2999" priority="2973" operator="containsText" text="SIURB-EDIF">
      <formula>NOT(ISERROR(SEARCH("SIURB-EDIF",B333)))</formula>
    </cfRule>
    <cfRule type="containsText" dxfId="2998" priority="2974" operator="containsText" text="CPOS">
      <formula>NOT(ISERROR(SEARCH("CPOS",B333)))</formula>
    </cfRule>
  </conditionalFormatting>
  <conditionalFormatting sqref="B332">
    <cfRule type="containsText" dxfId="2997" priority="2959" operator="containsText" text="PESQUISA DE MERCADO">
      <formula>NOT(ISERROR(SEARCH("PESQUISA DE MERCADO",B332)))</formula>
    </cfRule>
    <cfRule type="containsText" dxfId="2996" priority="2960" operator="containsText" text="CPU">
      <formula>NOT(ISERROR(SEARCH("CPU",B332)))</formula>
    </cfRule>
    <cfRule type="containsText" dxfId="2995" priority="2961" operator="containsText" text="LICITADO">
      <formula>NOT(ISERROR(SEARCH("LICITADO",B332)))</formula>
    </cfRule>
    <cfRule type="containsText" dxfId="2994" priority="2962" operator="containsText" text="OUTROS">
      <formula>NOT(ISERROR(SEARCH("OUTROS",B332)))</formula>
    </cfRule>
    <cfRule type="containsText" dxfId="2993" priority="2963" operator="containsText" text="SINAPI">
      <formula>NOT(ISERROR(SEARCH("SINAPI",B332)))</formula>
    </cfRule>
    <cfRule type="containsText" dxfId="2992" priority="2964" operator="containsText" text="SIURB-INFRA">
      <formula>NOT(ISERROR(SEARCH("SIURB-INFRA",B332)))</formula>
    </cfRule>
    <cfRule type="containsText" dxfId="2991" priority="2965" operator="containsText" text="SIURB-EDIF">
      <formula>NOT(ISERROR(SEARCH("SIURB-EDIF",B332)))</formula>
    </cfRule>
    <cfRule type="containsText" dxfId="2990" priority="2966" operator="containsText" text="CPOS">
      <formula>NOT(ISERROR(SEARCH("CPOS",B332)))</formula>
    </cfRule>
  </conditionalFormatting>
  <conditionalFormatting sqref="B336">
    <cfRule type="containsText" dxfId="2989" priority="2935" operator="containsText" text="PESQUISA DE MERCADO">
      <formula>NOT(ISERROR(SEARCH("PESQUISA DE MERCADO",B336)))</formula>
    </cfRule>
    <cfRule type="containsText" dxfId="2988" priority="2936" operator="containsText" text="CPU">
      <formula>NOT(ISERROR(SEARCH("CPU",B336)))</formula>
    </cfRule>
    <cfRule type="containsText" dxfId="2987" priority="2937" operator="containsText" text="LICITADO">
      <formula>NOT(ISERROR(SEARCH("LICITADO",B336)))</formula>
    </cfRule>
    <cfRule type="containsText" dxfId="2986" priority="2938" operator="containsText" text="OUTROS">
      <formula>NOT(ISERROR(SEARCH("OUTROS",B336)))</formula>
    </cfRule>
    <cfRule type="containsText" dxfId="2985" priority="2939" operator="containsText" text="SINAPI">
      <formula>NOT(ISERROR(SEARCH("SINAPI",B336)))</formula>
    </cfRule>
    <cfRule type="containsText" dxfId="2984" priority="2940" operator="containsText" text="SIURB-INFRA">
      <formula>NOT(ISERROR(SEARCH("SIURB-INFRA",B336)))</formula>
    </cfRule>
    <cfRule type="containsText" dxfId="2983" priority="2941" operator="containsText" text="SIURB-EDIF">
      <formula>NOT(ISERROR(SEARCH("SIURB-EDIF",B336)))</formula>
    </cfRule>
    <cfRule type="containsText" dxfId="2982" priority="2942" operator="containsText" text="CPOS">
      <formula>NOT(ISERROR(SEARCH("CPOS",B336)))</formula>
    </cfRule>
  </conditionalFormatting>
  <conditionalFormatting sqref="B335">
    <cfRule type="containsText" dxfId="2981" priority="2927" operator="containsText" text="PESQUISA DE MERCADO">
      <formula>NOT(ISERROR(SEARCH("PESQUISA DE MERCADO",B335)))</formula>
    </cfRule>
    <cfRule type="containsText" dxfId="2980" priority="2928" operator="containsText" text="CPU">
      <formula>NOT(ISERROR(SEARCH("CPU",B335)))</formula>
    </cfRule>
    <cfRule type="containsText" dxfId="2979" priority="2929" operator="containsText" text="LICITADO">
      <formula>NOT(ISERROR(SEARCH("LICITADO",B335)))</formula>
    </cfRule>
    <cfRule type="containsText" dxfId="2978" priority="2930" operator="containsText" text="OUTROS">
      <formula>NOT(ISERROR(SEARCH("OUTROS",B335)))</formula>
    </cfRule>
    <cfRule type="containsText" dxfId="2977" priority="2931" operator="containsText" text="SINAPI">
      <formula>NOT(ISERROR(SEARCH("SINAPI",B335)))</formula>
    </cfRule>
    <cfRule type="containsText" dxfId="2976" priority="2932" operator="containsText" text="SIURB-INFRA">
      <formula>NOT(ISERROR(SEARCH("SIURB-INFRA",B335)))</formula>
    </cfRule>
    <cfRule type="containsText" dxfId="2975" priority="2933" operator="containsText" text="SIURB-EDIF">
      <formula>NOT(ISERROR(SEARCH("SIURB-EDIF",B335)))</formula>
    </cfRule>
    <cfRule type="containsText" dxfId="2974" priority="2934" operator="containsText" text="CPOS">
      <formula>NOT(ISERROR(SEARCH("CPOS",B335)))</formula>
    </cfRule>
  </conditionalFormatting>
  <conditionalFormatting sqref="B339">
    <cfRule type="containsText" dxfId="2973" priority="2903" operator="containsText" text="PESQUISA DE MERCADO">
      <formula>NOT(ISERROR(SEARCH("PESQUISA DE MERCADO",B339)))</formula>
    </cfRule>
    <cfRule type="containsText" dxfId="2972" priority="2904" operator="containsText" text="CPU">
      <formula>NOT(ISERROR(SEARCH("CPU",B339)))</formula>
    </cfRule>
    <cfRule type="containsText" dxfId="2971" priority="2905" operator="containsText" text="LICITADO">
      <formula>NOT(ISERROR(SEARCH("LICITADO",B339)))</formula>
    </cfRule>
    <cfRule type="containsText" dxfId="2970" priority="2906" operator="containsText" text="OUTROS">
      <formula>NOT(ISERROR(SEARCH("OUTROS",B339)))</formula>
    </cfRule>
    <cfRule type="containsText" dxfId="2969" priority="2907" operator="containsText" text="SINAPI">
      <formula>NOT(ISERROR(SEARCH("SINAPI",B339)))</formula>
    </cfRule>
    <cfRule type="containsText" dxfId="2968" priority="2908" operator="containsText" text="SIURB-INFRA">
      <formula>NOT(ISERROR(SEARCH("SIURB-INFRA",B339)))</formula>
    </cfRule>
    <cfRule type="containsText" dxfId="2967" priority="2909" operator="containsText" text="SIURB-EDIF">
      <formula>NOT(ISERROR(SEARCH("SIURB-EDIF",B339)))</formula>
    </cfRule>
    <cfRule type="containsText" dxfId="2966" priority="2910" operator="containsText" text="CPOS">
      <formula>NOT(ISERROR(SEARCH("CPOS",B339)))</formula>
    </cfRule>
  </conditionalFormatting>
  <conditionalFormatting sqref="B338">
    <cfRule type="containsText" dxfId="2965" priority="2895" operator="containsText" text="PESQUISA DE MERCADO">
      <formula>NOT(ISERROR(SEARCH("PESQUISA DE MERCADO",B338)))</formula>
    </cfRule>
    <cfRule type="containsText" dxfId="2964" priority="2896" operator="containsText" text="CPU">
      <formula>NOT(ISERROR(SEARCH("CPU",B338)))</formula>
    </cfRule>
    <cfRule type="containsText" dxfId="2963" priority="2897" operator="containsText" text="LICITADO">
      <formula>NOT(ISERROR(SEARCH("LICITADO",B338)))</formula>
    </cfRule>
    <cfRule type="containsText" dxfId="2962" priority="2898" operator="containsText" text="OUTROS">
      <formula>NOT(ISERROR(SEARCH("OUTROS",B338)))</formula>
    </cfRule>
    <cfRule type="containsText" dxfId="2961" priority="2899" operator="containsText" text="SINAPI">
      <formula>NOT(ISERROR(SEARCH("SINAPI",B338)))</formula>
    </cfRule>
    <cfRule type="containsText" dxfId="2960" priority="2900" operator="containsText" text="SIURB-INFRA">
      <formula>NOT(ISERROR(SEARCH("SIURB-INFRA",B338)))</formula>
    </cfRule>
    <cfRule type="containsText" dxfId="2959" priority="2901" operator="containsText" text="SIURB-EDIF">
      <formula>NOT(ISERROR(SEARCH("SIURB-EDIF",B338)))</formula>
    </cfRule>
    <cfRule type="containsText" dxfId="2958" priority="2902" operator="containsText" text="CPOS">
      <formula>NOT(ISERROR(SEARCH("CPOS",B338)))</formula>
    </cfRule>
  </conditionalFormatting>
  <conditionalFormatting sqref="B342">
    <cfRule type="containsText" dxfId="2957" priority="2871" operator="containsText" text="PESQUISA DE MERCADO">
      <formula>NOT(ISERROR(SEARCH("PESQUISA DE MERCADO",B342)))</formula>
    </cfRule>
    <cfRule type="containsText" dxfId="2956" priority="2872" operator="containsText" text="CPU">
      <formula>NOT(ISERROR(SEARCH("CPU",B342)))</formula>
    </cfRule>
    <cfRule type="containsText" dxfId="2955" priority="2873" operator="containsText" text="LICITADO">
      <formula>NOT(ISERROR(SEARCH("LICITADO",B342)))</formula>
    </cfRule>
    <cfRule type="containsText" dxfId="2954" priority="2874" operator="containsText" text="OUTROS">
      <formula>NOT(ISERROR(SEARCH("OUTROS",B342)))</formula>
    </cfRule>
    <cfRule type="containsText" dxfId="2953" priority="2875" operator="containsText" text="SINAPI">
      <formula>NOT(ISERROR(SEARCH("SINAPI",B342)))</formula>
    </cfRule>
    <cfRule type="containsText" dxfId="2952" priority="2876" operator="containsText" text="SIURB-INFRA">
      <formula>NOT(ISERROR(SEARCH("SIURB-INFRA",B342)))</formula>
    </cfRule>
    <cfRule type="containsText" dxfId="2951" priority="2877" operator="containsText" text="SIURB-EDIF">
      <formula>NOT(ISERROR(SEARCH("SIURB-EDIF",B342)))</formula>
    </cfRule>
    <cfRule type="containsText" dxfId="2950" priority="2878" operator="containsText" text="CPOS">
      <formula>NOT(ISERROR(SEARCH("CPOS",B342)))</formula>
    </cfRule>
  </conditionalFormatting>
  <conditionalFormatting sqref="B341">
    <cfRule type="containsText" dxfId="2949" priority="2863" operator="containsText" text="PESQUISA DE MERCADO">
      <formula>NOT(ISERROR(SEARCH("PESQUISA DE MERCADO",B341)))</formula>
    </cfRule>
    <cfRule type="containsText" dxfId="2948" priority="2864" operator="containsText" text="CPU">
      <formula>NOT(ISERROR(SEARCH("CPU",B341)))</formula>
    </cfRule>
    <cfRule type="containsText" dxfId="2947" priority="2865" operator="containsText" text="LICITADO">
      <formula>NOT(ISERROR(SEARCH("LICITADO",B341)))</formula>
    </cfRule>
    <cfRule type="containsText" dxfId="2946" priority="2866" operator="containsText" text="OUTROS">
      <formula>NOT(ISERROR(SEARCH("OUTROS",B341)))</formula>
    </cfRule>
    <cfRule type="containsText" dxfId="2945" priority="2867" operator="containsText" text="SINAPI">
      <formula>NOT(ISERROR(SEARCH("SINAPI",B341)))</formula>
    </cfRule>
    <cfRule type="containsText" dxfId="2944" priority="2868" operator="containsText" text="SIURB-INFRA">
      <formula>NOT(ISERROR(SEARCH("SIURB-INFRA",B341)))</formula>
    </cfRule>
    <cfRule type="containsText" dxfId="2943" priority="2869" operator="containsText" text="SIURB-EDIF">
      <formula>NOT(ISERROR(SEARCH("SIURB-EDIF",B341)))</formula>
    </cfRule>
    <cfRule type="containsText" dxfId="2942" priority="2870" operator="containsText" text="CPOS">
      <formula>NOT(ISERROR(SEARCH("CPOS",B341)))</formula>
    </cfRule>
  </conditionalFormatting>
  <conditionalFormatting sqref="B345">
    <cfRule type="containsText" dxfId="2941" priority="2839" operator="containsText" text="PESQUISA DE MERCADO">
      <formula>NOT(ISERROR(SEARCH("PESQUISA DE MERCADO",B345)))</formula>
    </cfRule>
    <cfRule type="containsText" dxfId="2940" priority="2840" operator="containsText" text="CPU">
      <formula>NOT(ISERROR(SEARCH("CPU",B345)))</formula>
    </cfRule>
    <cfRule type="containsText" dxfId="2939" priority="2841" operator="containsText" text="LICITADO">
      <formula>NOT(ISERROR(SEARCH("LICITADO",B345)))</formula>
    </cfRule>
    <cfRule type="containsText" dxfId="2938" priority="2842" operator="containsText" text="OUTROS">
      <formula>NOT(ISERROR(SEARCH("OUTROS",B345)))</formula>
    </cfRule>
    <cfRule type="containsText" dxfId="2937" priority="2843" operator="containsText" text="SINAPI">
      <formula>NOT(ISERROR(SEARCH("SINAPI",B345)))</formula>
    </cfRule>
    <cfRule type="containsText" dxfId="2936" priority="2844" operator="containsText" text="SIURB-INFRA">
      <formula>NOT(ISERROR(SEARCH("SIURB-INFRA",B345)))</formula>
    </cfRule>
    <cfRule type="containsText" dxfId="2935" priority="2845" operator="containsText" text="SIURB-EDIF">
      <formula>NOT(ISERROR(SEARCH("SIURB-EDIF",B345)))</formula>
    </cfRule>
    <cfRule type="containsText" dxfId="2934" priority="2846" operator="containsText" text="CPOS">
      <formula>NOT(ISERROR(SEARCH("CPOS",B345)))</formula>
    </cfRule>
  </conditionalFormatting>
  <conditionalFormatting sqref="B344">
    <cfRule type="containsText" dxfId="2933" priority="2831" operator="containsText" text="PESQUISA DE MERCADO">
      <formula>NOT(ISERROR(SEARCH("PESQUISA DE MERCADO",B344)))</formula>
    </cfRule>
    <cfRule type="containsText" dxfId="2932" priority="2832" operator="containsText" text="CPU">
      <formula>NOT(ISERROR(SEARCH("CPU",B344)))</formula>
    </cfRule>
    <cfRule type="containsText" dxfId="2931" priority="2833" operator="containsText" text="LICITADO">
      <formula>NOT(ISERROR(SEARCH("LICITADO",B344)))</formula>
    </cfRule>
    <cfRule type="containsText" dxfId="2930" priority="2834" operator="containsText" text="OUTROS">
      <formula>NOT(ISERROR(SEARCH("OUTROS",B344)))</formula>
    </cfRule>
    <cfRule type="containsText" dxfId="2929" priority="2835" operator="containsText" text="SINAPI">
      <formula>NOT(ISERROR(SEARCH("SINAPI",B344)))</formula>
    </cfRule>
    <cfRule type="containsText" dxfId="2928" priority="2836" operator="containsText" text="SIURB-INFRA">
      <formula>NOT(ISERROR(SEARCH("SIURB-INFRA",B344)))</formula>
    </cfRule>
    <cfRule type="containsText" dxfId="2927" priority="2837" operator="containsText" text="SIURB-EDIF">
      <formula>NOT(ISERROR(SEARCH("SIURB-EDIF",B344)))</formula>
    </cfRule>
    <cfRule type="containsText" dxfId="2926" priority="2838" operator="containsText" text="CPOS">
      <formula>NOT(ISERROR(SEARCH("CPOS",B344)))</formula>
    </cfRule>
  </conditionalFormatting>
  <conditionalFormatting sqref="B348">
    <cfRule type="containsText" dxfId="2925" priority="2807" operator="containsText" text="PESQUISA DE MERCADO">
      <formula>NOT(ISERROR(SEARCH("PESQUISA DE MERCADO",B348)))</formula>
    </cfRule>
    <cfRule type="containsText" dxfId="2924" priority="2808" operator="containsText" text="CPU">
      <formula>NOT(ISERROR(SEARCH("CPU",B348)))</formula>
    </cfRule>
    <cfRule type="containsText" dxfId="2923" priority="2809" operator="containsText" text="LICITADO">
      <formula>NOT(ISERROR(SEARCH("LICITADO",B348)))</formula>
    </cfRule>
    <cfRule type="containsText" dxfId="2922" priority="2810" operator="containsText" text="OUTROS">
      <formula>NOT(ISERROR(SEARCH("OUTROS",B348)))</formula>
    </cfRule>
    <cfRule type="containsText" dxfId="2921" priority="2811" operator="containsText" text="SINAPI">
      <formula>NOT(ISERROR(SEARCH("SINAPI",B348)))</formula>
    </cfRule>
    <cfRule type="containsText" dxfId="2920" priority="2812" operator="containsText" text="SIURB-INFRA">
      <formula>NOT(ISERROR(SEARCH("SIURB-INFRA",B348)))</formula>
    </cfRule>
    <cfRule type="containsText" dxfId="2919" priority="2813" operator="containsText" text="SIURB-EDIF">
      <formula>NOT(ISERROR(SEARCH("SIURB-EDIF",B348)))</formula>
    </cfRule>
    <cfRule type="containsText" dxfId="2918" priority="2814" operator="containsText" text="CPOS">
      <formula>NOT(ISERROR(SEARCH("CPOS",B348)))</formula>
    </cfRule>
  </conditionalFormatting>
  <conditionalFormatting sqref="B347">
    <cfRule type="containsText" dxfId="2917" priority="2799" operator="containsText" text="PESQUISA DE MERCADO">
      <formula>NOT(ISERROR(SEARCH("PESQUISA DE MERCADO",B347)))</formula>
    </cfRule>
    <cfRule type="containsText" dxfId="2916" priority="2800" operator="containsText" text="CPU">
      <formula>NOT(ISERROR(SEARCH("CPU",B347)))</formula>
    </cfRule>
    <cfRule type="containsText" dxfId="2915" priority="2801" operator="containsText" text="LICITADO">
      <formula>NOT(ISERROR(SEARCH("LICITADO",B347)))</formula>
    </cfRule>
    <cfRule type="containsText" dxfId="2914" priority="2802" operator="containsText" text="OUTROS">
      <formula>NOT(ISERROR(SEARCH("OUTROS",B347)))</formula>
    </cfRule>
    <cfRule type="containsText" dxfId="2913" priority="2803" operator="containsText" text="SINAPI">
      <formula>NOT(ISERROR(SEARCH("SINAPI",B347)))</formula>
    </cfRule>
    <cfRule type="containsText" dxfId="2912" priority="2804" operator="containsText" text="SIURB-INFRA">
      <formula>NOT(ISERROR(SEARCH("SIURB-INFRA",B347)))</formula>
    </cfRule>
    <cfRule type="containsText" dxfId="2911" priority="2805" operator="containsText" text="SIURB-EDIF">
      <formula>NOT(ISERROR(SEARCH("SIURB-EDIF",B347)))</formula>
    </cfRule>
    <cfRule type="containsText" dxfId="2910" priority="2806" operator="containsText" text="CPOS">
      <formula>NOT(ISERROR(SEARCH("CPOS",B347)))</formula>
    </cfRule>
  </conditionalFormatting>
  <conditionalFormatting sqref="B351">
    <cfRule type="containsText" dxfId="2909" priority="2775" operator="containsText" text="PESQUISA DE MERCADO">
      <formula>NOT(ISERROR(SEARCH("PESQUISA DE MERCADO",B351)))</formula>
    </cfRule>
    <cfRule type="containsText" dxfId="2908" priority="2776" operator="containsText" text="CPU">
      <formula>NOT(ISERROR(SEARCH("CPU",B351)))</formula>
    </cfRule>
    <cfRule type="containsText" dxfId="2907" priority="2777" operator="containsText" text="LICITADO">
      <formula>NOT(ISERROR(SEARCH("LICITADO",B351)))</formula>
    </cfRule>
    <cfRule type="containsText" dxfId="2906" priority="2778" operator="containsText" text="OUTROS">
      <formula>NOT(ISERROR(SEARCH("OUTROS",B351)))</formula>
    </cfRule>
    <cfRule type="containsText" dxfId="2905" priority="2779" operator="containsText" text="SINAPI">
      <formula>NOT(ISERROR(SEARCH("SINAPI",B351)))</formula>
    </cfRule>
    <cfRule type="containsText" dxfId="2904" priority="2780" operator="containsText" text="SIURB-INFRA">
      <formula>NOT(ISERROR(SEARCH("SIURB-INFRA",B351)))</formula>
    </cfRule>
    <cfRule type="containsText" dxfId="2903" priority="2781" operator="containsText" text="SIURB-EDIF">
      <formula>NOT(ISERROR(SEARCH("SIURB-EDIF",B351)))</formula>
    </cfRule>
    <cfRule type="containsText" dxfId="2902" priority="2782" operator="containsText" text="CPOS">
      <formula>NOT(ISERROR(SEARCH("CPOS",B351)))</formula>
    </cfRule>
  </conditionalFormatting>
  <conditionalFormatting sqref="B350">
    <cfRule type="containsText" dxfId="2901" priority="2767" operator="containsText" text="PESQUISA DE MERCADO">
      <formula>NOT(ISERROR(SEARCH("PESQUISA DE MERCADO",B350)))</formula>
    </cfRule>
    <cfRule type="containsText" dxfId="2900" priority="2768" operator="containsText" text="CPU">
      <formula>NOT(ISERROR(SEARCH("CPU",B350)))</formula>
    </cfRule>
    <cfRule type="containsText" dxfId="2899" priority="2769" operator="containsText" text="LICITADO">
      <formula>NOT(ISERROR(SEARCH("LICITADO",B350)))</formula>
    </cfRule>
    <cfRule type="containsText" dxfId="2898" priority="2770" operator="containsText" text="OUTROS">
      <formula>NOT(ISERROR(SEARCH("OUTROS",B350)))</formula>
    </cfRule>
    <cfRule type="containsText" dxfId="2897" priority="2771" operator="containsText" text="SINAPI">
      <formula>NOT(ISERROR(SEARCH("SINAPI",B350)))</formula>
    </cfRule>
    <cfRule type="containsText" dxfId="2896" priority="2772" operator="containsText" text="SIURB-INFRA">
      <formula>NOT(ISERROR(SEARCH("SIURB-INFRA",B350)))</formula>
    </cfRule>
    <cfRule type="containsText" dxfId="2895" priority="2773" operator="containsText" text="SIURB-EDIF">
      <formula>NOT(ISERROR(SEARCH("SIURB-EDIF",B350)))</formula>
    </cfRule>
    <cfRule type="containsText" dxfId="2894" priority="2774" operator="containsText" text="CPOS">
      <formula>NOT(ISERROR(SEARCH("CPOS",B350)))</formula>
    </cfRule>
  </conditionalFormatting>
  <conditionalFormatting sqref="B354">
    <cfRule type="containsText" dxfId="2893" priority="2743" operator="containsText" text="PESQUISA DE MERCADO">
      <formula>NOT(ISERROR(SEARCH("PESQUISA DE MERCADO",B354)))</formula>
    </cfRule>
    <cfRule type="containsText" dxfId="2892" priority="2744" operator="containsText" text="CPU">
      <formula>NOT(ISERROR(SEARCH("CPU",B354)))</formula>
    </cfRule>
    <cfRule type="containsText" dxfId="2891" priority="2745" operator="containsText" text="LICITADO">
      <formula>NOT(ISERROR(SEARCH("LICITADO",B354)))</formula>
    </cfRule>
    <cfRule type="containsText" dxfId="2890" priority="2746" operator="containsText" text="OUTROS">
      <formula>NOT(ISERROR(SEARCH("OUTROS",B354)))</formula>
    </cfRule>
    <cfRule type="containsText" dxfId="2889" priority="2747" operator="containsText" text="SINAPI">
      <formula>NOT(ISERROR(SEARCH("SINAPI",B354)))</formula>
    </cfRule>
    <cfRule type="containsText" dxfId="2888" priority="2748" operator="containsText" text="SIURB-INFRA">
      <formula>NOT(ISERROR(SEARCH("SIURB-INFRA",B354)))</formula>
    </cfRule>
    <cfRule type="containsText" dxfId="2887" priority="2749" operator="containsText" text="SIURB-EDIF">
      <formula>NOT(ISERROR(SEARCH("SIURB-EDIF",B354)))</formula>
    </cfRule>
    <cfRule type="containsText" dxfId="2886" priority="2750" operator="containsText" text="CPOS">
      <formula>NOT(ISERROR(SEARCH("CPOS",B354)))</formula>
    </cfRule>
  </conditionalFormatting>
  <conditionalFormatting sqref="B353">
    <cfRule type="containsText" dxfId="2885" priority="2735" operator="containsText" text="PESQUISA DE MERCADO">
      <formula>NOT(ISERROR(SEARCH("PESQUISA DE MERCADO",B353)))</formula>
    </cfRule>
    <cfRule type="containsText" dxfId="2884" priority="2736" operator="containsText" text="CPU">
      <formula>NOT(ISERROR(SEARCH("CPU",B353)))</formula>
    </cfRule>
    <cfRule type="containsText" dxfId="2883" priority="2737" operator="containsText" text="LICITADO">
      <formula>NOT(ISERROR(SEARCH("LICITADO",B353)))</formula>
    </cfRule>
    <cfRule type="containsText" dxfId="2882" priority="2738" operator="containsText" text="OUTROS">
      <formula>NOT(ISERROR(SEARCH("OUTROS",B353)))</formula>
    </cfRule>
    <cfRule type="containsText" dxfId="2881" priority="2739" operator="containsText" text="SINAPI">
      <formula>NOT(ISERROR(SEARCH("SINAPI",B353)))</formula>
    </cfRule>
    <cfRule type="containsText" dxfId="2880" priority="2740" operator="containsText" text="SIURB-INFRA">
      <formula>NOT(ISERROR(SEARCH("SIURB-INFRA",B353)))</formula>
    </cfRule>
    <cfRule type="containsText" dxfId="2879" priority="2741" operator="containsText" text="SIURB-EDIF">
      <formula>NOT(ISERROR(SEARCH("SIURB-EDIF",B353)))</formula>
    </cfRule>
    <cfRule type="containsText" dxfId="2878" priority="2742" operator="containsText" text="CPOS">
      <formula>NOT(ISERROR(SEARCH("CPOS",B353)))</formula>
    </cfRule>
  </conditionalFormatting>
  <conditionalFormatting sqref="B357">
    <cfRule type="containsText" dxfId="2877" priority="2711" operator="containsText" text="PESQUISA DE MERCADO">
      <formula>NOT(ISERROR(SEARCH("PESQUISA DE MERCADO",B357)))</formula>
    </cfRule>
    <cfRule type="containsText" dxfId="2876" priority="2712" operator="containsText" text="CPU">
      <formula>NOT(ISERROR(SEARCH("CPU",B357)))</formula>
    </cfRule>
    <cfRule type="containsText" dxfId="2875" priority="2713" operator="containsText" text="LICITADO">
      <formula>NOT(ISERROR(SEARCH("LICITADO",B357)))</formula>
    </cfRule>
    <cfRule type="containsText" dxfId="2874" priority="2714" operator="containsText" text="OUTROS">
      <formula>NOT(ISERROR(SEARCH("OUTROS",B357)))</formula>
    </cfRule>
    <cfRule type="containsText" dxfId="2873" priority="2715" operator="containsText" text="SINAPI">
      <formula>NOT(ISERROR(SEARCH("SINAPI",B357)))</formula>
    </cfRule>
    <cfRule type="containsText" dxfId="2872" priority="2716" operator="containsText" text="SIURB-INFRA">
      <formula>NOT(ISERROR(SEARCH("SIURB-INFRA",B357)))</formula>
    </cfRule>
    <cfRule type="containsText" dxfId="2871" priority="2717" operator="containsText" text="SIURB-EDIF">
      <formula>NOT(ISERROR(SEARCH("SIURB-EDIF",B357)))</formula>
    </cfRule>
    <cfRule type="containsText" dxfId="2870" priority="2718" operator="containsText" text="CPOS">
      <formula>NOT(ISERROR(SEARCH("CPOS",B357)))</formula>
    </cfRule>
  </conditionalFormatting>
  <conditionalFormatting sqref="B356">
    <cfRule type="containsText" dxfId="2869" priority="2703" operator="containsText" text="PESQUISA DE MERCADO">
      <formula>NOT(ISERROR(SEARCH("PESQUISA DE MERCADO",B356)))</formula>
    </cfRule>
    <cfRule type="containsText" dxfId="2868" priority="2704" operator="containsText" text="CPU">
      <formula>NOT(ISERROR(SEARCH("CPU",B356)))</formula>
    </cfRule>
    <cfRule type="containsText" dxfId="2867" priority="2705" operator="containsText" text="LICITADO">
      <formula>NOT(ISERROR(SEARCH("LICITADO",B356)))</formula>
    </cfRule>
    <cfRule type="containsText" dxfId="2866" priority="2706" operator="containsText" text="OUTROS">
      <formula>NOT(ISERROR(SEARCH("OUTROS",B356)))</formula>
    </cfRule>
    <cfRule type="containsText" dxfId="2865" priority="2707" operator="containsText" text="SINAPI">
      <formula>NOT(ISERROR(SEARCH("SINAPI",B356)))</formula>
    </cfRule>
    <cfRule type="containsText" dxfId="2864" priority="2708" operator="containsText" text="SIURB-INFRA">
      <formula>NOT(ISERROR(SEARCH("SIURB-INFRA",B356)))</formula>
    </cfRule>
    <cfRule type="containsText" dxfId="2863" priority="2709" operator="containsText" text="SIURB-EDIF">
      <formula>NOT(ISERROR(SEARCH("SIURB-EDIF",B356)))</formula>
    </cfRule>
    <cfRule type="containsText" dxfId="2862" priority="2710" operator="containsText" text="CPOS">
      <formula>NOT(ISERROR(SEARCH("CPOS",B356)))</formula>
    </cfRule>
  </conditionalFormatting>
  <conditionalFormatting sqref="B361">
    <cfRule type="containsText" dxfId="2861" priority="2679" operator="containsText" text="PESQUISA DE MERCADO">
      <formula>NOT(ISERROR(SEARCH("PESQUISA DE MERCADO",B361)))</formula>
    </cfRule>
    <cfRule type="containsText" dxfId="2860" priority="2680" operator="containsText" text="CPU">
      <formula>NOT(ISERROR(SEARCH("CPU",B361)))</formula>
    </cfRule>
    <cfRule type="containsText" dxfId="2859" priority="2681" operator="containsText" text="LICITADO">
      <formula>NOT(ISERROR(SEARCH("LICITADO",B361)))</formula>
    </cfRule>
    <cfRule type="containsText" dxfId="2858" priority="2682" operator="containsText" text="OUTROS">
      <formula>NOT(ISERROR(SEARCH("OUTROS",B361)))</formula>
    </cfRule>
    <cfRule type="containsText" dxfId="2857" priority="2683" operator="containsText" text="SINAPI">
      <formula>NOT(ISERROR(SEARCH("SINAPI",B361)))</formula>
    </cfRule>
    <cfRule type="containsText" dxfId="2856" priority="2684" operator="containsText" text="SIURB-INFRA">
      <formula>NOT(ISERROR(SEARCH("SIURB-INFRA",B361)))</formula>
    </cfRule>
    <cfRule type="containsText" dxfId="2855" priority="2685" operator="containsText" text="SIURB-EDIF">
      <formula>NOT(ISERROR(SEARCH("SIURB-EDIF",B361)))</formula>
    </cfRule>
    <cfRule type="containsText" dxfId="2854" priority="2686" operator="containsText" text="CPOS">
      <formula>NOT(ISERROR(SEARCH("CPOS",B361)))</formula>
    </cfRule>
  </conditionalFormatting>
  <conditionalFormatting sqref="B360">
    <cfRule type="containsText" dxfId="2853" priority="2671" operator="containsText" text="PESQUISA DE MERCADO">
      <formula>NOT(ISERROR(SEARCH("PESQUISA DE MERCADO",B360)))</formula>
    </cfRule>
    <cfRule type="containsText" dxfId="2852" priority="2672" operator="containsText" text="CPU">
      <formula>NOT(ISERROR(SEARCH("CPU",B360)))</formula>
    </cfRule>
    <cfRule type="containsText" dxfId="2851" priority="2673" operator="containsText" text="LICITADO">
      <formula>NOT(ISERROR(SEARCH("LICITADO",B360)))</formula>
    </cfRule>
    <cfRule type="containsText" dxfId="2850" priority="2674" operator="containsText" text="OUTROS">
      <formula>NOT(ISERROR(SEARCH("OUTROS",B360)))</formula>
    </cfRule>
    <cfRule type="containsText" dxfId="2849" priority="2675" operator="containsText" text="SINAPI">
      <formula>NOT(ISERROR(SEARCH("SINAPI",B360)))</formula>
    </cfRule>
    <cfRule type="containsText" dxfId="2848" priority="2676" operator="containsText" text="SIURB-INFRA">
      <formula>NOT(ISERROR(SEARCH("SIURB-INFRA",B360)))</formula>
    </cfRule>
    <cfRule type="containsText" dxfId="2847" priority="2677" operator="containsText" text="SIURB-EDIF">
      <formula>NOT(ISERROR(SEARCH("SIURB-EDIF",B360)))</formula>
    </cfRule>
    <cfRule type="containsText" dxfId="2846" priority="2678" operator="containsText" text="CPOS">
      <formula>NOT(ISERROR(SEARCH("CPOS",B360)))</formula>
    </cfRule>
  </conditionalFormatting>
  <conditionalFormatting sqref="B364">
    <cfRule type="containsText" dxfId="2845" priority="2647" operator="containsText" text="PESQUISA DE MERCADO">
      <formula>NOT(ISERROR(SEARCH("PESQUISA DE MERCADO",B364)))</formula>
    </cfRule>
    <cfRule type="containsText" dxfId="2844" priority="2648" operator="containsText" text="CPU">
      <formula>NOT(ISERROR(SEARCH("CPU",B364)))</formula>
    </cfRule>
    <cfRule type="containsText" dxfId="2843" priority="2649" operator="containsText" text="LICITADO">
      <formula>NOT(ISERROR(SEARCH("LICITADO",B364)))</formula>
    </cfRule>
    <cfRule type="containsText" dxfId="2842" priority="2650" operator="containsText" text="OUTROS">
      <formula>NOT(ISERROR(SEARCH("OUTROS",B364)))</formula>
    </cfRule>
    <cfRule type="containsText" dxfId="2841" priority="2651" operator="containsText" text="SINAPI">
      <formula>NOT(ISERROR(SEARCH("SINAPI",B364)))</formula>
    </cfRule>
    <cfRule type="containsText" dxfId="2840" priority="2652" operator="containsText" text="SIURB-INFRA">
      <formula>NOT(ISERROR(SEARCH("SIURB-INFRA",B364)))</formula>
    </cfRule>
    <cfRule type="containsText" dxfId="2839" priority="2653" operator="containsText" text="SIURB-EDIF">
      <formula>NOT(ISERROR(SEARCH("SIURB-EDIF",B364)))</formula>
    </cfRule>
    <cfRule type="containsText" dxfId="2838" priority="2654" operator="containsText" text="CPOS">
      <formula>NOT(ISERROR(SEARCH("CPOS",B364)))</formula>
    </cfRule>
  </conditionalFormatting>
  <conditionalFormatting sqref="B363">
    <cfRule type="containsText" dxfId="2837" priority="2639" operator="containsText" text="PESQUISA DE MERCADO">
      <formula>NOT(ISERROR(SEARCH("PESQUISA DE MERCADO",B363)))</formula>
    </cfRule>
    <cfRule type="containsText" dxfId="2836" priority="2640" operator="containsText" text="CPU">
      <formula>NOT(ISERROR(SEARCH("CPU",B363)))</formula>
    </cfRule>
    <cfRule type="containsText" dxfId="2835" priority="2641" operator="containsText" text="LICITADO">
      <formula>NOT(ISERROR(SEARCH("LICITADO",B363)))</formula>
    </cfRule>
    <cfRule type="containsText" dxfId="2834" priority="2642" operator="containsText" text="OUTROS">
      <formula>NOT(ISERROR(SEARCH("OUTROS",B363)))</formula>
    </cfRule>
    <cfRule type="containsText" dxfId="2833" priority="2643" operator="containsText" text="SINAPI">
      <formula>NOT(ISERROR(SEARCH("SINAPI",B363)))</formula>
    </cfRule>
    <cfRule type="containsText" dxfId="2832" priority="2644" operator="containsText" text="SIURB-INFRA">
      <formula>NOT(ISERROR(SEARCH("SIURB-INFRA",B363)))</formula>
    </cfRule>
    <cfRule type="containsText" dxfId="2831" priority="2645" operator="containsText" text="SIURB-EDIF">
      <formula>NOT(ISERROR(SEARCH("SIURB-EDIF",B363)))</formula>
    </cfRule>
    <cfRule type="containsText" dxfId="2830" priority="2646" operator="containsText" text="CPOS">
      <formula>NOT(ISERROR(SEARCH("CPOS",B363)))</formula>
    </cfRule>
  </conditionalFormatting>
  <conditionalFormatting sqref="B367">
    <cfRule type="containsText" dxfId="2829" priority="2615" operator="containsText" text="PESQUISA DE MERCADO">
      <formula>NOT(ISERROR(SEARCH("PESQUISA DE MERCADO",B367)))</formula>
    </cfRule>
    <cfRule type="containsText" dxfId="2828" priority="2616" operator="containsText" text="CPU">
      <formula>NOT(ISERROR(SEARCH("CPU",B367)))</formula>
    </cfRule>
    <cfRule type="containsText" dxfId="2827" priority="2617" operator="containsText" text="LICITADO">
      <formula>NOT(ISERROR(SEARCH("LICITADO",B367)))</formula>
    </cfRule>
    <cfRule type="containsText" dxfId="2826" priority="2618" operator="containsText" text="OUTROS">
      <formula>NOT(ISERROR(SEARCH("OUTROS",B367)))</formula>
    </cfRule>
    <cfRule type="containsText" dxfId="2825" priority="2619" operator="containsText" text="SINAPI">
      <formula>NOT(ISERROR(SEARCH("SINAPI",B367)))</formula>
    </cfRule>
    <cfRule type="containsText" dxfId="2824" priority="2620" operator="containsText" text="SIURB-INFRA">
      <formula>NOT(ISERROR(SEARCH("SIURB-INFRA",B367)))</formula>
    </cfRule>
    <cfRule type="containsText" dxfId="2823" priority="2621" operator="containsText" text="SIURB-EDIF">
      <formula>NOT(ISERROR(SEARCH("SIURB-EDIF",B367)))</formula>
    </cfRule>
    <cfRule type="containsText" dxfId="2822" priority="2622" operator="containsText" text="CPOS">
      <formula>NOT(ISERROR(SEARCH("CPOS",B367)))</formula>
    </cfRule>
  </conditionalFormatting>
  <conditionalFormatting sqref="B366">
    <cfRule type="containsText" dxfId="2821" priority="2607" operator="containsText" text="PESQUISA DE MERCADO">
      <formula>NOT(ISERROR(SEARCH("PESQUISA DE MERCADO",B366)))</formula>
    </cfRule>
    <cfRule type="containsText" dxfId="2820" priority="2608" operator="containsText" text="CPU">
      <formula>NOT(ISERROR(SEARCH("CPU",B366)))</formula>
    </cfRule>
    <cfRule type="containsText" dxfId="2819" priority="2609" operator="containsText" text="LICITADO">
      <formula>NOT(ISERROR(SEARCH("LICITADO",B366)))</formula>
    </cfRule>
    <cfRule type="containsText" dxfId="2818" priority="2610" operator="containsText" text="OUTROS">
      <formula>NOT(ISERROR(SEARCH("OUTROS",B366)))</formula>
    </cfRule>
    <cfRule type="containsText" dxfId="2817" priority="2611" operator="containsText" text="SINAPI">
      <formula>NOT(ISERROR(SEARCH("SINAPI",B366)))</formula>
    </cfRule>
    <cfRule type="containsText" dxfId="2816" priority="2612" operator="containsText" text="SIURB-INFRA">
      <formula>NOT(ISERROR(SEARCH("SIURB-INFRA",B366)))</formula>
    </cfRule>
    <cfRule type="containsText" dxfId="2815" priority="2613" operator="containsText" text="SIURB-EDIF">
      <formula>NOT(ISERROR(SEARCH("SIURB-EDIF",B366)))</formula>
    </cfRule>
    <cfRule type="containsText" dxfId="2814" priority="2614" operator="containsText" text="CPOS">
      <formula>NOT(ISERROR(SEARCH("CPOS",B366)))</formula>
    </cfRule>
  </conditionalFormatting>
  <conditionalFormatting sqref="B370">
    <cfRule type="containsText" dxfId="2813" priority="2583" operator="containsText" text="PESQUISA DE MERCADO">
      <formula>NOT(ISERROR(SEARCH("PESQUISA DE MERCADO",B370)))</formula>
    </cfRule>
    <cfRule type="containsText" dxfId="2812" priority="2584" operator="containsText" text="CPU">
      <formula>NOT(ISERROR(SEARCH("CPU",B370)))</formula>
    </cfRule>
    <cfRule type="containsText" dxfId="2811" priority="2585" operator="containsText" text="LICITADO">
      <formula>NOT(ISERROR(SEARCH("LICITADO",B370)))</formula>
    </cfRule>
    <cfRule type="containsText" dxfId="2810" priority="2586" operator="containsText" text="OUTROS">
      <formula>NOT(ISERROR(SEARCH("OUTROS",B370)))</formula>
    </cfRule>
    <cfRule type="containsText" dxfId="2809" priority="2587" operator="containsText" text="SINAPI">
      <formula>NOT(ISERROR(SEARCH("SINAPI",B370)))</formula>
    </cfRule>
    <cfRule type="containsText" dxfId="2808" priority="2588" operator="containsText" text="SIURB-INFRA">
      <formula>NOT(ISERROR(SEARCH("SIURB-INFRA",B370)))</formula>
    </cfRule>
    <cfRule type="containsText" dxfId="2807" priority="2589" operator="containsText" text="SIURB-EDIF">
      <formula>NOT(ISERROR(SEARCH("SIURB-EDIF",B370)))</formula>
    </cfRule>
    <cfRule type="containsText" dxfId="2806" priority="2590" operator="containsText" text="CPOS">
      <formula>NOT(ISERROR(SEARCH("CPOS",B370)))</formula>
    </cfRule>
  </conditionalFormatting>
  <conditionalFormatting sqref="B369">
    <cfRule type="containsText" dxfId="2805" priority="2575" operator="containsText" text="PESQUISA DE MERCADO">
      <formula>NOT(ISERROR(SEARCH("PESQUISA DE MERCADO",B369)))</formula>
    </cfRule>
    <cfRule type="containsText" dxfId="2804" priority="2576" operator="containsText" text="CPU">
      <formula>NOT(ISERROR(SEARCH("CPU",B369)))</formula>
    </cfRule>
    <cfRule type="containsText" dxfId="2803" priority="2577" operator="containsText" text="LICITADO">
      <formula>NOT(ISERROR(SEARCH("LICITADO",B369)))</formula>
    </cfRule>
    <cfRule type="containsText" dxfId="2802" priority="2578" operator="containsText" text="OUTROS">
      <formula>NOT(ISERROR(SEARCH("OUTROS",B369)))</formula>
    </cfRule>
    <cfRule type="containsText" dxfId="2801" priority="2579" operator="containsText" text="SINAPI">
      <formula>NOT(ISERROR(SEARCH("SINAPI",B369)))</formula>
    </cfRule>
    <cfRule type="containsText" dxfId="2800" priority="2580" operator="containsText" text="SIURB-INFRA">
      <formula>NOT(ISERROR(SEARCH("SIURB-INFRA",B369)))</formula>
    </cfRule>
    <cfRule type="containsText" dxfId="2799" priority="2581" operator="containsText" text="SIURB-EDIF">
      <formula>NOT(ISERROR(SEARCH("SIURB-EDIF",B369)))</formula>
    </cfRule>
    <cfRule type="containsText" dxfId="2798" priority="2582" operator="containsText" text="CPOS">
      <formula>NOT(ISERROR(SEARCH("CPOS",B369)))</formula>
    </cfRule>
  </conditionalFormatting>
  <conditionalFormatting sqref="B373">
    <cfRule type="containsText" dxfId="2797" priority="2551" operator="containsText" text="PESQUISA DE MERCADO">
      <formula>NOT(ISERROR(SEARCH("PESQUISA DE MERCADO",B373)))</formula>
    </cfRule>
    <cfRule type="containsText" dxfId="2796" priority="2552" operator="containsText" text="CPU">
      <formula>NOT(ISERROR(SEARCH("CPU",B373)))</formula>
    </cfRule>
    <cfRule type="containsText" dxfId="2795" priority="2553" operator="containsText" text="LICITADO">
      <formula>NOT(ISERROR(SEARCH("LICITADO",B373)))</formula>
    </cfRule>
    <cfRule type="containsText" dxfId="2794" priority="2554" operator="containsText" text="OUTROS">
      <formula>NOT(ISERROR(SEARCH("OUTROS",B373)))</formula>
    </cfRule>
    <cfRule type="containsText" dxfId="2793" priority="2555" operator="containsText" text="SINAPI">
      <formula>NOT(ISERROR(SEARCH("SINAPI",B373)))</formula>
    </cfRule>
    <cfRule type="containsText" dxfId="2792" priority="2556" operator="containsText" text="SIURB-INFRA">
      <formula>NOT(ISERROR(SEARCH("SIURB-INFRA",B373)))</formula>
    </cfRule>
    <cfRule type="containsText" dxfId="2791" priority="2557" operator="containsText" text="SIURB-EDIF">
      <formula>NOT(ISERROR(SEARCH("SIURB-EDIF",B373)))</formula>
    </cfRule>
    <cfRule type="containsText" dxfId="2790" priority="2558" operator="containsText" text="CPOS">
      <formula>NOT(ISERROR(SEARCH("CPOS",B373)))</formula>
    </cfRule>
  </conditionalFormatting>
  <conditionalFormatting sqref="B372">
    <cfRule type="containsText" dxfId="2789" priority="2543" operator="containsText" text="PESQUISA DE MERCADO">
      <formula>NOT(ISERROR(SEARCH("PESQUISA DE MERCADO",B372)))</formula>
    </cfRule>
    <cfRule type="containsText" dxfId="2788" priority="2544" operator="containsText" text="CPU">
      <formula>NOT(ISERROR(SEARCH("CPU",B372)))</formula>
    </cfRule>
    <cfRule type="containsText" dxfId="2787" priority="2545" operator="containsText" text="LICITADO">
      <formula>NOT(ISERROR(SEARCH("LICITADO",B372)))</formula>
    </cfRule>
    <cfRule type="containsText" dxfId="2786" priority="2546" operator="containsText" text="OUTROS">
      <formula>NOT(ISERROR(SEARCH("OUTROS",B372)))</formula>
    </cfRule>
    <cfRule type="containsText" dxfId="2785" priority="2547" operator="containsText" text="SINAPI">
      <formula>NOT(ISERROR(SEARCH("SINAPI",B372)))</formula>
    </cfRule>
    <cfRule type="containsText" dxfId="2784" priority="2548" operator="containsText" text="SIURB-INFRA">
      <formula>NOT(ISERROR(SEARCH("SIURB-INFRA",B372)))</formula>
    </cfRule>
    <cfRule type="containsText" dxfId="2783" priority="2549" operator="containsText" text="SIURB-EDIF">
      <formula>NOT(ISERROR(SEARCH("SIURB-EDIF",B372)))</formula>
    </cfRule>
    <cfRule type="containsText" dxfId="2782" priority="2550" operator="containsText" text="CPOS">
      <formula>NOT(ISERROR(SEARCH("CPOS",B372)))</formula>
    </cfRule>
  </conditionalFormatting>
  <conditionalFormatting sqref="B377">
    <cfRule type="containsText" dxfId="2781" priority="2519" operator="containsText" text="PESQUISA DE MERCADO">
      <formula>NOT(ISERROR(SEARCH("PESQUISA DE MERCADO",B377)))</formula>
    </cfRule>
    <cfRule type="containsText" dxfId="2780" priority="2520" operator="containsText" text="CPU">
      <formula>NOT(ISERROR(SEARCH("CPU",B377)))</formula>
    </cfRule>
    <cfRule type="containsText" dxfId="2779" priority="2521" operator="containsText" text="LICITADO">
      <formula>NOT(ISERROR(SEARCH("LICITADO",B377)))</formula>
    </cfRule>
    <cfRule type="containsText" dxfId="2778" priority="2522" operator="containsText" text="OUTROS">
      <formula>NOT(ISERROR(SEARCH("OUTROS",B377)))</formula>
    </cfRule>
    <cfRule type="containsText" dxfId="2777" priority="2523" operator="containsText" text="SINAPI">
      <formula>NOT(ISERROR(SEARCH("SINAPI",B377)))</formula>
    </cfRule>
    <cfRule type="containsText" dxfId="2776" priority="2524" operator="containsText" text="SIURB-INFRA">
      <formula>NOT(ISERROR(SEARCH("SIURB-INFRA",B377)))</formula>
    </cfRule>
    <cfRule type="containsText" dxfId="2775" priority="2525" operator="containsText" text="SIURB-EDIF">
      <formula>NOT(ISERROR(SEARCH("SIURB-EDIF",B377)))</formula>
    </cfRule>
    <cfRule type="containsText" dxfId="2774" priority="2526" operator="containsText" text="CPOS">
      <formula>NOT(ISERROR(SEARCH("CPOS",B377)))</formula>
    </cfRule>
  </conditionalFormatting>
  <conditionalFormatting sqref="B376">
    <cfRule type="containsText" dxfId="2773" priority="2511" operator="containsText" text="PESQUISA DE MERCADO">
      <formula>NOT(ISERROR(SEARCH("PESQUISA DE MERCADO",B376)))</formula>
    </cfRule>
    <cfRule type="containsText" dxfId="2772" priority="2512" operator="containsText" text="CPU">
      <formula>NOT(ISERROR(SEARCH("CPU",B376)))</formula>
    </cfRule>
    <cfRule type="containsText" dxfId="2771" priority="2513" operator="containsText" text="LICITADO">
      <formula>NOT(ISERROR(SEARCH("LICITADO",B376)))</formula>
    </cfRule>
    <cfRule type="containsText" dxfId="2770" priority="2514" operator="containsText" text="OUTROS">
      <formula>NOT(ISERROR(SEARCH("OUTROS",B376)))</formula>
    </cfRule>
    <cfRule type="containsText" dxfId="2769" priority="2515" operator="containsText" text="SINAPI">
      <formula>NOT(ISERROR(SEARCH("SINAPI",B376)))</formula>
    </cfRule>
    <cfRule type="containsText" dxfId="2768" priority="2516" operator="containsText" text="SIURB-INFRA">
      <formula>NOT(ISERROR(SEARCH("SIURB-INFRA",B376)))</formula>
    </cfRule>
    <cfRule type="containsText" dxfId="2767" priority="2517" operator="containsText" text="SIURB-EDIF">
      <formula>NOT(ISERROR(SEARCH("SIURB-EDIF",B376)))</formula>
    </cfRule>
    <cfRule type="containsText" dxfId="2766" priority="2518" operator="containsText" text="CPOS">
      <formula>NOT(ISERROR(SEARCH("CPOS",B376)))</formula>
    </cfRule>
  </conditionalFormatting>
  <conditionalFormatting sqref="B381">
    <cfRule type="containsText" dxfId="2765" priority="2495" operator="containsText" text="PESQUISA DE MERCADO">
      <formula>NOT(ISERROR(SEARCH("PESQUISA DE MERCADO",B381)))</formula>
    </cfRule>
    <cfRule type="containsText" dxfId="2764" priority="2496" operator="containsText" text="CPU">
      <formula>NOT(ISERROR(SEARCH("CPU",B381)))</formula>
    </cfRule>
    <cfRule type="containsText" dxfId="2763" priority="2497" operator="containsText" text="LICITADO">
      <formula>NOT(ISERROR(SEARCH("LICITADO",B381)))</formula>
    </cfRule>
    <cfRule type="containsText" dxfId="2762" priority="2498" operator="containsText" text="OUTROS">
      <formula>NOT(ISERROR(SEARCH("OUTROS",B381)))</formula>
    </cfRule>
    <cfRule type="containsText" dxfId="2761" priority="2499" operator="containsText" text="SINAPI">
      <formula>NOT(ISERROR(SEARCH("SINAPI",B381)))</formula>
    </cfRule>
    <cfRule type="containsText" dxfId="2760" priority="2500" operator="containsText" text="SIURB-INFRA">
      <formula>NOT(ISERROR(SEARCH("SIURB-INFRA",B381)))</formula>
    </cfRule>
    <cfRule type="containsText" dxfId="2759" priority="2501" operator="containsText" text="SIURB-EDIF">
      <formula>NOT(ISERROR(SEARCH("SIURB-EDIF",B381)))</formula>
    </cfRule>
    <cfRule type="containsText" dxfId="2758" priority="2502" operator="containsText" text="CPOS">
      <formula>NOT(ISERROR(SEARCH("CPOS",B381)))</formula>
    </cfRule>
  </conditionalFormatting>
  <conditionalFormatting sqref="B380">
    <cfRule type="containsText" dxfId="2757" priority="2487" operator="containsText" text="PESQUISA DE MERCADO">
      <formula>NOT(ISERROR(SEARCH("PESQUISA DE MERCADO",B380)))</formula>
    </cfRule>
    <cfRule type="containsText" dxfId="2756" priority="2488" operator="containsText" text="CPU">
      <formula>NOT(ISERROR(SEARCH("CPU",B380)))</formula>
    </cfRule>
    <cfRule type="containsText" dxfId="2755" priority="2489" operator="containsText" text="LICITADO">
      <formula>NOT(ISERROR(SEARCH("LICITADO",B380)))</formula>
    </cfRule>
    <cfRule type="containsText" dxfId="2754" priority="2490" operator="containsText" text="OUTROS">
      <formula>NOT(ISERROR(SEARCH("OUTROS",B380)))</formula>
    </cfRule>
    <cfRule type="containsText" dxfId="2753" priority="2491" operator="containsText" text="SINAPI">
      <formula>NOT(ISERROR(SEARCH("SINAPI",B380)))</formula>
    </cfRule>
    <cfRule type="containsText" dxfId="2752" priority="2492" operator="containsText" text="SIURB-INFRA">
      <formula>NOT(ISERROR(SEARCH("SIURB-INFRA",B380)))</formula>
    </cfRule>
    <cfRule type="containsText" dxfId="2751" priority="2493" operator="containsText" text="SIURB-EDIF">
      <formula>NOT(ISERROR(SEARCH("SIURB-EDIF",B380)))</formula>
    </cfRule>
    <cfRule type="containsText" dxfId="2750" priority="2494" operator="containsText" text="CPOS">
      <formula>NOT(ISERROR(SEARCH("CPOS",B380)))</formula>
    </cfRule>
  </conditionalFormatting>
  <conditionalFormatting sqref="B384">
    <cfRule type="containsText" dxfId="2749" priority="2463" operator="containsText" text="PESQUISA DE MERCADO">
      <formula>NOT(ISERROR(SEARCH("PESQUISA DE MERCADO",B384)))</formula>
    </cfRule>
    <cfRule type="containsText" dxfId="2748" priority="2464" operator="containsText" text="CPU">
      <formula>NOT(ISERROR(SEARCH("CPU",B384)))</formula>
    </cfRule>
    <cfRule type="containsText" dxfId="2747" priority="2465" operator="containsText" text="LICITADO">
      <formula>NOT(ISERROR(SEARCH("LICITADO",B384)))</formula>
    </cfRule>
    <cfRule type="containsText" dxfId="2746" priority="2466" operator="containsText" text="OUTROS">
      <formula>NOT(ISERROR(SEARCH("OUTROS",B384)))</formula>
    </cfRule>
    <cfRule type="containsText" dxfId="2745" priority="2467" operator="containsText" text="SINAPI">
      <formula>NOT(ISERROR(SEARCH("SINAPI",B384)))</formula>
    </cfRule>
    <cfRule type="containsText" dxfId="2744" priority="2468" operator="containsText" text="SIURB-INFRA">
      <formula>NOT(ISERROR(SEARCH("SIURB-INFRA",B384)))</formula>
    </cfRule>
    <cfRule type="containsText" dxfId="2743" priority="2469" operator="containsText" text="SIURB-EDIF">
      <formula>NOT(ISERROR(SEARCH("SIURB-EDIF",B384)))</formula>
    </cfRule>
    <cfRule type="containsText" dxfId="2742" priority="2470" operator="containsText" text="CPOS">
      <formula>NOT(ISERROR(SEARCH("CPOS",B384)))</formula>
    </cfRule>
  </conditionalFormatting>
  <conditionalFormatting sqref="B383">
    <cfRule type="containsText" dxfId="2741" priority="2455" operator="containsText" text="PESQUISA DE MERCADO">
      <formula>NOT(ISERROR(SEARCH("PESQUISA DE MERCADO",B383)))</formula>
    </cfRule>
    <cfRule type="containsText" dxfId="2740" priority="2456" operator="containsText" text="CPU">
      <formula>NOT(ISERROR(SEARCH("CPU",B383)))</formula>
    </cfRule>
    <cfRule type="containsText" dxfId="2739" priority="2457" operator="containsText" text="LICITADO">
      <formula>NOT(ISERROR(SEARCH("LICITADO",B383)))</formula>
    </cfRule>
    <cfRule type="containsText" dxfId="2738" priority="2458" operator="containsText" text="OUTROS">
      <formula>NOT(ISERROR(SEARCH("OUTROS",B383)))</formula>
    </cfRule>
    <cfRule type="containsText" dxfId="2737" priority="2459" operator="containsText" text="SINAPI">
      <formula>NOT(ISERROR(SEARCH("SINAPI",B383)))</formula>
    </cfRule>
    <cfRule type="containsText" dxfId="2736" priority="2460" operator="containsText" text="SIURB-INFRA">
      <formula>NOT(ISERROR(SEARCH("SIURB-INFRA",B383)))</formula>
    </cfRule>
    <cfRule type="containsText" dxfId="2735" priority="2461" operator="containsText" text="SIURB-EDIF">
      <formula>NOT(ISERROR(SEARCH("SIURB-EDIF",B383)))</formula>
    </cfRule>
    <cfRule type="containsText" dxfId="2734" priority="2462" operator="containsText" text="CPOS">
      <formula>NOT(ISERROR(SEARCH("CPOS",B383)))</formula>
    </cfRule>
  </conditionalFormatting>
  <conditionalFormatting sqref="B388">
    <cfRule type="containsText" dxfId="2733" priority="2431" operator="containsText" text="PESQUISA DE MERCADO">
      <formula>NOT(ISERROR(SEARCH("PESQUISA DE MERCADO",B388)))</formula>
    </cfRule>
    <cfRule type="containsText" dxfId="2732" priority="2432" operator="containsText" text="CPU">
      <formula>NOT(ISERROR(SEARCH("CPU",B388)))</formula>
    </cfRule>
    <cfRule type="containsText" dxfId="2731" priority="2433" operator="containsText" text="LICITADO">
      <formula>NOT(ISERROR(SEARCH("LICITADO",B388)))</formula>
    </cfRule>
    <cfRule type="containsText" dxfId="2730" priority="2434" operator="containsText" text="OUTROS">
      <formula>NOT(ISERROR(SEARCH("OUTROS",B388)))</formula>
    </cfRule>
    <cfRule type="containsText" dxfId="2729" priority="2435" operator="containsText" text="SINAPI">
      <formula>NOT(ISERROR(SEARCH("SINAPI",B388)))</formula>
    </cfRule>
    <cfRule type="containsText" dxfId="2728" priority="2436" operator="containsText" text="SIURB-INFRA">
      <formula>NOT(ISERROR(SEARCH("SIURB-INFRA",B388)))</formula>
    </cfRule>
    <cfRule type="containsText" dxfId="2727" priority="2437" operator="containsText" text="SIURB-EDIF">
      <formula>NOT(ISERROR(SEARCH("SIURB-EDIF",B388)))</formula>
    </cfRule>
    <cfRule type="containsText" dxfId="2726" priority="2438" operator="containsText" text="CPOS">
      <formula>NOT(ISERROR(SEARCH("CPOS",B388)))</formula>
    </cfRule>
  </conditionalFormatting>
  <conditionalFormatting sqref="B387">
    <cfRule type="containsText" dxfId="2725" priority="2423" operator="containsText" text="PESQUISA DE MERCADO">
      <formula>NOT(ISERROR(SEARCH("PESQUISA DE MERCADO",B387)))</formula>
    </cfRule>
    <cfRule type="containsText" dxfId="2724" priority="2424" operator="containsText" text="CPU">
      <formula>NOT(ISERROR(SEARCH("CPU",B387)))</formula>
    </cfRule>
    <cfRule type="containsText" dxfId="2723" priority="2425" operator="containsText" text="LICITADO">
      <formula>NOT(ISERROR(SEARCH("LICITADO",B387)))</formula>
    </cfRule>
    <cfRule type="containsText" dxfId="2722" priority="2426" operator="containsText" text="OUTROS">
      <formula>NOT(ISERROR(SEARCH("OUTROS",B387)))</formula>
    </cfRule>
    <cfRule type="containsText" dxfId="2721" priority="2427" operator="containsText" text="SINAPI">
      <formula>NOT(ISERROR(SEARCH("SINAPI",B387)))</formula>
    </cfRule>
    <cfRule type="containsText" dxfId="2720" priority="2428" operator="containsText" text="SIURB-INFRA">
      <formula>NOT(ISERROR(SEARCH("SIURB-INFRA",B387)))</formula>
    </cfRule>
    <cfRule type="containsText" dxfId="2719" priority="2429" operator="containsText" text="SIURB-EDIF">
      <formula>NOT(ISERROR(SEARCH("SIURB-EDIF",B387)))</formula>
    </cfRule>
    <cfRule type="containsText" dxfId="2718" priority="2430" operator="containsText" text="CPOS">
      <formula>NOT(ISERROR(SEARCH("CPOS",B387)))</formula>
    </cfRule>
  </conditionalFormatting>
  <conditionalFormatting sqref="B391">
    <cfRule type="containsText" dxfId="2717" priority="2399" operator="containsText" text="PESQUISA DE MERCADO">
      <formula>NOT(ISERROR(SEARCH("PESQUISA DE MERCADO",B391)))</formula>
    </cfRule>
    <cfRule type="containsText" dxfId="2716" priority="2400" operator="containsText" text="CPU">
      <formula>NOT(ISERROR(SEARCH("CPU",B391)))</formula>
    </cfRule>
    <cfRule type="containsText" dxfId="2715" priority="2401" operator="containsText" text="LICITADO">
      <formula>NOT(ISERROR(SEARCH("LICITADO",B391)))</formula>
    </cfRule>
    <cfRule type="containsText" dxfId="2714" priority="2402" operator="containsText" text="OUTROS">
      <formula>NOT(ISERROR(SEARCH("OUTROS",B391)))</formula>
    </cfRule>
    <cfRule type="containsText" dxfId="2713" priority="2403" operator="containsText" text="SINAPI">
      <formula>NOT(ISERROR(SEARCH("SINAPI",B391)))</formula>
    </cfRule>
    <cfRule type="containsText" dxfId="2712" priority="2404" operator="containsText" text="SIURB-INFRA">
      <formula>NOT(ISERROR(SEARCH("SIURB-INFRA",B391)))</formula>
    </cfRule>
    <cfRule type="containsText" dxfId="2711" priority="2405" operator="containsText" text="SIURB-EDIF">
      <formula>NOT(ISERROR(SEARCH("SIURB-EDIF",B391)))</formula>
    </cfRule>
    <cfRule type="containsText" dxfId="2710" priority="2406" operator="containsText" text="CPOS">
      <formula>NOT(ISERROR(SEARCH("CPOS",B391)))</formula>
    </cfRule>
  </conditionalFormatting>
  <conditionalFormatting sqref="B390">
    <cfRule type="containsText" dxfId="2709" priority="2391" operator="containsText" text="PESQUISA DE MERCADO">
      <formula>NOT(ISERROR(SEARCH("PESQUISA DE MERCADO",B390)))</formula>
    </cfRule>
    <cfRule type="containsText" dxfId="2708" priority="2392" operator="containsText" text="CPU">
      <formula>NOT(ISERROR(SEARCH("CPU",B390)))</formula>
    </cfRule>
    <cfRule type="containsText" dxfId="2707" priority="2393" operator="containsText" text="LICITADO">
      <formula>NOT(ISERROR(SEARCH("LICITADO",B390)))</formula>
    </cfRule>
    <cfRule type="containsText" dxfId="2706" priority="2394" operator="containsText" text="OUTROS">
      <formula>NOT(ISERROR(SEARCH("OUTROS",B390)))</formula>
    </cfRule>
    <cfRule type="containsText" dxfId="2705" priority="2395" operator="containsText" text="SINAPI">
      <formula>NOT(ISERROR(SEARCH("SINAPI",B390)))</formula>
    </cfRule>
    <cfRule type="containsText" dxfId="2704" priority="2396" operator="containsText" text="SIURB-INFRA">
      <formula>NOT(ISERROR(SEARCH("SIURB-INFRA",B390)))</formula>
    </cfRule>
    <cfRule type="containsText" dxfId="2703" priority="2397" operator="containsText" text="SIURB-EDIF">
      <formula>NOT(ISERROR(SEARCH("SIURB-EDIF",B390)))</formula>
    </cfRule>
    <cfRule type="containsText" dxfId="2702" priority="2398" operator="containsText" text="CPOS">
      <formula>NOT(ISERROR(SEARCH("CPOS",B390)))</formula>
    </cfRule>
  </conditionalFormatting>
  <conditionalFormatting sqref="B398">
    <cfRule type="containsText" dxfId="2701" priority="2333" operator="containsText" text="PESQUISA DE MERCADO">
      <formula>NOT(ISERROR(SEARCH("PESQUISA DE MERCADO",B398)))</formula>
    </cfRule>
    <cfRule type="containsText" dxfId="2700" priority="2334" operator="containsText" text="CPU">
      <formula>NOT(ISERROR(SEARCH("CPU",B398)))</formula>
    </cfRule>
    <cfRule type="containsText" dxfId="2699" priority="2335" operator="containsText" text="LICITADO">
      <formula>NOT(ISERROR(SEARCH("LICITADO",B398)))</formula>
    </cfRule>
    <cfRule type="containsText" dxfId="2698" priority="2336" operator="containsText" text="OUTROS">
      <formula>NOT(ISERROR(SEARCH("OUTROS",B398)))</formula>
    </cfRule>
    <cfRule type="containsText" dxfId="2697" priority="2337" operator="containsText" text="SINAPI">
      <formula>NOT(ISERROR(SEARCH("SINAPI",B398)))</formula>
    </cfRule>
    <cfRule type="containsText" dxfId="2696" priority="2338" operator="containsText" text="SIURB-INFRA">
      <formula>NOT(ISERROR(SEARCH("SIURB-INFRA",B398)))</formula>
    </cfRule>
    <cfRule type="containsText" dxfId="2695" priority="2339" operator="containsText" text="SIURB-EDIF">
      <formula>NOT(ISERROR(SEARCH("SIURB-EDIF",B398)))</formula>
    </cfRule>
    <cfRule type="containsText" dxfId="2694" priority="2340" operator="containsText" text="CPOS">
      <formula>NOT(ISERROR(SEARCH("CPOS",B398)))</formula>
    </cfRule>
  </conditionalFormatting>
  <conditionalFormatting sqref="B393">
    <cfRule type="containsText" dxfId="2693" priority="2342" operator="containsText" text="CDHU">
      <formula>NOT(ISERROR(SEARCH("CDHU",B393)))</formula>
    </cfRule>
  </conditionalFormatting>
  <conditionalFormatting sqref="B397">
    <cfRule type="containsText" dxfId="2692" priority="2341" operator="containsText" text="CDHU">
      <formula>NOT(ISERROR(SEARCH("CDHU",B397)))</formula>
    </cfRule>
  </conditionalFormatting>
  <conditionalFormatting sqref="B411">
    <cfRule type="containsText" dxfId="2691" priority="2220" operator="containsText" text="PESQUISA DE MERCADO">
      <formula>NOT(ISERROR(SEARCH("PESQUISA DE MERCADO",B411)))</formula>
    </cfRule>
    <cfRule type="containsText" dxfId="2690" priority="2221" operator="containsText" text="CPU">
      <formula>NOT(ISERROR(SEARCH("CPU",B411)))</formula>
    </cfRule>
    <cfRule type="containsText" dxfId="2689" priority="2222" operator="containsText" text="LICITADO">
      <formula>NOT(ISERROR(SEARCH("LICITADO",B411)))</formula>
    </cfRule>
    <cfRule type="containsText" dxfId="2688" priority="2223" operator="containsText" text="OUTROS">
      <formula>NOT(ISERROR(SEARCH("OUTROS",B411)))</formula>
    </cfRule>
    <cfRule type="containsText" dxfId="2687" priority="2224" operator="containsText" text="SINAPI">
      <formula>NOT(ISERROR(SEARCH("SINAPI",B411)))</formula>
    </cfRule>
    <cfRule type="containsText" dxfId="2686" priority="2225" operator="containsText" text="SIURB-INFRA">
      <formula>NOT(ISERROR(SEARCH("SIURB-INFRA",B411)))</formula>
    </cfRule>
    <cfRule type="containsText" dxfId="2685" priority="2226" operator="containsText" text="SIURB-EDIF">
      <formula>NOT(ISERROR(SEARCH("SIURB-EDIF",B411)))</formula>
    </cfRule>
    <cfRule type="containsText" dxfId="2684" priority="2227" operator="containsText" text="CPOS">
      <formula>NOT(ISERROR(SEARCH("CPOS",B411)))</formula>
    </cfRule>
  </conditionalFormatting>
  <conditionalFormatting sqref="B402">
    <cfRule type="containsText" dxfId="2683" priority="2293" operator="containsText" text="PESQUISA DE MERCADO">
      <formula>NOT(ISERROR(SEARCH("PESQUISA DE MERCADO",B402)))</formula>
    </cfRule>
    <cfRule type="containsText" dxfId="2682" priority="2294" operator="containsText" text="CPU">
      <formula>NOT(ISERROR(SEARCH("CPU",B402)))</formula>
    </cfRule>
    <cfRule type="containsText" dxfId="2681" priority="2295" operator="containsText" text="LICITADO">
      <formula>NOT(ISERROR(SEARCH("LICITADO",B402)))</formula>
    </cfRule>
    <cfRule type="containsText" dxfId="2680" priority="2296" operator="containsText" text="OUTROS">
      <formula>NOT(ISERROR(SEARCH("OUTROS",B402)))</formula>
    </cfRule>
    <cfRule type="containsText" dxfId="2679" priority="2297" operator="containsText" text="SINAPI">
      <formula>NOT(ISERROR(SEARCH("SINAPI",B402)))</formula>
    </cfRule>
    <cfRule type="containsText" dxfId="2678" priority="2298" operator="containsText" text="SIURB-INFRA">
      <formula>NOT(ISERROR(SEARCH("SIURB-INFRA",B402)))</formula>
    </cfRule>
    <cfRule type="containsText" dxfId="2677" priority="2299" operator="containsText" text="SIURB-EDIF">
      <formula>NOT(ISERROR(SEARCH("SIURB-EDIF",B402)))</formula>
    </cfRule>
    <cfRule type="containsText" dxfId="2676" priority="2300" operator="containsText" text="CPOS">
      <formula>NOT(ISERROR(SEARCH("CPOS",B402)))</formula>
    </cfRule>
  </conditionalFormatting>
  <conditionalFormatting sqref="B400">
    <cfRule type="containsText" dxfId="2675" priority="2309" operator="containsText" text="PESQUISA DE MERCADO">
      <formula>NOT(ISERROR(SEARCH("PESQUISA DE MERCADO",B400)))</formula>
    </cfRule>
    <cfRule type="containsText" dxfId="2674" priority="2310" operator="containsText" text="CPU">
      <formula>NOT(ISERROR(SEARCH("CPU",B400)))</formula>
    </cfRule>
    <cfRule type="containsText" dxfId="2673" priority="2311" operator="containsText" text="LICITADO">
      <formula>NOT(ISERROR(SEARCH("LICITADO",B400)))</formula>
    </cfRule>
    <cfRule type="containsText" dxfId="2672" priority="2312" operator="containsText" text="OUTROS">
      <formula>NOT(ISERROR(SEARCH("OUTROS",B400)))</formula>
    </cfRule>
    <cfRule type="containsText" dxfId="2671" priority="2313" operator="containsText" text="SINAPI">
      <formula>NOT(ISERROR(SEARCH("SINAPI",B400)))</formula>
    </cfRule>
    <cfRule type="containsText" dxfId="2670" priority="2314" operator="containsText" text="SIURB-INFRA">
      <formula>NOT(ISERROR(SEARCH("SIURB-INFRA",B400)))</formula>
    </cfRule>
    <cfRule type="containsText" dxfId="2669" priority="2315" operator="containsText" text="SIURB-EDIF">
      <formula>NOT(ISERROR(SEARCH("SIURB-EDIF",B400)))</formula>
    </cfRule>
    <cfRule type="containsText" dxfId="2668" priority="2316" operator="containsText" text="CPOS">
      <formula>NOT(ISERROR(SEARCH("CPOS",B400)))</formula>
    </cfRule>
  </conditionalFormatting>
  <conditionalFormatting sqref="B404">
    <cfRule type="containsText" dxfId="2667" priority="2277" operator="containsText" text="PESQUISA DE MERCADO">
      <formula>NOT(ISERROR(SEARCH("PESQUISA DE MERCADO",B404)))</formula>
    </cfRule>
    <cfRule type="containsText" dxfId="2666" priority="2278" operator="containsText" text="CPU">
      <formula>NOT(ISERROR(SEARCH("CPU",B404)))</formula>
    </cfRule>
    <cfRule type="containsText" dxfId="2665" priority="2279" operator="containsText" text="LICITADO">
      <formula>NOT(ISERROR(SEARCH("LICITADO",B404)))</formula>
    </cfRule>
    <cfRule type="containsText" dxfId="2664" priority="2280" operator="containsText" text="OUTROS">
      <formula>NOT(ISERROR(SEARCH("OUTROS",B404)))</formula>
    </cfRule>
    <cfRule type="containsText" dxfId="2663" priority="2281" operator="containsText" text="SINAPI">
      <formula>NOT(ISERROR(SEARCH("SINAPI",B404)))</formula>
    </cfRule>
    <cfRule type="containsText" dxfId="2662" priority="2282" operator="containsText" text="SIURB-INFRA">
      <formula>NOT(ISERROR(SEARCH("SIURB-INFRA",B404)))</formula>
    </cfRule>
    <cfRule type="containsText" dxfId="2661" priority="2283" operator="containsText" text="SIURB-EDIF">
      <formula>NOT(ISERROR(SEARCH("SIURB-EDIF",B404)))</formula>
    </cfRule>
    <cfRule type="containsText" dxfId="2660" priority="2284" operator="containsText" text="CPOS">
      <formula>NOT(ISERROR(SEARCH("CPOS",B404)))</formula>
    </cfRule>
  </conditionalFormatting>
  <conditionalFormatting sqref="B406">
    <cfRule type="containsText" dxfId="2659" priority="2261" operator="containsText" text="PESQUISA DE MERCADO">
      <formula>NOT(ISERROR(SEARCH("PESQUISA DE MERCADO",B406)))</formula>
    </cfRule>
    <cfRule type="containsText" dxfId="2658" priority="2262" operator="containsText" text="CPU">
      <formula>NOT(ISERROR(SEARCH("CPU",B406)))</formula>
    </cfRule>
    <cfRule type="containsText" dxfId="2657" priority="2263" operator="containsText" text="LICITADO">
      <formula>NOT(ISERROR(SEARCH("LICITADO",B406)))</formula>
    </cfRule>
    <cfRule type="containsText" dxfId="2656" priority="2264" operator="containsText" text="OUTROS">
      <formula>NOT(ISERROR(SEARCH("OUTROS",B406)))</formula>
    </cfRule>
    <cfRule type="containsText" dxfId="2655" priority="2265" operator="containsText" text="SINAPI">
      <formula>NOT(ISERROR(SEARCH("SINAPI",B406)))</formula>
    </cfRule>
    <cfRule type="containsText" dxfId="2654" priority="2266" operator="containsText" text="SIURB-INFRA">
      <formula>NOT(ISERROR(SEARCH("SIURB-INFRA",B406)))</formula>
    </cfRule>
    <cfRule type="containsText" dxfId="2653" priority="2267" operator="containsText" text="SIURB-EDIF">
      <formula>NOT(ISERROR(SEARCH("SIURB-EDIF",B406)))</formula>
    </cfRule>
    <cfRule type="containsText" dxfId="2652" priority="2268" operator="containsText" text="CPOS">
      <formula>NOT(ISERROR(SEARCH("CPOS",B406)))</formula>
    </cfRule>
  </conditionalFormatting>
  <conditionalFormatting sqref="B409">
    <cfRule type="containsText" dxfId="2651" priority="2244" operator="containsText" text="PESQUISA DE MERCADO">
      <formula>NOT(ISERROR(SEARCH("PESQUISA DE MERCADO",B409)))</formula>
    </cfRule>
    <cfRule type="containsText" dxfId="2650" priority="2245" operator="containsText" text="CPU">
      <formula>NOT(ISERROR(SEARCH("CPU",B409)))</formula>
    </cfRule>
    <cfRule type="containsText" dxfId="2649" priority="2246" operator="containsText" text="LICITADO">
      <formula>NOT(ISERROR(SEARCH("LICITADO",B409)))</formula>
    </cfRule>
    <cfRule type="containsText" dxfId="2648" priority="2247" operator="containsText" text="OUTROS">
      <formula>NOT(ISERROR(SEARCH("OUTROS",B409)))</formula>
    </cfRule>
    <cfRule type="containsText" dxfId="2647" priority="2248" operator="containsText" text="SINAPI">
      <formula>NOT(ISERROR(SEARCH("SINAPI",B409)))</formula>
    </cfRule>
    <cfRule type="containsText" dxfId="2646" priority="2249" operator="containsText" text="SIURB-INFRA">
      <formula>NOT(ISERROR(SEARCH("SIURB-INFRA",B409)))</formula>
    </cfRule>
    <cfRule type="containsText" dxfId="2645" priority="2250" operator="containsText" text="SIURB-EDIF">
      <formula>NOT(ISERROR(SEARCH("SIURB-EDIF",B409)))</formula>
    </cfRule>
    <cfRule type="containsText" dxfId="2644" priority="2251" operator="containsText" text="CPOS">
      <formula>NOT(ISERROR(SEARCH("CPOS",B409)))</formula>
    </cfRule>
  </conditionalFormatting>
  <conditionalFormatting sqref="B408">
    <cfRule type="containsText" dxfId="2643" priority="2252" operator="containsText" text="CDHU">
      <formula>NOT(ISERROR(SEARCH("CDHU",B408)))</formula>
    </cfRule>
  </conditionalFormatting>
  <conditionalFormatting sqref="B413">
    <cfRule type="containsText" dxfId="2642" priority="2196" operator="containsText" text="PESQUISA DE MERCADO">
      <formula>NOT(ISERROR(SEARCH("PESQUISA DE MERCADO",B413)))</formula>
    </cfRule>
    <cfRule type="containsText" dxfId="2641" priority="2197" operator="containsText" text="CPU">
      <formula>NOT(ISERROR(SEARCH("CPU",B413)))</formula>
    </cfRule>
    <cfRule type="containsText" dxfId="2640" priority="2198" operator="containsText" text="LICITADO">
      <formula>NOT(ISERROR(SEARCH("LICITADO",B413)))</formula>
    </cfRule>
    <cfRule type="containsText" dxfId="2639" priority="2199" operator="containsText" text="OUTROS">
      <formula>NOT(ISERROR(SEARCH("OUTROS",B413)))</formula>
    </cfRule>
    <cfRule type="containsText" dxfId="2638" priority="2200" operator="containsText" text="SINAPI">
      <formula>NOT(ISERROR(SEARCH("SINAPI",B413)))</formula>
    </cfRule>
    <cfRule type="containsText" dxfId="2637" priority="2201" operator="containsText" text="SIURB-INFRA">
      <formula>NOT(ISERROR(SEARCH("SIURB-INFRA",B413)))</formula>
    </cfRule>
    <cfRule type="containsText" dxfId="2636" priority="2202" operator="containsText" text="SIURB-EDIF">
      <formula>NOT(ISERROR(SEARCH("SIURB-EDIF",B413)))</formula>
    </cfRule>
    <cfRule type="containsText" dxfId="2635" priority="2203" operator="containsText" text="CPOS">
      <formula>NOT(ISERROR(SEARCH("CPOS",B413)))</formula>
    </cfRule>
  </conditionalFormatting>
  <conditionalFormatting sqref="B421">
    <cfRule type="containsText" dxfId="2634" priority="2100" operator="containsText" text="PESQUISA DE MERCADO">
      <formula>NOT(ISERROR(SEARCH("PESQUISA DE MERCADO",B421)))</formula>
    </cfRule>
    <cfRule type="containsText" dxfId="2633" priority="2101" operator="containsText" text="CPU">
      <formula>NOT(ISERROR(SEARCH("CPU",B421)))</formula>
    </cfRule>
    <cfRule type="containsText" dxfId="2632" priority="2102" operator="containsText" text="LICITADO">
      <formula>NOT(ISERROR(SEARCH("LICITADO",B421)))</formula>
    </cfRule>
    <cfRule type="containsText" dxfId="2631" priority="2103" operator="containsText" text="OUTROS">
      <formula>NOT(ISERROR(SEARCH("OUTROS",B421)))</formula>
    </cfRule>
    <cfRule type="containsText" dxfId="2630" priority="2104" operator="containsText" text="SINAPI">
      <formula>NOT(ISERROR(SEARCH("SINAPI",B421)))</formula>
    </cfRule>
    <cfRule type="containsText" dxfId="2629" priority="2105" operator="containsText" text="SIURB-INFRA">
      <formula>NOT(ISERROR(SEARCH("SIURB-INFRA",B421)))</formula>
    </cfRule>
    <cfRule type="containsText" dxfId="2628" priority="2106" operator="containsText" text="SIURB-EDIF">
      <formula>NOT(ISERROR(SEARCH("SIURB-EDIF",B421)))</formula>
    </cfRule>
    <cfRule type="containsText" dxfId="2627" priority="2107" operator="containsText" text="CPOS">
      <formula>NOT(ISERROR(SEARCH("CPOS",B421)))</formula>
    </cfRule>
  </conditionalFormatting>
  <conditionalFormatting sqref="B415">
    <cfRule type="containsText" dxfId="2626" priority="2172" operator="containsText" text="PESQUISA DE MERCADO">
      <formula>NOT(ISERROR(SEARCH("PESQUISA DE MERCADO",B415)))</formula>
    </cfRule>
    <cfRule type="containsText" dxfId="2625" priority="2173" operator="containsText" text="CPU">
      <formula>NOT(ISERROR(SEARCH("CPU",B415)))</formula>
    </cfRule>
    <cfRule type="containsText" dxfId="2624" priority="2174" operator="containsText" text="LICITADO">
      <formula>NOT(ISERROR(SEARCH("LICITADO",B415)))</formula>
    </cfRule>
    <cfRule type="containsText" dxfId="2623" priority="2175" operator="containsText" text="OUTROS">
      <formula>NOT(ISERROR(SEARCH("OUTROS",B415)))</formula>
    </cfRule>
    <cfRule type="containsText" dxfId="2622" priority="2176" operator="containsText" text="SINAPI">
      <formula>NOT(ISERROR(SEARCH("SINAPI",B415)))</formula>
    </cfRule>
    <cfRule type="containsText" dxfId="2621" priority="2177" operator="containsText" text="SIURB-INFRA">
      <formula>NOT(ISERROR(SEARCH("SIURB-INFRA",B415)))</formula>
    </cfRule>
    <cfRule type="containsText" dxfId="2620" priority="2178" operator="containsText" text="SIURB-EDIF">
      <formula>NOT(ISERROR(SEARCH("SIURB-EDIF",B415)))</formula>
    </cfRule>
    <cfRule type="containsText" dxfId="2619" priority="2179" operator="containsText" text="CPOS">
      <formula>NOT(ISERROR(SEARCH("CPOS",B415)))</formula>
    </cfRule>
  </conditionalFormatting>
  <conditionalFormatting sqref="B417">
    <cfRule type="containsText" dxfId="2618" priority="2148" operator="containsText" text="PESQUISA DE MERCADO">
      <formula>NOT(ISERROR(SEARCH("PESQUISA DE MERCADO",B417)))</formula>
    </cfRule>
    <cfRule type="containsText" dxfId="2617" priority="2149" operator="containsText" text="CPU">
      <formula>NOT(ISERROR(SEARCH("CPU",B417)))</formula>
    </cfRule>
    <cfRule type="containsText" dxfId="2616" priority="2150" operator="containsText" text="LICITADO">
      <formula>NOT(ISERROR(SEARCH("LICITADO",B417)))</formula>
    </cfRule>
    <cfRule type="containsText" dxfId="2615" priority="2151" operator="containsText" text="OUTROS">
      <formula>NOT(ISERROR(SEARCH("OUTROS",B417)))</formula>
    </cfRule>
    <cfRule type="containsText" dxfId="2614" priority="2152" operator="containsText" text="SINAPI">
      <formula>NOT(ISERROR(SEARCH("SINAPI",B417)))</formula>
    </cfRule>
    <cfRule type="containsText" dxfId="2613" priority="2153" operator="containsText" text="SIURB-INFRA">
      <formula>NOT(ISERROR(SEARCH("SIURB-INFRA",B417)))</formula>
    </cfRule>
    <cfRule type="containsText" dxfId="2612" priority="2154" operator="containsText" text="SIURB-EDIF">
      <formula>NOT(ISERROR(SEARCH("SIURB-EDIF",B417)))</formula>
    </cfRule>
    <cfRule type="containsText" dxfId="2611" priority="2155" operator="containsText" text="CPOS">
      <formula>NOT(ISERROR(SEARCH("CPOS",B417)))</formula>
    </cfRule>
  </conditionalFormatting>
  <conditionalFormatting sqref="B441">
    <cfRule type="containsText" dxfId="2610" priority="1860" operator="containsText" text="PESQUISA DE MERCADO">
      <formula>NOT(ISERROR(SEARCH("PESQUISA DE MERCADO",B441)))</formula>
    </cfRule>
    <cfRule type="containsText" dxfId="2609" priority="1861" operator="containsText" text="CPU">
      <formula>NOT(ISERROR(SEARCH("CPU",B441)))</formula>
    </cfRule>
    <cfRule type="containsText" dxfId="2608" priority="1862" operator="containsText" text="LICITADO">
      <formula>NOT(ISERROR(SEARCH("LICITADO",B441)))</formula>
    </cfRule>
    <cfRule type="containsText" dxfId="2607" priority="1863" operator="containsText" text="OUTROS">
      <formula>NOT(ISERROR(SEARCH("OUTROS",B441)))</formula>
    </cfRule>
    <cfRule type="containsText" dxfId="2606" priority="1864" operator="containsText" text="SINAPI">
      <formula>NOT(ISERROR(SEARCH("SINAPI",B441)))</formula>
    </cfRule>
    <cfRule type="containsText" dxfId="2605" priority="1865" operator="containsText" text="SIURB-INFRA">
      <formula>NOT(ISERROR(SEARCH("SIURB-INFRA",B441)))</formula>
    </cfRule>
    <cfRule type="containsText" dxfId="2604" priority="1866" operator="containsText" text="SIURB-EDIF">
      <formula>NOT(ISERROR(SEARCH("SIURB-EDIF",B441)))</formula>
    </cfRule>
    <cfRule type="containsText" dxfId="2603" priority="1867" operator="containsText" text="CPOS">
      <formula>NOT(ISERROR(SEARCH("CPOS",B441)))</formula>
    </cfRule>
  </conditionalFormatting>
  <conditionalFormatting sqref="B419">
    <cfRule type="containsText" dxfId="2602" priority="2124" operator="containsText" text="PESQUISA DE MERCADO">
      <formula>NOT(ISERROR(SEARCH("PESQUISA DE MERCADO",B419)))</formula>
    </cfRule>
    <cfRule type="containsText" dxfId="2601" priority="2125" operator="containsText" text="CPU">
      <formula>NOT(ISERROR(SEARCH("CPU",B419)))</formula>
    </cfRule>
    <cfRule type="containsText" dxfId="2600" priority="2126" operator="containsText" text="LICITADO">
      <formula>NOT(ISERROR(SEARCH("LICITADO",B419)))</formula>
    </cfRule>
    <cfRule type="containsText" dxfId="2599" priority="2127" operator="containsText" text="OUTROS">
      <formula>NOT(ISERROR(SEARCH("OUTROS",B419)))</formula>
    </cfRule>
    <cfRule type="containsText" dxfId="2598" priority="2128" operator="containsText" text="SINAPI">
      <formula>NOT(ISERROR(SEARCH("SINAPI",B419)))</formula>
    </cfRule>
    <cfRule type="containsText" dxfId="2597" priority="2129" operator="containsText" text="SIURB-INFRA">
      <formula>NOT(ISERROR(SEARCH("SIURB-INFRA",B419)))</formula>
    </cfRule>
    <cfRule type="containsText" dxfId="2596" priority="2130" operator="containsText" text="SIURB-EDIF">
      <formula>NOT(ISERROR(SEARCH("SIURB-EDIF",B419)))</formula>
    </cfRule>
    <cfRule type="containsText" dxfId="2595" priority="2131" operator="containsText" text="CPOS">
      <formula>NOT(ISERROR(SEARCH("CPOS",B419)))</formula>
    </cfRule>
  </conditionalFormatting>
  <conditionalFormatting sqref="B423">
    <cfRule type="containsText" dxfId="2594" priority="2076" operator="containsText" text="PESQUISA DE MERCADO">
      <formula>NOT(ISERROR(SEARCH("PESQUISA DE MERCADO",B423)))</formula>
    </cfRule>
    <cfRule type="containsText" dxfId="2593" priority="2077" operator="containsText" text="CPU">
      <formula>NOT(ISERROR(SEARCH("CPU",B423)))</formula>
    </cfRule>
    <cfRule type="containsText" dxfId="2592" priority="2078" operator="containsText" text="LICITADO">
      <formula>NOT(ISERROR(SEARCH("LICITADO",B423)))</formula>
    </cfRule>
    <cfRule type="containsText" dxfId="2591" priority="2079" operator="containsText" text="OUTROS">
      <formula>NOT(ISERROR(SEARCH("OUTROS",B423)))</formula>
    </cfRule>
    <cfRule type="containsText" dxfId="2590" priority="2080" operator="containsText" text="SINAPI">
      <formula>NOT(ISERROR(SEARCH("SINAPI",B423)))</formula>
    </cfRule>
    <cfRule type="containsText" dxfId="2589" priority="2081" operator="containsText" text="SIURB-INFRA">
      <formula>NOT(ISERROR(SEARCH("SIURB-INFRA",B423)))</formula>
    </cfRule>
    <cfRule type="containsText" dxfId="2588" priority="2082" operator="containsText" text="SIURB-EDIF">
      <formula>NOT(ISERROR(SEARCH("SIURB-EDIF",B423)))</formula>
    </cfRule>
    <cfRule type="containsText" dxfId="2587" priority="2083" operator="containsText" text="CPOS">
      <formula>NOT(ISERROR(SEARCH("CPOS",B423)))</formula>
    </cfRule>
  </conditionalFormatting>
  <conditionalFormatting sqref="B425">
    <cfRule type="containsText" dxfId="2586" priority="2052" operator="containsText" text="PESQUISA DE MERCADO">
      <formula>NOT(ISERROR(SEARCH("PESQUISA DE MERCADO",B425)))</formula>
    </cfRule>
    <cfRule type="containsText" dxfId="2585" priority="2053" operator="containsText" text="CPU">
      <formula>NOT(ISERROR(SEARCH("CPU",B425)))</formula>
    </cfRule>
    <cfRule type="containsText" dxfId="2584" priority="2054" operator="containsText" text="LICITADO">
      <formula>NOT(ISERROR(SEARCH("LICITADO",B425)))</formula>
    </cfRule>
    <cfRule type="containsText" dxfId="2583" priority="2055" operator="containsText" text="OUTROS">
      <formula>NOT(ISERROR(SEARCH("OUTROS",B425)))</formula>
    </cfRule>
    <cfRule type="containsText" dxfId="2582" priority="2056" operator="containsText" text="SINAPI">
      <formula>NOT(ISERROR(SEARCH("SINAPI",B425)))</formula>
    </cfRule>
    <cfRule type="containsText" dxfId="2581" priority="2057" operator="containsText" text="SIURB-INFRA">
      <formula>NOT(ISERROR(SEARCH("SIURB-INFRA",B425)))</formula>
    </cfRule>
    <cfRule type="containsText" dxfId="2580" priority="2058" operator="containsText" text="SIURB-EDIF">
      <formula>NOT(ISERROR(SEARCH("SIURB-EDIF",B425)))</formula>
    </cfRule>
    <cfRule type="containsText" dxfId="2579" priority="2059" operator="containsText" text="CPOS">
      <formula>NOT(ISERROR(SEARCH("CPOS",B425)))</formula>
    </cfRule>
  </conditionalFormatting>
  <conditionalFormatting sqref="B427">
    <cfRule type="containsText" dxfId="2578" priority="2028" operator="containsText" text="PESQUISA DE MERCADO">
      <formula>NOT(ISERROR(SEARCH("PESQUISA DE MERCADO",B427)))</formula>
    </cfRule>
    <cfRule type="containsText" dxfId="2577" priority="2029" operator="containsText" text="CPU">
      <formula>NOT(ISERROR(SEARCH("CPU",B427)))</formula>
    </cfRule>
    <cfRule type="containsText" dxfId="2576" priority="2030" operator="containsText" text="LICITADO">
      <formula>NOT(ISERROR(SEARCH("LICITADO",B427)))</formula>
    </cfRule>
    <cfRule type="containsText" dxfId="2575" priority="2031" operator="containsText" text="OUTROS">
      <formula>NOT(ISERROR(SEARCH("OUTROS",B427)))</formula>
    </cfRule>
    <cfRule type="containsText" dxfId="2574" priority="2032" operator="containsText" text="SINAPI">
      <formula>NOT(ISERROR(SEARCH("SINAPI",B427)))</formula>
    </cfRule>
    <cfRule type="containsText" dxfId="2573" priority="2033" operator="containsText" text="SIURB-INFRA">
      <formula>NOT(ISERROR(SEARCH("SIURB-INFRA",B427)))</formula>
    </cfRule>
    <cfRule type="containsText" dxfId="2572" priority="2034" operator="containsText" text="SIURB-EDIF">
      <formula>NOT(ISERROR(SEARCH("SIURB-EDIF",B427)))</formula>
    </cfRule>
    <cfRule type="containsText" dxfId="2571" priority="2035" operator="containsText" text="CPOS">
      <formula>NOT(ISERROR(SEARCH("CPOS",B427)))</formula>
    </cfRule>
  </conditionalFormatting>
  <conditionalFormatting sqref="B431">
    <cfRule type="containsText" dxfId="2570" priority="1980" operator="containsText" text="PESQUISA DE MERCADO">
      <formula>NOT(ISERROR(SEARCH("PESQUISA DE MERCADO",B431)))</formula>
    </cfRule>
    <cfRule type="containsText" dxfId="2569" priority="1981" operator="containsText" text="CPU">
      <formula>NOT(ISERROR(SEARCH("CPU",B431)))</formula>
    </cfRule>
    <cfRule type="containsText" dxfId="2568" priority="1982" operator="containsText" text="LICITADO">
      <formula>NOT(ISERROR(SEARCH("LICITADO",B431)))</formula>
    </cfRule>
    <cfRule type="containsText" dxfId="2567" priority="1983" operator="containsText" text="OUTROS">
      <formula>NOT(ISERROR(SEARCH("OUTROS",B431)))</formula>
    </cfRule>
    <cfRule type="containsText" dxfId="2566" priority="1984" operator="containsText" text="SINAPI">
      <formula>NOT(ISERROR(SEARCH("SINAPI",B431)))</formula>
    </cfRule>
    <cfRule type="containsText" dxfId="2565" priority="1985" operator="containsText" text="SIURB-INFRA">
      <formula>NOT(ISERROR(SEARCH("SIURB-INFRA",B431)))</formula>
    </cfRule>
    <cfRule type="containsText" dxfId="2564" priority="1986" operator="containsText" text="SIURB-EDIF">
      <formula>NOT(ISERROR(SEARCH("SIURB-EDIF",B431)))</formula>
    </cfRule>
    <cfRule type="containsText" dxfId="2563" priority="1987" operator="containsText" text="CPOS">
      <formula>NOT(ISERROR(SEARCH("CPOS",B431)))</formula>
    </cfRule>
  </conditionalFormatting>
  <conditionalFormatting sqref="B429">
    <cfRule type="containsText" dxfId="2562" priority="2004" operator="containsText" text="PESQUISA DE MERCADO">
      <formula>NOT(ISERROR(SEARCH("PESQUISA DE MERCADO",B429)))</formula>
    </cfRule>
    <cfRule type="containsText" dxfId="2561" priority="2005" operator="containsText" text="CPU">
      <formula>NOT(ISERROR(SEARCH("CPU",B429)))</formula>
    </cfRule>
    <cfRule type="containsText" dxfId="2560" priority="2006" operator="containsText" text="LICITADO">
      <formula>NOT(ISERROR(SEARCH("LICITADO",B429)))</formula>
    </cfRule>
    <cfRule type="containsText" dxfId="2559" priority="2007" operator="containsText" text="OUTROS">
      <formula>NOT(ISERROR(SEARCH("OUTROS",B429)))</formula>
    </cfRule>
    <cfRule type="containsText" dxfId="2558" priority="2008" operator="containsText" text="SINAPI">
      <formula>NOT(ISERROR(SEARCH("SINAPI",B429)))</formula>
    </cfRule>
    <cfRule type="containsText" dxfId="2557" priority="2009" operator="containsText" text="SIURB-INFRA">
      <formula>NOT(ISERROR(SEARCH("SIURB-INFRA",B429)))</formula>
    </cfRule>
    <cfRule type="containsText" dxfId="2556" priority="2010" operator="containsText" text="SIURB-EDIF">
      <formula>NOT(ISERROR(SEARCH("SIURB-EDIF",B429)))</formula>
    </cfRule>
    <cfRule type="containsText" dxfId="2555" priority="2011" operator="containsText" text="CPOS">
      <formula>NOT(ISERROR(SEARCH("CPOS",B429)))</formula>
    </cfRule>
  </conditionalFormatting>
  <conditionalFormatting sqref="B433">
    <cfRule type="containsText" dxfId="2554" priority="1956" operator="containsText" text="PESQUISA DE MERCADO">
      <formula>NOT(ISERROR(SEARCH("PESQUISA DE MERCADO",B433)))</formula>
    </cfRule>
    <cfRule type="containsText" dxfId="2553" priority="1957" operator="containsText" text="CPU">
      <formula>NOT(ISERROR(SEARCH("CPU",B433)))</formula>
    </cfRule>
    <cfRule type="containsText" dxfId="2552" priority="1958" operator="containsText" text="LICITADO">
      <formula>NOT(ISERROR(SEARCH("LICITADO",B433)))</formula>
    </cfRule>
    <cfRule type="containsText" dxfId="2551" priority="1959" operator="containsText" text="OUTROS">
      <formula>NOT(ISERROR(SEARCH("OUTROS",B433)))</formula>
    </cfRule>
    <cfRule type="containsText" dxfId="2550" priority="1960" operator="containsText" text="SINAPI">
      <formula>NOT(ISERROR(SEARCH("SINAPI",B433)))</formula>
    </cfRule>
    <cfRule type="containsText" dxfId="2549" priority="1961" operator="containsText" text="SIURB-INFRA">
      <formula>NOT(ISERROR(SEARCH("SIURB-INFRA",B433)))</formula>
    </cfRule>
    <cfRule type="containsText" dxfId="2548" priority="1962" operator="containsText" text="SIURB-EDIF">
      <formula>NOT(ISERROR(SEARCH("SIURB-EDIF",B433)))</formula>
    </cfRule>
    <cfRule type="containsText" dxfId="2547" priority="1963" operator="containsText" text="CPOS">
      <formula>NOT(ISERROR(SEARCH("CPOS",B433)))</formula>
    </cfRule>
  </conditionalFormatting>
  <conditionalFormatting sqref="B435">
    <cfRule type="containsText" dxfId="2546" priority="1932" operator="containsText" text="PESQUISA DE MERCADO">
      <formula>NOT(ISERROR(SEARCH("PESQUISA DE MERCADO",B435)))</formula>
    </cfRule>
    <cfRule type="containsText" dxfId="2545" priority="1933" operator="containsText" text="CPU">
      <formula>NOT(ISERROR(SEARCH("CPU",B435)))</formula>
    </cfRule>
    <cfRule type="containsText" dxfId="2544" priority="1934" operator="containsText" text="LICITADO">
      <formula>NOT(ISERROR(SEARCH("LICITADO",B435)))</formula>
    </cfRule>
    <cfRule type="containsText" dxfId="2543" priority="1935" operator="containsText" text="OUTROS">
      <formula>NOT(ISERROR(SEARCH("OUTROS",B435)))</formula>
    </cfRule>
    <cfRule type="containsText" dxfId="2542" priority="1936" operator="containsText" text="SINAPI">
      <formula>NOT(ISERROR(SEARCH("SINAPI",B435)))</formula>
    </cfRule>
    <cfRule type="containsText" dxfId="2541" priority="1937" operator="containsText" text="SIURB-INFRA">
      <formula>NOT(ISERROR(SEARCH("SIURB-INFRA",B435)))</formula>
    </cfRule>
    <cfRule type="containsText" dxfId="2540" priority="1938" operator="containsText" text="SIURB-EDIF">
      <formula>NOT(ISERROR(SEARCH("SIURB-EDIF",B435)))</formula>
    </cfRule>
    <cfRule type="containsText" dxfId="2539" priority="1939" operator="containsText" text="CPOS">
      <formula>NOT(ISERROR(SEARCH("CPOS",B435)))</formula>
    </cfRule>
  </conditionalFormatting>
  <conditionalFormatting sqref="B437">
    <cfRule type="containsText" dxfId="2538" priority="1908" operator="containsText" text="PESQUISA DE MERCADO">
      <formula>NOT(ISERROR(SEARCH("PESQUISA DE MERCADO",B437)))</formula>
    </cfRule>
    <cfRule type="containsText" dxfId="2537" priority="1909" operator="containsText" text="CPU">
      <formula>NOT(ISERROR(SEARCH("CPU",B437)))</formula>
    </cfRule>
    <cfRule type="containsText" dxfId="2536" priority="1910" operator="containsText" text="LICITADO">
      <formula>NOT(ISERROR(SEARCH("LICITADO",B437)))</formula>
    </cfRule>
    <cfRule type="containsText" dxfId="2535" priority="1911" operator="containsText" text="OUTROS">
      <formula>NOT(ISERROR(SEARCH("OUTROS",B437)))</formula>
    </cfRule>
    <cfRule type="containsText" dxfId="2534" priority="1912" operator="containsText" text="SINAPI">
      <formula>NOT(ISERROR(SEARCH("SINAPI",B437)))</formula>
    </cfRule>
    <cfRule type="containsText" dxfId="2533" priority="1913" operator="containsText" text="SIURB-INFRA">
      <formula>NOT(ISERROR(SEARCH("SIURB-INFRA",B437)))</formula>
    </cfRule>
    <cfRule type="containsText" dxfId="2532" priority="1914" operator="containsText" text="SIURB-EDIF">
      <formula>NOT(ISERROR(SEARCH("SIURB-EDIF",B437)))</formula>
    </cfRule>
    <cfRule type="containsText" dxfId="2531" priority="1915" operator="containsText" text="CPOS">
      <formula>NOT(ISERROR(SEARCH("CPOS",B437)))</formula>
    </cfRule>
  </conditionalFormatting>
  <conditionalFormatting sqref="B439">
    <cfRule type="containsText" dxfId="2530" priority="1884" operator="containsText" text="PESQUISA DE MERCADO">
      <formula>NOT(ISERROR(SEARCH("PESQUISA DE MERCADO",B439)))</formula>
    </cfRule>
    <cfRule type="containsText" dxfId="2529" priority="1885" operator="containsText" text="CPU">
      <formula>NOT(ISERROR(SEARCH("CPU",B439)))</formula>
    </cfRule>
    <cfRule type="containsText" dxfId="2528" priority="1886" operator="containsText" text="LICITADO">
      <formula>NOT(ISERROR(SEARCH("LICITADO",B439)))</formula>
    </cfRule>
    <cfRule type="containsText" dxfId="2527" priority="1887" operator="containsText" text="OUTROS">
      <formula>NOT(ISERROR(SEARCH("OUTROS",B439)))</formula>
    </cfRule>
    <cfRule type="containsText" dxfId="2526" priority="1888" operator="containsText" text="SINAPI">
      <formula>NOT(ISERROR(SEARCH("SINAPI",B439)))</formula>
    </cfRule>
    <cfRule type="containsText" dxfId="2525" priority="1889" operator="containsText" text="SIURB-INFRA">
      <formula>NOT(ISERROR(SEARCH("SIURB-INFRA",B439)))</formula>
    </cfRule>
    <cfRule type="containsText" dxfId="2524" priority="1890" operator="containsText" text="SIURB-EDIF">
      <formula>NOT(ISERROR(SEARCH("SIURB-EDIF",B439)))</formula>
    </cfRule>
    <cfRule type="containsText" dxfId="2523" priority="1891" operator="containsText" text="CPOS">
      <formula>NOT(ISERROR(SEARCH("CPOS",B439)))</formula>
    </cfRule>
  </conditionalFormatting>
  <conditionalFormatting sqref="B443">
    <cfRule type="containsText" dxfId="2522" priority="1836" operator="containsText" text="PESQUISA DE MERCADO">
      <formula>NOT(ISERROR(SEARCH("PESQUISA DE MERCADO",B443)))</formula>
    </cfRule>
    <cfRule type="containsText" dxfId="2521" priority="1837" operator="containsText" text="CPU">
      <formula>NOT(ISERROR(SEARCH("CPU",B443)))</formula>
    </cfRule>
    <cfRule type="containsText" dxfId="2520" priority="1838" operator="containsText" text="LICITADO">
      <formula>NOT(ISERROR(SEARCH("LICITADO",B443)))</formula>
    </cfRule>
    <cfRule type="containsText" dxfId="2519" priority="1839" operator="containsText" text="OUTROS">
      <formula>NOT(ISERROR(SEARCH("OUTROS",B443)))</formula>
    </cfRule>
    <cfRule type="containsText" dxfId="2518" priority="1840" operator="containsText" text="SINAPI">
      <formula>NOT(ISERROR(SEARCH("SINAPI",B443)))</formula>
    </cfRule>
    <cfRule type="containsText" dxfId="2517" priority="1841" operator="containsText" text="SIURB-INFRA">
      <formula>NOT(ISERROR(SEARCH("SIURB-INFRA",B443)))</formula>
    </cfRule>
    <cfRule type="containsText" dxfId="2516" priority="1842" operator="containsText" text="SIURB-EDIF">
      <formula>NOT(ISERROR(SEARCH("SIURB-EDIF",B443)))</formula>
    </cfRule>
    <cfRule type="containsText" dxfId="2515" priority="1843" operator="containsText" text="CPOS">
      <formula>NOT(ISERROR(SEARCH("CPOS",B443)))</formula>
    </cfRule>
  </conditionalFormatting>
  <conditionalFormatting sqref="B445">
    <cfRule type="containsText" dxfId="2514" priority="1812" operator="containsText" text="PESQUISA DE MERCADO">
      <formula>NOT(ISERROR(SEARCH("PESQUISA DE MERCADO",B445)))</formula>
    </cfRule>
    <cfRule type="containsText" dxfId="2513" priority="1813" operator="containsText" text="CPU">
      <formula>NOT(ISERROR(SEARCH("CPU",B445)))</formula>
    </cfRule>
    <cfRule type="containsText" dxfId="2512" priority="1814" operator="containsText" text="LICITADO">
      <formula>NOT(ISERROR(SEARCH("LICITADO",B445)))</formula>
    </cfRule>
    <cfRule type="containsText" dxfId="2511" priority="1815" operator="containsText" text="OUTROS">
      <formula>NOT(ISERROR(SEARCH("OUTROS",B445)))</formula>
    </cfRule>
    <cfRule type="containsText" dxfId="2510" priority="1816" operator="containsText" text="SINAPI">
      <formula>NOT(ISERROR(SEARCH("SINAPI",B445)))</formula>
    </cfRule>
    <cfRule type="containsText" dxfId="2509" priority="1817" operator="containsText" text="SIURB-INFRA">
      <formula>NOT(ISERROR(SEARCH("SIURB-INFRA",B445)))</formula>
    </cfRule>
    <cfRule type="containsText" dxfId="2508" priority="1818" operator="containsText" text="SIURB-EDIF">
      <formula>NOT(ISERROR(SEARCH("SIURB-EDIF",B445)))</formula>
    </cfRule>
    <cfRule type="containsText" dxfId="2507" priority="1819" operator="containsText" text="CPOS">
      <formula>NOT(ISERROR(SEARCH("CPOS",B445)))</formula>
    </cfRule>
  </conditionalFormatting>
  <conditionalFormatting sqref="B447">
    <cfRule type="containsText" dxfId="2506" priority="1788" operator="containsText" text="PESQUISA DE MERCADO">
      <formula>NOT(ISERROR(SEARCH("PESQUISA DE MERCADO",B447)))</formula>
    </cfRule>
    <cfRule type="containsText" dxfId="2505" priority="1789" operator="containsText" text="CPU">
      <formula>NOT(ISERROR(SEARCH("CPU",B447)))</formula>
    </cfRule>
    <cfRule type="containsText" dxfId="2504" priority="1790" operator="containsText" text="LICITADO">
      <formula>NOT(ISERROR(SEARCH("LICITADO",B447)))</formula>
    </cfRule>
    <cfRule type="containsText" dxfId="2503" priority="1791" operator="containsText" text="OUTROS">
      <formula>NOT(ISERROR(SEARCH("OUTROS",B447)))</formula>
    </cfRule>
    <cfRule type="containsText" dxfId="2502" priority="1792" operator="containsText" text="SINAPI">
      <formula>NOT(ISERROR(SEARCH("SINAPI",B447)))</formula>
    </cfRule>
    <cfRule type="containsText" dxfId="2501" priority="1793" operator="containsText" text="SIURB-INFRA">
      <formula>NOT(ISERROR(SEARCH("SIURB-INFRA",B447)))</formula>
    </cfRule>
    <cfRule type="containsText" dxfId="2500" priority="1794" operator="containsText" text="SIURB-EDIF">
      <formula>NOT(ISERROR(SEARCH("SIURB-EDIF",B447)))</formula>
    </cfRule>
    <cfRule type="containsText" dxfId="2499" priority="1795" operator="containsText" text="CPOS">
      <formula>NOT(ISERROR(SEARCH("CPOS",B447)))</formula>
    </cfRule>
  </conditionalFormatting>
  <conditionalFormatting sqref="B469">
    <cfRule type="containsText" dxfId="2498" priority="1771" operator="containsText" text="CDHU">
      <formula>NOT(ISERROR(SEARCH("CDHU",B469)))</formula>
    </cfRule>
  </conditionalFormatting>
  <conditionalFormatting sqref="B471">
    <cfRule type="containsText" dxfId="2497" priority="1746" operator="containsText" text="CDHU">
      <formula>NOT(ISERROR(SEARCH("CDHU",B471)))</formula>
    </cfRule>
  </conditionalFormatting>
  <conditionalFormatting sqref="B449">
    <cfRule type="containsText" dxfId="2496" priority="1417" operator="containsText" text="PESQUISA DE MERCADO">
      <formula>NOT(ISERROR(SEARCH("PESQUISA DE MERCADO",B449)))</formula>
    </cfRule>
    <cfRule type="containsText" dxfId="2495" priority="1418" operator="containsText" text="CPU">
      <formula>NOT(ISERROR(SEARCH("CPU",B449)))</formula>
    </cfRule>
    <cfRule type="containsText" dxfId="2494" priority="1419" operator="containsText" text="LICITADO">
      <formula>NOT(ISERROR(SEARCH("LICITADO",B449)))</formula>
    </cfRule>
    <cfRule type="containsText" dxfId="2493" priority="1420" operator="containsText" text="OUTROS">
      <formula>NOT(ISERROR(SEARCH("OUTROS",B449)))</formula>
    </cfRule>
    <cfRule type="containsText" dxfId="2492" priority="1421" operator="containsText" text="SINAPI">
      <formula>NOT(ISERROR(SEARCH("SINAPI",B449)))</formula>
    </cfRule>
    <cfRule type="containsText" dxfId="2491" priority="1422" operator="containsText" text="SIURB-INFRA">
      <formula>NOT(ISERROR(SEARCH("SIURB-INFRA",B449)))</formula>
    </cfRule>
    <cfRule type="containsText" dxfId="2490" priority="1423" operator="containsText" text="SIURB-EDIF">
      <formula>NOT(ISERROR(SEARCH("SIURB-EDIF",B449)))</formula>
    </cfRule>
    <cfRule type="containsText" dxfId="2489" priority="1424" operator="containsText" text="CPOS">
      <formula>NOT(ISERROR(SEARCH("CPOS",B449)))</formula>
    </cfRule>
  </conditionalFormatting>
  <conditionalFormatting sqref="B451">
    <cfRule type="containsText" dxfId="2488" priority="1393" operator="containsText" text="PESQUISA DE MERCADO">
      <formula>NOT(ISERROR(SEARCH("PESQUISA DE MERCADO",B451)))</formula>
    </cfRule>
    <cfRule type="containsText" dxfId="2487" priority="1394" operator="containsText" text="CPU">
      <formula>NOT(ISERROR(SEARCH("CPU",B451)))</formula>
    </cfRule>
    <cfRule type="containsText" dxfId="2486" priority="1395" operator="containsText" text="LICITADO">
      <formula>NOT(ISERROR(SEARCH("LICITADO",B451)))</formula>
    </cfRule>
    <cfRule type="containsText" dxfId="2485" priority="1396" operator="containsText" text="OUTROS">
      <formula>NOT(ISERROR(SEARCH("OUTROS",B451)))</formula>
    </cfRule>
    <cfRule type="containsText" dxfId="2484" priority="1397" operator="containsText" text="SINAPI">
      <formula>NOT(ISERROR(SEARCH("SINAPI",B451)))</formula>
    </cfRule>
    <cfRule type="containsText" dxfId="2483" priority="1398" operator="containsText" text="SIURB-INFRA">
      <formula>NOT(ISERROR(SEARCH("SIURB-INFRA",B451)))</formula>
    </cfRule>
    <cfRule type="containsText" dxfId="2482" priority="1399" operator="containsText" text="SIURB-EDIF">
      <formula>NOT(ISERROR(SEARCH("SIURB-EDIF",B451)))</formula>
    </cfRule>
    <cfRule type="containsText" dxfId="2481" priority="1400" operator="containsText" text="CPOS">
      <formula>NOT(ISERROR(SEARCH("CPOS",B451)))</formula>
    </cfRule>
  </conditionalFormatting>
  <conditionalFormatting sqref="B453">
    <cfRule type="containsText" dxfId="2480" priority="1369" operator="containsText" text="PESQUISA DE MERCADO">
      <formula>NOT(ISERROR(SEARCH("PESQUISA DE MERCADO",B453)))</formula>
    </cfRule>
    <cfRule type="containsText" dxfId="2479" priority="1370" operator="containsText" text="CPU">
      <formula>NOT(ISERROR(SEARCH("CPU",B453)))</formula>
    </cfRule>
    <cfRule type="containsText" dxfId="2478" priority="1371" operator="containsText" text="LICITADO">
      <formula>NOT(ISERROR(SEARCH("LICITADO",B453)))</formula>
    </cfRule>
    <cfRule type="containsText" dxfId="2477" priority="1372" operator="containsText" text="OUTROS">
      <formula>NOT(ISERROR(SEARCH("OUTROS",B453)))</formula>
    </cfRule>
    <cfRule type="containsText" dxfId="2476" priority="1373" operator="containsText" text="SINAPI">
      <formula>NOT(ISERROR(SEARCH("SINAPI",B453)))</formula>
    </cfRule>
    <cfRule type="containsText" dxfId="2475" priority="1374" operator="containsText" text="SIURB-INFRA">
      <formula>NOT(ISERROR(SEARCH("SIURB-INFRA",B453)))</formula>
    </cfRule>
    <cfRule type="containsText" dxfId="2474" priority="1375" operator="containsText" text="SIURB-EDIF">
      <formula>NOT(ISERROR(SEARCH("SIURB-EDIF",B453)))</formula>
    </cfRule>
    <cfRule type="containsText" dxfId="2473" priority="1376" operator="containsText" text="CPOS">
      <formula>NOT(ISERROR(SEARCH("CPOS",B453)))</formula>
    </cfRule>
  </conditionalFormatting>
  <conditionalFormatting sqref="B455">
    <cfRule type="containsText" dxfId="2472" priority="1345" operator="containsText" text="PESQUISA DE MERCADO">
      <formula>NOT(ISERROR(SEARCH("PESQUISA DE MERCADO",B455)))</formula>
    </cfRule>
    <cfRule type="containsText" dxfId="2471" priority="1346" operator="containsText" text="CPU">
      <formula>NOT(ISERROR(SEARCH("CPU",B455)))</formula>
    </cfRule>
    <cfRule type="containsText" dxfId="2470" priority="1347" operator="containsText" text="LICITADO">
      <formula>NOT(ISERROR(SEARCH("LICITADO",B455)))</formula>
    </cfRule>
    <cfRule type="containsText" dxfId="2469" priority="1348" operator="containsText" text="OUTROS">
      <formula>NOT(ISERROR(SEARCH("OUTROS",B455)))</formula>
    </cfRule>
    <cfRule type="containsText" dxfId="2468" priority="1349" operator="containsText" text="SINAPI">
      <formula>NOT(ISERROR(SEARCH("SINAPI",B455)))</formula>
    </cfRule>
    <cfRule type="containsText" dxfId="2467" priority="1350" operator="containsText" text="SIURB-INFRA">
      <formula>NOT(ISERROR(SEARCH("SIURB-INFRA",B455)))</formula>
    </cfRule>
    <cfRule type="containsText" dxfId="2466" priority="1351" operator="containsText" text="SIURB-EDIF">
      <formula>NOT(ISERROR(SEARCH("SIURB-EDIF",B455)))</formula>
    </cfRule>
    <cfRule type="containsText" dxfId="2465" priority="1352" operator="containsText" text="CPOS">
      <formula>NOT(ISERROR(SEARCH("CPOS",B455)))</formula>
    </cfRule>
  </conditionalFormatting>
  <conditionalFormatting sqref="B16">
    <cfRule type="containsText" dxfId="2464" priority="1161" operator="containsText" text="PESQUISA DE MERCADO">
      <formula>NOT(ISERROR(SEARCH("PESQUISA DE MERCADO",B16)))</formula>
    </cfRule>
    <cfRule type="containsText" dxfId="2463" priority="1162" operator="containsText" text="CPU">
      <formula>NOT(ISERROR(SEARCH("CPU",B16)))</formula>
    </cfRule>
    <cfRule type="containsText" dxfId="2462" priority="1163" operator="containsText" text="LICITADO">
      <formula>NOT(ISERROR(SEARCH("LICITADO",B16)))</formula>
    </cfRule>
    <cfRule type="containsText" dxfId="2461" priority="1164" operator="containsText" text="OUTROS">
      <formula>NOT(ISERROR(SEARCH("OUTROS",B16)))</formula>
    </cfRule>
    <cfRule type="containsText" dxfId="2460" priority="1165" operator="containsText" text="SINAPI">
      <formula>NOT(ISERROR(SEARCH("SINAPI",B16)))</formula>
    </cfRule>
    <cfRule type="containsText" dxfId="2459" priority="1166" operator="containsText" text="SIURB-INFRA">
      <formula>NOT(ISERROR(SEARCH("SIURB-INFRA",B16)))</formula>
    </cfRule>
    <cfRule type="containsText" dxfId="2458" priority="1167" operator="containsText" text="SIURB-EDIF">
      <formula>NOT(ISERROR(SEARCH("SIURB-EDIF",B16)))</formula>
    </cfRule>
    <cfRule type="containsText" dxfId="2457" priority="1168" operator="containsText" text="CDHU">
      <formula>NOT(ISERROR(SEARCH("CDHU",B16)))</formula>
    </cfRule>
  </conditionalFormatting>
  <conditionalFormatting sqref="B457">
    <cfRule type="containsText" dxfId="2456" priority="1321" operator="containsText" text="PESQUISA DE MERCADO">
      <formula>NOT(ISERROR(SEARCH("PESQUISA DE MERCADO",B457)))</formula>
    </cfRule>
    <cfRule type="containsText" dxfId="2455" priority="1322" operator="containsText" text="CPU">
      <formula>NOT(ISERROR(SEARCH("CPU",B457)))</formula>
    </cfRule>
    <cfRule type="containsText" dxfId="2454" priority="1323" operator="containsText" text="LICITADO">
      <formula>NOT(ISERROR(SEARCH("LICITADO",B457)))</formula>
    </cfRule>
    <cfRule type="containsText" dxfId="2453" priority="1324" operator="containsText" text="OUTROS">
      <formula>NOT(ISERROR(SEARCH("OUTROS",B457)))</formula>
    </cfRule>
    <cfRule type="containsText" dxfId="2452" priority="1325" operator="containsText" text="SINAPI">
      <formula>NOT(ISERROR(SEARCH("SINAPI",B457)))</formula>
    </cfRule>
    <cfRule type="containsText" dxfId="2451" priority="1326" operator="containsText" text="SIURB-INFRA">
      <formula>NOT(ISERROR(SEARCH("SIURB-INFRA",B457)))</formula>
    </cfRule>
    <cfRule type="containsText" dxfId="2450" priority="1327" operator="containsText" text="SIURB-EDIF">
      <formula>NOT(ISERROR(SEARCH("SIURB-EDIF",B457)))</formula>
    </cfRule>
    <cfRule type="containsText" dxfId="2449" priority="1328" operator="containsText" text="CPOS">
      <formula>NOT(ISERROR(SEARCH("CPOS",B457)))</formula>
    </cfRule>
  </conditionalFormatting>
  <conditionalFormatting sqref="B22:B24">
    <cfRule type="containsText" dxfId="2448" priority="1145" operator="containsText" text="PESQUISA DE MERCADO">
      <formula>NOT(ISERROR(SEARCH("PESQUISA DE MERCADO",B22)))</formula>
    </cfRule>
    <cfRule type="containsText" dxfId="2447" priority="1146" operator="containsText" text="CPU">
      <formula>NOT(ISERROR(SEARCH("CPU",B22)))</formula>
    </cfRule>
    <cfRule type="containsText" dxfId="2446" priority="1147" operator="containsText" text="LICITADO">
      <formula>NOT(ISERROR(SEARCH("LICITADO",B22)))</formula>
    </cfRule>
    <cfRule type="containsText" dxfId="2445" priority="1148" operator="containsText" text="OUTROS">
      <formula>NOT(ISERROR(SEARCH("OUTROS",B22)))</formula>
    </cfRule>
    <cfRule type="containsText" dxfId="2444" priority="1149" operator="containsText" text="SINAPI">
      <formula>NOT(ISERROR(SEARCH("SINAPI",B22)))</formula>
    </cfRule>
    <cfRule type="containsText" dxfId="2443" priority="1150" operator="containsText" text="SIURB-INFRA">
      <formula>NOT(ISERROR(SEARCH("SIURB-INFRA",B22)))</formula>
    </cfRule>
    <cfRule type="containsText" dxfId="2442" priority="1151" operator="containsText" text="SIURB-EDIF">
      <formula>NOT(ISERROR(SEARCH("SIURB-EDIF",B22)))</formula>
    </cfRule>
    <cfRule type="containsText" dxfId="2441" priority="1152" operator="containsText" text="CDHU">
      <formula>NOT(ISERROR(SEARCH("CDHU",B22)))</formula>
    </cfRule>
  </conditionalFormatting>
  <conditionalFormatting sqref="B459">
    <cfRule type="containsText" dxfId="2440" priority="1297" operator="containsText" text="PESQUISA DE MERCADO">
      <formula>NOT(ISERROR(SEARCH("PESQUISA DE MERCADO",B459)))</formula>
    </cfRule>
    <cfRule type="containsText" dxfId="2439" priority="1298" operator="containsText" text="CPU">
      <formula>NOT(ISERROR(SEARCH("CPU",B459)))</formula>
    </cfRule>
    <cfRule type="containsText" dxfId="2438" priority="1299" operator="containsText" text="LICITADO">
      <formula>NOT(ISERROR(SEARCH("LICITADO",B459)))</formula>
    </cfRule>
    <cfRule type="containsText" dxfId="2437" priority="1300" operator="containsText" text="OUTROS">
      <formula>NOT(ISERROR(SEARCH("OUTROS",B459)))</formula>
    </cfRule>
    <cfRule type="containsText" dxfId="2436" priority="1301" operator="containsText" text="SINAPI">
      <formula>NOT(ISERROR(SEARCH("SINAPI",B459)))</formula>
    </cfRule>
    <cfRule type="containsText" dxfId="2435" priority="1302" operator="containsText" text="SIURB-INFRA">
      <formula>NOT(ISERROR(SEARCH("SIURB-INFRA",B459)))</formula>
    </cfRule>
    <cfRule type="containsText" dxfId="2434" priority="1303" operator="containsText" text="SIURB-EDIF">
      <formula>NOT(ISERROR(SEARCH("SIURB-EDIF",B459)))</formula>
    </cfRule>
    <cfRule type="containsText" dxfId="2433" priority="1304" operator="containsText" text="CPOS">
      <formula>NOT(ISERROR(SEARCH("CPOS",B459)))</formula>
    </cfRule>
  </conditionalFormatting>
  <conditionalFormatting sqref="B35:B38">
    <cfRule type="containsText" dxfId="2432" priority="1129" operator="containsText" text="PESQUISA DE MERCADO">
      <formula>NOT(ISERROR(SEARCH("PESQUISA DE MERCADO",B35)))</formula>
    </cfRule>
    <cfRule type="containsText" dxfId="2431" priority="1130" operator="containsText" text="CPU">
      <formula>NOT(ISERROR(SEARCH("CPU",B35)))</formula>
    </cfRule>
    <cfRule type="containsText" dxfId="2430" priority="1131" operator="containsText" text="LICITADO">
      <formula>NOT(ISERROR(SEARCH("LICITADO",B35)))</formula>
    </cfRule>
    <cfRule type="containsText" dxfId="2429" priority="1132" operator="containsText" text="OUTROS">
      <formula>NOT(ISERROR(SEARCH("OUTROS",B35)))</formula>
    </cfRule>
    <cfRule type="containsText" dxfId="2428" priority="1133" operator="containsText" text="SINAPI">
      <formula>NOT(ISERROR(SEARCH("SINAPI",B35)))</formula>
    </cfRule>
    <cfRule type="containsText" dxfId="2427" priority="1134" operator="containsText" text="SIURB-INFRA">
      <formula>NOT(ISERROR(SEARCH("SIURB-INFRA",B35)))</formula>
    </cfRule>
    <cfRule type="containsText" dxfId="2426" priority="1135" operator="containsText" text="SIURB-EDIF">
      <formula>NOT(ISERROR(SEARCH("SIURB-EDIF",B35)))</formula>
    </cfRule>
    <cfRule type="containsText" dxfId="2425" priority="1136" operator="containsText" text="CDHU">
      <formula>NOT(ISERROR(SEARCH("CDHU",B35)))</formula>
    </cfRule>
  </conditionalFormatting>
  <conditionalFormatting sqref="B461">
    <cfRule type="containsText" dxfId="2424" priority="1273" operator="containsText" text="PESQUISA DE MERCADO">
      <formula>NOT(ISERROR(SEARCH("PESQUISA DE MERCADO",B461)))</formula>
    </cfRule>
    <cfRule type="containsText" dxfId="2423" priority="1274" operator="containsText" text="CPU">
      <formula>NOT(ISERROR(SEARCH("CPU",B461)))</formula>
    </cfRule>
    <cfRule type="containsText" dxfId="2422" priority="1275" operator="containsText" text="LICITADO">
      <formula>NOT(ISERROR(SEARCH("LICITADO",B461)))</formula>
    </cfRule>
    <cfRule type="containsText" dxfId="2421" priority="1276" operator="containsText" text="OUTROS">
      <formula>NOT(ISERROR(SEARCH("OUTROS",B461)))</formula>
    </cfRule>
    <cfRule type="containsText" dxfId="2420" priority="1277" operator="containsText" text="SINAPI">
      <formula>NOT(ISERROR(SEARCH("SINAPI",B461)))</formula>
    </cfRule>
    <cfRule type="containsText" dxfId="2419" priority="1278" operator="containsText" text="SIURB-INFRA">
      <formula>NOT(ISERROR(SEARCH("SIURB-INFRA",B461)))</formula>
    </cfRule>
    <cfRule type="containsText" dxfId="2418" priority="1279" operator="containsText" text="SIURB-EDIF">
      <formula>NOT(ISERROR(SEARCH("SIURB-EDIF",B461)))</formula>
    </cfRule>
    <cfRule type="containsText" dxfId="2417" priority="1280" operator="containsText" text="CPOS">
      <formula>NOT(ISERROR(SEARCH("CPOS",B461)))</formula>
    </cfRule>
  </conditionalFormatting>
  <conditionalFormatting sqref="B46">
    <cfRule type="containsText" dxfId="2416" priority="1113" operator="containsText" text="PESQUISA DE MERCADO">
      <formula>NOT(ISERROR(SEARCH("PESQUISA DE MERCADO",B46)))</formula>
    </cfRule>
    <cfRule type="containsText" dxfId="2415" priority="1114" operator="containsText" text="CPU">
      <formula>NOT(ISERROR(SEARCH("CPU",B46)))</formula>
    </cfRule>
    <cfRule type="containsText" dxfId="2414" priority="1115" operator="containsText" text="LICITADO">
      <formula>NOT(ISERROR(SEARCH("LICITADO",B46)))</formula>
    </cfRule>
    <cfRule type="containsText" dxfId="2413" priority="1116" operator="containsText" text="OUTROS">
      <formula>NOT(ISERROR(SEARCH("OUTROS",B46)))</formula>
    </cfRule>
    <cfRule type="containsText" dxfId="2412" priority="1117" operator="containsText" text="SINAPI">
      <formula>NOT(ISERROR(SEARCH("SINAPI",B46)))</formula>
    </cfRule>
    <cfRule type="containsText" dxfId="2411" priority="1118" operator="containsText" text="SIURB-INFRA">
      <formula>NOT(ISERROR(SEARCH("SIURB-INFRA",B46)))</formula>
    </cfRule>
    <cfRule type="containsText" dxfId="2410" priority="1119" operator="containsText" text="SIURB-EDIF">
      <formula>NOT(ISERROR(SEARCH("SIURB-EDIF",B46)))</formula>
    </cfRule>
    <cfRule type="containsText" dxfId="2409" priority="1120" operator="containsText" text="CDHU">
      <formula>NOT(ISERROR(SEARCH("CDHU",B46)))</formula>
    </cfRule>
  </conditionalFormatting>
  <conditionalFormatting sqref="B463">
    <cfRule type="containsText" dxfId="2408" priority="1249" operator="containsText" text="PESQUISA DE MERCADO">
      <formula>NOT(ISERROR(SEARCH("PESQUISA DE MERCADO",B463)))</formula>
    </cfRule>
    <cfRule type="containsText" dxfId="2407" priority="1250" operator="containsText" text="CPU">
      <formula>NOT(ISERROR(SEARCH("CPU",B463)))</formula>
    </cfRule>
    <cfRule type="containsText" dxfId="2406" priority="1251" operator="containsText" text="LICITADO">
      <formula>NOT(ISERROR(SEARCH("LICITADO",B463)))</formula>
    </cfRule>
    <cfRule type="containsText" dxfId="2405" priority="1252" operator="containsText" text="OUTROS">
      <formula>NOT(ISERROR(SEARCH("OUTROS",B463)))</formula>
    </cfRule>
    <cfRule type="containsText" dxfId="2404" priority="1253" operator="containsText" text="SINAPI">
      <formula>NOT(ISERROR(SEARCH("SINAPI",B463)))</formula>
    </cfRule>
    <cfRule type="containsText" dxfId="2403" priority="1254" operator="containsText" text="SIURB-INFRA">
      <formula>NOT(ISERROR(SEARCH("SIURB-INFRA",B463)))</formula>
    </cfRule>
    <cfRule type="containsText" dxfId="2402" priority="1255" operator="containsText" text="SIURB-EDIF">
      <formula>NOT(ISERROR(SEARCH("SIURB-EDIF",B463)))</formula>
    </cfRule>
    <cfRule type="containsText" dxfId="2401" priority="1256" operator="containsText" text="CPOS">
      <formula>NOT(ISERROR(SEARCH("CPOS",B463)))</formula>
    </cfRule>
  </conditionalFormatting>
  <conditionalFormatting sqref="B52">
    <cfRule type="containsText" dxfId="2400" priority="1097" operator="containsText" text="PESQUISA DE MERCADO">
      <formula>NOT(ISERROR(SEARCH("PESQUISA DE MERCADO",B52)))</formula>
    </cfRule>
    <cfRule type="containsText" dxfId="2399" priority="1098" operator="containsText" text="CPU">
      <formula>NOT(ISERROR(SEARCH("CPU",B52)))</formula>
    </cfRule>
    <cfRule type="containsText" dxfId="2398" priority="1099" operator="containsText" text="LICITADO">
      <formula>NOT(ISERROR(SEARCH("LICITADO",B52)))</formula>
    </cfRule>
    <cfRule type="containsText" dxfId="2397" priority="1100" operator="containsText" text="OUTROS">
      <formula>NOT(ISERROR(SEARCH("OUTROS",B52)))</formula>
    </cfRule>
    <cfRule type="containsText" dxfId="2396" priority="1101" operator="containsText" text="SINAPI">
      <formula>NOT(ISERROR(SEARCH("SINAPI",B52)))</formula>
    </cfRule>
    <cfRule type="containsText" dxfId="2395" priority="1102" operator="containsText" text="SIURB-INFRA">
      <formula>NOT(ISERROR(SEARCH("SIURB-INFRA",B52)))</formula>
    </cfRule>
    <cfRule type="containsText" dxfId="2394" priority="1103" operator="containsText" text="SIURB-EDIF">
      <formula>NOT(ISERROR(SEARCH("SIURB-EDIF",B52)))</formula>
    </cfRule>
    <cfRule type="containsText" dxfId="2393" priority="1104" operator="containsText" text="CDHU">
      <formula>NOT(ISERROR(SEARCH("CDHU",B52)))</formula>
    </cfRule>
  </conditionalFormatting>
  <conditionalFormatting sqref="B465">
    <cfRule type="containsText" dxfId="2392" priority="1225" operator="containsText" text="PESQUISA DE MERCADO">
      <formula>NOT(ISERROR(SEARCH("PESQUISA DE MERCADO",B465)))</formula>
    </cfRule>
    <cfRule type="containsText" dxfId="2391" priority="1226" operator="containsText" text="CPU">
      <formula>NOT(ISERROR(SEARCH("CPU",B465)))</formula>
    </cfRule>
    <cfRule type="containsText" dxfId="2390" priority="1227" operator="containsText" text="LICITADO">
      <formula>NOT(ISERROR(SEARCH("LICITADO",B465)))</formula>
    </cfRule>
    <cfRule type="containsText" dxfId="2389" priority="1228" operator="containsText" text="OUTROS">
      <formula>NOT(ISERROR(SEARCH("OUTROS",B465)))</formula>
    </cfRule>
    <cfRule type="containsText" dxfId="2388" priority="1229" operator="containsText" text="SINAPI">
      <formula>NOT(ISERROR(SEARCH("SINAPI",B465)))</formula>
    </cfRule>
    <cfRule type="containsText" dxfId="2387" priority="1230" operator="containsText" text="SIURB-INFRA">
      <formula>NOT(ISERROR(SEARCH("SIURB-INFRA",B465)))</formula>
    </cfRule>
    <cfRule type="containsText" dxfId="2386" priority="1231" operator="containsText" text="SIURB-EDIF">
      <formula>NOT(ISERROR(SEARCH("SIURB-EDIF",B465)))</formula>
    </cfRule>
    <cfRule type="containsText" dxfId="2385" priority="1232" operator="containsText" text="CPOS">
      <formula>NOT(ISERROR(SEARCH("CPOS",B465)))</formula>
    </cfRule>
  </conditionalFormatting>
  <conditionalFormatting sqref="B61">
    <cfRule type="containsText" dxfId="2384" priority="1081" operator="containsText" text="PESQUISA DE MERCADO">
      <formula>NOT(ISERROR(SEARCH("PESQUISA DE MERCADO",B61)))</formula>
    </cfRule>
    <cfRule type="containsText" dxfId="2383" priority="1082" operator="containsText" text="CPU">
      <formula>NOT(ISERROR(SEARCH("CPU",B61)))</formula>
    </cfRule>
    <cfRule type="containsText" dxfId="2382" priority="1083" operator="containsText" text="LICITADO">
      <formula>NOT(ISERROR(SEARCH("LICITADO",B61)))</formula>
    </cfRule>
    <cfRule type="containsText" dxfId="2381" priority="1084" operator="containsText" text="OUTROS">
      <formula>NOT(ISERROR(SEARCH("OUTROS",B61)))</formula>
    </cfRule>
    <cfRule type="containsText" dxfId="2380" priority="1085" operator="containsText" text="SINAPI">
      <formula>NOT(ISERROR(SEARCH("SINAPI",B61)))</formula>
    </cfRule>
    <cfRule type="containsText" dxfId="2379" priority="1086" operator="containsText" text="SIURB-INFRA">
      <formula>NOT(ISERROR(SEARCH("SIURB-INFRA",B61)))</formula>
    </cfRule>
    <cfRule type="containsText" dxfId="2378" priority="1087" operator="containsText" text="SIURB-EDIF">
      <formula>NOT(ISERROR(SEARCH("SIURB-EDIF",B61)))</formula>
    </cfRule>
    <cfRule type="containsText" dxfId="2377" priority="1088" operator="containsText" text="CDHU">
      <formula>NOT(ISERROR(SEARCH("CDHU",B61)))</formula>
    </cfRule>
  </conditionalFormatting>
  <conditionalFormatting sqref="B467">
    <cfRule type="containsText" dxfId="2376" priority="1201" operator="containsText" text="PESQUISA DE MERCADO">
      <formula>NOT(ISERROR(SEARCH("PESQUISA DE MERCADO",B467)))</formula>
    </cfRule>
    <cfRule type="containsText" dxfId="2375" priority="1202" operator="containsText" text="CPU">
      <formula>NOT(ISERROR(SEARCH("CPU",B467)))</formula>
    </cfRule>
    <cfRule type="containsText" dxfId="2374" priority="1203" operator="containsText" text="LICITADO">
      <formula>NOT(ISERROR(SEARCH("LICITADO",B467)))</formula>
    </cfRule>
    <cfRule type="containsText" dxfId="2373" priority="1204" operator="containsText" text="OUTROS">
      <formula>NOT(ISERROR(SEARCH("OUTROS",B467)))</formula>
    </cfRule>
    <cfRule type="containsText" dxfId="2372" priority="1205" operator="containsText" text="SINAPI">
      <formula>NOT(ISERROR(SEARCH("SINAPI",B467)))</formula>
    </cfRule>
    <cfRule type="containsText" dxfId="2371" priority="1206" operator="containsText" text="SIURB-INFRA">
      <formula>NOT(ISERROR(SEARCH("SIURB-INFRA",B467)))</formula>
    </cfRule>
    <cfRule type="containsText" dxfId="2370" priority="1207" operator="containsText" text="SIURB-EDIF">
      <formula>NOT(ISERROR(SEARCH("SIURB-EDIF",B467)))</formula>
    </cfRule>
    <cfRule type="containsText" dxfId="2369" priority="1208" operator="containsText" text="CPOS">
      <formula>NOT(ISERROR(SEARCH("CPOS",B467)))</formula>
    </cfRule>
  </conditionalFormatting>
  <conditionalFormatting sqref="B15">
    <cfRule type="containsText" dxfId="2368" priority="1169" operator="containsText" text="PESQUISA DE MERCADO">
      <formula>NOT(ISERROR(SEARCH("PESQUISA DE MERCADO",B15)))</formula>
    </cfRule>
    <cfRule type="containsText" dxfId="2367" priority="1170" operator="containsText" text="CPU">
      <formula>NOT(ISERROR(SEARCH("CPU",B15)))</formula>
    </cfRule>
    <cfRule type="containsText" dxfId="2366" priority="1171" operator="containsText" text="LICITADO">
      <formula>NOT(ISERROR(SEARCH("LICITADO",B15)))</formula>
    </cfRule>
    <cfRule type="containsText" dxfId="2365" priority="1172" operator="containsText" text="OUTROS">
      <formula>NOT(ISERROR(SEARCH("OUTROS",B15)))</formula>
    </cfRule>
    <cfRule type="containsText" dxfId="2364" priority="1173" operator="containsText" text="SINAPI">
      <formula>NOT(ISERROR(SEARCH("SINAPI",B15)))</formula>
    </cfRule>
    <cfRule type="containsText" dxfId="2363" priority="1174" operator="containsText" text="SIURB-INFRA">
      <formula>NOT(ISERROR(SEARCH("SIURB-INFRA",B15)))</formula>
    </cfRule>
    <cfRule type="containsText" dxfId="2362" priority="1175" operator="containsText" text="SIURB-EDIF">
      <formula>NOT(ISERROR(SEARCH("SIURB-EDIF",B15)))</formula>
    </cfRule>
    <cfRule type="containsText" dxfId="2361" priority="1176" operator="containsText" text="CDHU">
      <formula>NOT(ISERROR(SEARCH("CDHU",B15)))</formula>
    </cfRule>
  </conditionalFormatting>
  <conditionalFormatting sqref="B18:B20">
    <cfRule type="containsText" dxfId="2360" priority="1153" operator="containsText" text="PESQUISA DE MERCADO">
      <formula>NOT(ISERROR(SEARCH("PESQUISA DE MERCADO",B18)))</formula>
    </cfRule>
    <cfRule type="containsText" dxfId="2359" priority="1154" operator="containsText" text="CPU">
      <formula>NOT(ISERROR(SEARCH("CPU",B18)))</formula>
    </cfRule>
    <cfRule type="containsText" dxfId="2358" priority="1155" operator="containsText" text="LICITADO">
      <formula>NOT(ISERROR(SEARCH("LICITADO",B18)))</formula>
    </cfRule>
    <cfRule type="containsText" dxfId="2357" priority="1156" operator="containsText" text="OUTROS">
      <formula>NOT(ISERROR(SEARCH("OUTROS",B18)))</formula>
    </cfRule>
    <cfRule type="containsText" dxfId="2356" priority="1157" operator="containsText" text="SINAPI">
      <formula>NOT(ISERROR(SEARCH("SINAPI",B18)))</formula>
    </cfRule>
    <cfRule type="containsText" dxfId="2355" priority="1158" operator="containsText" text="SIURB-INFRA">
      <formula>NOT(ISERROR(SEARCH("SIURB-INFRA",B18)))</formula>
    </cfRule>
    <cfRule type="containsText" dxfId="2354" priority="1159" operator="containsText" text="SIURB-EDIF">
      <formula>NOT(ISERROR(SEARCH("SIURB-EDIF",B18)))</formula>
    </cfRule>
    <cfRule type="containsText" dxfId="2353" priority="1160" operator="containsText" text="CDHU">
      <formula>NOT(ISERROR(SEARCH("CDHU",B18)))</formula>
    </cfRule>
  </conditionalFormatting>
  <conditionalFormatting sqref="B29:B32">
    <cfRule type="containsText" dxfId="2352" priority="1137" operator="containsText" text="PESQUISA DE MERCADO">
      <formula>NOT(ISERROR(SEARCH("PESQUISA DE MERCADO",B29)))</formula>
    </cfRule>
    <cfRule type="containsText" dxfId="2351" priority="1138" operator="containsText" text="CPU">
      <formula>NOT(ISERROR(SEARCH("CPU",B29)))</formula>
    </cfRule>
    <cfRule type="containsText" dxfId="2350" priority="1139" operator="containsText" text="LICITADO">
      <formula>NOT(ISERROR(SEARCH("LICITADO",B29)))</formula>
    </cfRule>
    <cfRule type="containsText" dxfId="2349" priority="1140" operator="containsText" text="OUTROS">
      <formula>NOT(ISERROR(SEARCH("OUTROS",B29)))</formula>
    </cfRule>
    <cfRule type="containsText" dxfId="2348" priority="1141" operator="containsText" text="SINAPI">
      <formula>NOT(ISERROR(SEARCH("SINAPI",B29)))</formula>
    </cfRule>
    <cfRule type="containsText" dxfId="2347" priority="1142" operator="containsText" text="SIURB-INFRA">
      <formula>NOT(ISERROR(SEARCH("SIURB-INFRA",B29)))</formula>
    </cfRule>
    <cfRule type="containsText" dxfId="2346" priority="1143" operator="containsText" text="SIURB-EDIF">
      <formula>NOT(ISERROR(SEARCH("SIURB-EDIF",B29)))</formula>
    </cfRule>
    <cfRule type="containsText" dxfId="2345" priority="1144" operator="containsText" text="CDHU">
      <formula>NOT(ISERROR(SEARCH("CDHU",B29)))</formula>
    </cfRule>
  </conditionalFormatting>
  <conditionalFormatting sqref="B41:B43">
    <cfRule type="containsText" dxfId="2344" priority="1121" operator="containsText" text="PESQUISA DE MERCADO">
      <formula>NOT(ISERROR(SEARCH("PESQUISA DE MERCADO",B41)))</formula>
    </cfRule>
    <cfRule type="containsText" dxfId="2343" priority="1122" operator="containsText" text="CPU">
      <formula>NOT(ISERROR(SEARCH("CPU",B41)))</formula>
    </cfRule>
    <cfRule type="containsText" dxfId="2342" priority="1123" operator="containsText" text="LICITADO">
      <formula>NOT(ISERROR(SEARCH("LICITADO",B41)))</formula>
    </cfRule>
    <cfRule type="containsText" dxfId="2341" priority="1124" operator="containsText" text="OUTROS">
      <formula>NOT(ISERROR(SEARCH("OUTROS",B41)))</formula>
    </cfRule>
    <cfRule type="containsText" dxfId="2340" priority="1125" operator="containsText" text="SINAPI">
      <formula>NOT(ISERROR(SEARCH("SINAPI",B41)))</formula>
    </cfRule>
    <cfRule type="containsText" dxfId="2339" priority="1126" operator="containsText" text="SIURB-INFRA">
      <formula>NOT(ISERROR(SEARCH("SIURB-INFRA",B41)))</formula>
    </cfRule>
    <cfRule type="containsText" dxfId="2338" priority="1127" operator="containsText" text="SIURB-EDIF">
      <formula>NOT(ISERROR(SEARCH("SIURB-EDIF",B41)))</formula>
    </cfRule>
    <cfRule type="containsText" dxfId="2337" priority="1128" operator="containsText" text="CDHU">
      <formula>NOT(ISERROR(SEARCH("CDHU",B41)))</formula>
    </cfRule>
  </conditionalFormatting>
  <conditionalFormatting sqref="B49">
    <cfRule type="containsText" dxfId="2336" priority="1105" operator="containsText" text="PESQUISA DE MERCADO">
      <formula>NOT(ISERROR(SEARCH("PESQUISA DE MERCADO",B49)))</formula>
    </cfRule>
    <cfRule type="containsText" dxfId="2335" priority="1106" operator="containsText" text="CPU">
      <formula>NOT(ISERROR(SEARCH("CPU",B49)))</formula>
    </cfRule>
    <cfRule type="containsText" dxfId="2334" priority="1107" operator="containsText" text="LICITADO">
      <formula>NOT(ISERROR(SEARCH("LICITADO",B49)))</formula>
    </cfRule>
    <cfRule type="containsText" dxfId="2333" priority="1108" operator="containsText" text="OUTROS">
      <formula>NOT(ISERROR(SEARCH("OUTROS",B49)))</formula>
    </cfRule>
    <cfRule type="containsText" dxfId="2332" priority="1109" operator="containsText" text="SINAPI">
      <formula>NOT(ISERROR(SEARCH("SINAPI",B49)))</formula>
    </cfRule>
    <cfRule type="containsText" dxfId="2331" priority="1110" operator="containsText" text="SIURB-INFRA">
      <formula>NOT(ISERROR(SEARCH("SIURB-INFRA",B49)))</formula>
    </cfRule>
    <cfRule type="containsText" dxfId="2330" priority="1111" operator="containsText" text="SIURB-EDIF">
      <formula>NOT(ISERROR(SEARCH("SIURB-EDIF",B49)))</formula>
    </cfRule>
    <cfRule type="containsText" dxfId="2329" priority="1112" operator="containsText" text="CDHU">
      <formula>NOT(ISERROR(SEARCH("CDHU",B49)))</formula>
    </cfRule>
  </conditionalFormatting>
  <conditionalFormatting sqref="B55:B58">
    <cfRule type="containsText" dxfId="2328" priority="1089" operator="containsText" text="PESQUISA DE MERCADO">
      <formula>NOT(ISERROR(SEARCH("PESQUISA DE MERCADO",B55)))</formula>
    </cfRule>
    <cfRule type="containsText" dxfId="2327" priority="1090" operator="containsText" text="CPU">
      <formula>NOT(ISERROR(SEARCH("CPU",B55)))</formula>
    </cfRule>
    <cfRule type="containsText" dxfId="2326" priority="1091" operator="containsText" text="LICITADO">
      <formula>NOT(ISERROR(SEARCH("LICITADO",B55)))</formula>
    </cfRule>
    <cfRule type="containsText" dxfId="2325" priority="1092" operator="containsText" text="OUTROS">
      <formula>NOT(ISERROR(SEARCH("OUTROS",B55)))</formula>
    </cfRule>
    <cfRule type="containsText" dxfId="2324" priority="1093" operator="containsText" text="SINAPI">
      <formula>NOT(ISERROR(SEARCH("SINAPI",B55)))</formula>
    </cfRule>
    <cfRule type="containsText" dxfId="2323" priority="1094" operator="containsText" text="SIURB-INFRA">
      <formula>NOT(ISERROR(SEARCH("SIURB-INFRA",B55)))</formula>
    </cfRule>
    <cfRule type="containsText" dxfId="2322" priority="1095" operator="containsText" text="SIURB-EDIF">
      <formula>NOT(ISERROR(SEARCH("SIURB-EDIF",B55)))</formula>
    </cfRule>
    <cfRule type="containsText" dxfId="2321" priority="1096" operator="containsText" text="CDHU">
      <formula>NOT(ISERROR(SEARCH("CDHU",B55)))</formula>
    </cfRule>
  </conditionalFormatting>
  <conditionalFormatting sqref="B64">
    <cfRule type="containsText" dxfId="2320" priority="1073" operator="containsText" text="PESQUISA DE MERCADO">
      <formula>NOT(ISERROR(SEARCH("PESQUISA DE MERCADO",B64)))</formula>
    </cfRule>
    <cfRule type="containsText" dxfId="2319" priority="1074" operator="containsText" text="CPU">
      <formula>NOT(ISERROR(SEARCH("CPU",B64)))</formula>
    </cfRule>
    <cfRule type="containsText" dxfId="2318" priority="1075" operator="containsText" text="LICITADO">
      <formula>NOT(ISERROR(SEARCH("LICITADO",B64)))</formula>
    </cfRule>
    <cfRule type="containsText" dxfId="2317" priority="1076" operator="containsText" text="OUTROS">
      <formula>NOT(ISERROR(SEARCH("OUTROS",B64)))</formula>
    </cfRule>
    <cfRule type="containsText" dxfId="2316" priority="1077" operator="containsText" text="SINAPI">
      <formula>NOT(ISERROR(SEARCH("SINAPI",B64)))</formula>
    </cfRule>
    <cfRule type="containsText" dxfId="2315" priority="1078" operator="containsText" text="SIURB-INFRA">
      <formula>NOT(ISERROR(SEARCH("SIURB-INFRA",B64)))</formula>
    </cfRule>
    <cfRule type="containsText" dxfId="2314" priority="1079" operator="containsText" text="SIURB-EDIF">
      <formula>NOT(ISERROR(SEARCH("SIURB-EDIF",B64)))</formula>
    </cfRule>
    <cfRule type="containsText" dxfId="2313" priority="1080" operator="containsText" text="CDHU">
      <formula>NOT(ISERROR(SEARCH("CDHU",B64)))</formula>
    </cfRule>
  </conditionalFormatting>
  <conditionalFormatting sqref="B68">
    <cfRule type="containsText" dxfId="2312" priority="1065" operator="containsText" text="PESQUISA DE MERCADO">
      <formula>NOT(ISERROR(SEARCH("PESQUISA DE MERCADO",B68)))</formula>
    </cfRule>
    <cfRule type="containsText" dxfId="2311" priority="1066" operator="containsText" text="CPU">
      <formula>NOT(ISERROR(SEARCH("CPU",B68)))</formula>
    </cfRule>
    <cfRule type="containsText" dxfId="2310" priority="1067" operator="containsText" text="LICITADO">
      <formula>NOT(ISERROR(SEARCH("LICITADO",B68)))</formula>
    </cfRule>
    <cfRule type="containsText" dxfId="2309" priority="1068" operator="containsText" text="OUTROS">
      <formula>NOT(ISERROR(SEARCH("OUTROS",B68)))</formula>
    </cfRule>
    <cfRule type="containsText" dxfId="2308" priority="1069" operator="containsText" text="SINAPI">
      <formula>NOT(ISERROR(SEARCH("SINAPI",B68)))</formula>
    </cfRule>
    <cfRule type="containsText" dxfId="2307" priority="1070" operator="containsText" text="SIURB-INFRA">
      <formula>NOT(ISERROR(SEARCH("SIURB-INFRA",B68)))</formula>
    </cfRule>
    <cfRule type="containsText" dxfId="2306" priority="1071" operator="containsText" text="SIURB-EDIF">
      <formula>NOT(ISERROR(SEARCH("SIURB-EDIF",B68)))</formula>
    </cfRule>
    <cfRule type="containsText" dxfId="2305" priority="1072" operator="containsText" text="CDHU">
      <formula>NOT(ISERROR(SEARCH("CDHU",B68)))</formula>
    </cfRule>
  </conditionalFormatting>
  <conditionalFormatting sqref="B73">
    <cfRule type="containsText" dxfId="2304" priority="1057" operator="containsText" text="PESQUISA DE MERCADO">
      <formula>NOT(ISERROR(SEARCH("PESQUISA DE MERCADO",B73)))</formula>
    </cfRule>
    <cfRule type="containsText" dxfId="2303" priority="1058" operator="containsText" text="CPU">
      <formula>NOT(ISERROR(SEARCH("CPU",B73)))</formula>
    </cfRule>
    <cfRule type="containsText" dxfId="2302" priority="1059" operator="containsText" text="LICITADO">
      <formula>NOT(ISERROR(SEARCH("LICITADO",B73)))</formula>
    </cfRule>
    <cfRule type="containsText" dxfId="2301" priority="1060" operator="containsText" text="OUTROS">
      <formula>NOT(ISERROR(SEARCH("OUTROS",B73)))</formula>
    </cfRule>
    <cfRule type="containsText" dxfId="2300" priority="1061" operator="containsText" text="SINAPI">
      <formula>NOT(ISERROR(SEARCH("SINAPI",B73)))</formula>
    </cfRule>
    <cfRule type="containsText" dxfId="2299" priority="1062" operator="containsText" text="SIURB-INFRA">
      <formula>NOT(ISERROR(SEARCH("SIURB-INFRA",B73)))</formula>
    </cfRule>
    <cfRule type="containsText" dxfId="2298" priority="1063" operator="containsText" text="SIURB-EDIF">
      <formula>NOT(ISERROR(SEARCH("SIURB-EDIF",B73)))</formula>
    </cfRule>
    <cfRule type="containsText" dxfId="2297" priority="1064" operator="containsText" text="CDHU">
      <formula>NOT(ISERROR(SEARCH("CDHU",B73)))</formula>
    </cfRule>
  </conditionalFormatting>
  <conditionalFormatting sqref="B69">
    <cfRule type="containsText" dxfId="2296" priority="1049" operator="containsText" text="PESQUISA DE MERCADO">
      <formula>NOT(ISERROR(SEARCH("PESQUISA DE MERCADO",B69)))</formula>
    </cfRule>
    <cfRule type="containsText" dxfId="2295" priority="1050" operator="containsText" text="CPU">
      <formula>NOT(ISERROR(SEARCH("CPU",B69)))</formula>
    </cfRule>
    <cfRule type="containsText" dxfId="2294" priority="1051" operator="containsText" text="LICITADO">
      <formula>NOT(ISERROR(SEARCH("LICITADO",B69)))</formula>
    </cfRule>
    <cfRule type="containsText" dxfId="2293" priority="1052" operator="containsText" text="OUTROS">
      <formula>NOT(ISERROR(SEARCH("OUTROS",B69)))</formula>
    </cfRule>
    <cfRule type="containsText" dxfId="2292" priority="1053" operator="containsText" text="SINAPI">
      <formula>NOT(ISERROR(SEARCH("SINAPI",B69)))</formula>
    </cfRule>
    <cfRule type="containsText" dxfId="2291" priority="1054" operator="containsText" text="SIURB-INFRA">
      <formula>NOT(ISERROR(SEARCH("SIURB-INFRA",B69)))</formula>
    </cfRule>
    <cfRule type="containsText" dxfId="2290" priority="1055" operator="containsText" text="SIURB-EDIF">
      <formula>NOT(ISERROR(SEARCH("SIURB-EDIF",B69)))</formula>
    </cfRule>
    <cfRule type="containsText" dxfId="2289" priority="1056" operator="containsText" text="CDHU">
      <formula>NOT(ISERROR(SEARCH("CDHU",B69)))</formula>
    </cfRule>
  </conditionalFormatting>
  <conditionalFormatting sqref="B70">
    <cfRule type="containsText" dxfId="2288" priority="1041" operator="containsText" text="PESQUISA DE MERCADO">
      <formula>NOT(ISERROR(SEARCH("PESQUISA DE MERCADO",B70)))</formula>
    </cfRule>
    <cfRule type="containsText" dxfId="2287" priority="1042" operator="containsText" text="CPU">
      <formula>NOT(ISERROR(SEARCH("CPU",B70)))</formula>
    </cfRule>
    <cfRule type="containsText" dxfId="2286" priority="1043" operator="containsText" text="LICITADO">
      <formula>NOT(ISERROR(SEARCH("LICITADO",B70)))</formula>
    </cfRule>
    <cfRule type="containsText" dxfId="2285" priority="1044" operator="containsText" text="OUTROS">
      <formula>NOT(ISERROR(SEARCH("OUTROS",B70)))</formula>
    </cfRule>
    <cfRule type="containsText" dxfId="2284" priority="1045" operator="containsText" text="SINAPI">
      <formula>NOT(ISERROR(SEARCH("SINAPI",B70)))</formula>
    </cfRule>
    <cfRule type="containsText" dxfId="2283" priority="1046" operator="containsText" text="SIURB-INFRA">
      <formula>NOT(ISERROR(SEARCH("SIURB-INFRA",B70)))</formula>
    </cfRule>
    <cfRule type="containsText" dxfId="2282" priority="1047" operator="containsText" text="SIURB-EDIF">
      <formula>NOT(ISERROR(SEARCH("SIURB-EDIF",B70)))</formula>
    </cfRule>
    <cfRule type="containsText" dxfId="2281" priority="1048" operator="containsText" text="CDHU">
      <formula>NOT(ISERROR(SEARCH("CDHU",B70)))</formula>
    </cfRule>
  </conditionalFormatting>
  <conditionalFormatting sqref="B76">
    <cfRule type="containsText" dxfId="2280" priority="1033" operator="containsText" text="PESQUISA DE MERCADO">
      <formula>NOT(ISERROR(SEARCH("PESQUISA DE MERCADO",B76)))</formula>
    </cfRule>
    <cfRule type="containsText" dxfId="2279" priority="1034" operator="containsText" text="CPU">
      <formula>NOT(ISERROR(SEARCH("CPU",B76)))</formula>
    </cfRule>
    <cfRule type="containsText" dxfId="2278" priority="1035" operator="containsText" text="LICITADO">
      <formula>NOT(ISERROR(SEARCH("LICITADO",B76)))</formula>
    </cfRule>
    <cfRule type="containsText" dxfId="2277" priority="1036" operator="containsText" text="OUTROS">
      <formula>NOT(ISERROR(SEARCH("OUTROS",B76)))</formula>
    </cfRule>
    <cfRule type="containsText" dxfId="2276" priority="1037" operator="containsText" text="SINAPI">
      <formula>NOT(ISERROR(SEARCH("SINAPI",B76)))</formula>
    </cfRule>
    <cfRule type="containsText" dxfId="2275" priority="1038" operator="containsText" text="SIURB-INFRA">
      <formula>NOT(ISERROR(SEARCH("SIURB-INFRA",B76)))</formula>
    </cfRule>
    <cfRule type="containsText" dxfId="2274" priority="1039" operator="containsText" text="SIURB-EDIF">
      <formula>NOT(ISERROR(SEARCH("SIURB-EDIF",B76)))</formula>
    </cfRule>
    <cfRule type="containsText" dxfId="2273" priority="1040" operator="containsText" text="CDHU">
      <formula>NOT(ISERROR(SEARCH("CDHU",B76)))</formula>
    </cfRule>
  </conditionalFormatting>
  <conditionalFormatting sqref="B77">
    <cfRule type="containsText" dxfId="2272" priority="1025" operator="containsText" text="PESQUISA DE MERCADO">
      <formula>NOT(ISERROR(SEARCH("PESQUISA DE MERCADO",B77)))</formula>
    </cfRule>
    <cfRule type="containsText" dxfId="2271" priority="1026" operator="containsText" text="CPU">
      <formula>NOT(ISERROR(SEARCH("CPU",B77)))</formula>
    </cfRule>
    <cfRule type="containsText" dxfId="2270" priority="1027" operator="containsText" text="LICITADO">
      <formula>NOT(ISERROR(SEARCH("LICITADO",B77)))</formula>
    </cfRule>
    <cfRule type="containsText" dxfId="2269" priority="1028" operator="containsText" text="OUTROS">
      <formula>NOT(ISERROR(SEARCH("OUTROS",B77)))</formula>
    </cfRule>
    <cfRule type="containsText" dxfId="2268" priority="1029" operator="containsText" text="SINAPI">
      <formula>NOT(ISERROR(SEARCH("SINAPI",B77)))</formula>
    </cfRule>
    <cfRule type="containsText" dxfId="2267" priority="1030" operator="containsText" text="SIURB-INFRA">
      <formula>NOT(ISERROR(SEARCH("SIURB-INFRA",B77)))</formula>
    </cfRule>
    <cfRule type="containsText" dxfId="2266" priority="1031" operator="containsText" text="SIURB-EDIF">
      <formula>NOT(ISERROR(SEARCH("SIURB-EDIF",B77)))</formula>
    </cfRule>
    <cfRule type="containsText" dxfId="2265" priority="1032" operator="containsText" text="CDHU">
      <formula>NOT(ISERROR(SEARCH("CDHU",B77)))</formula>
    </cfRule>
  </conditionalFormatting>
  <conditionalFormatting sqref="B80">
    <cfRule type="containsText" dxfId="2264" priority="1017" operator="containsText" text="PESQUISA DE MERCADO">
      <formula>NOT(ISERROR(SEARCH("PESQUISA DE MERCADO",B80)))</formula>
    </cfRule>
    <cfRule type="containsText" dxfId="2263" priority="1018" operator="containsText" text="CPU">
      <formula>NOT(ISERROR(SEARCH("CPU",B80)))</formula>
    </cfRule>
    <cfRule type="containsText" dxfId="2262" priority="1019" operator="containsText" text="LICITADO">
      <formula>NOT(ISERROR(SEARCH("LICITADO",B80)))</formula>
    </cfRule>
    <cfRule type="containsText" dxfId="2261" priority="1020" operator="containsText" text="OUTROS">
      <formula>NOT(ISERROR(SEARCH("OUTROS",B80)))</formula>
    </cfRule>
    <cfRule type="containsText" dxfId="2260" priority="1021" operator="containsText" text="SINAPI">
      <formula>NOT(ISERROR(SEARCH("SINAPI",B80)))</formula>
    </cfRule>
    <cfRule type="containsText" dxfId="2259" priority="1022" operator="containsText" text="SIURB-INFRA">
      <formula>NOT(ISERROR(SEARCH("SIURB-INFRA",B80)))</formula>
    </cfRule>
    <cfRule type="containsText" dxfId="2258" priority="1023" operator="containsText" text="SIURB-EDIF">
      <formula>NOT(ISERROR(SEARCH("SIURB-EDIF",B80)))</formula>
    </cfRule>
    <cfRule type="containsText" dxfId="2257" priority="1024" operator="containsText" text="CDHU">
      <formula>NOT(ISERROR(SEARCH("CDHU",B80)))</formula>
    </cfRule>
  </conditionalFormatting>
  <conditionalFormatting sqref="B83">
    <cfRule type="containsText" dxfId="2256" priority="1009" operator="containsText" text="PESQUISA DE MERCADO">
      <formula>NOT(ISERROR(SEARCH("PESQUISA DE MERCADO",B83)))</formula>
    </cfRule>
    <cfRule type="containsText" dxfId="2255" priority="1010" operator="containsText" text="CPU">
      <formula>NOT(ISERROR(SEARCH("CPU",B83)))</formula>
    </cfRule>
    <cfRule type="containsText" dxfId="2254" priority="1011" operator="containsText" text="LICITADO">
      <formula>NOT(ISERROR(SEARCH("LICITADO",B83)))</formula>
    </cfRule>
    <cfRule type="containsText" dxfId="2253" priority="1012" operator="containsText" text="OUTROS">
      <formula>NOT(ISERROR(SEARCH("OUTROS",B83)))</formula>
    </cfRule>
    <cfRule type="containsText" dxfId="2252" priority="1013" operator="containsText" text="SINAPI">
      <formula>NOT(ISERROR(SEARCH("SINAPI",B83)))</formula>
    </cfRule>
    <cfRule type="containsText" dxfId="2251" priority="1014" operator="containsText" text="SIURB-INFRA">
      <formula>NOT(ISERROR(SEARCH("SIURB-INFRA",B83)))</formula>
    </cfRule>
    <cfRule type="containsText" dxfId="2250" priority="1015" operator="containsText" text="SIURB-EDIF">
      <formula>NOT(ISERROR(SEARCH("SIURB-EDIF",B83)))</formula>
    </cfRule>
    <cfRule type="containsText" dxfId="2249" priority="1016" operator="containsText" text="CDHU">
      <formula>NOT(ISERROR(SEARCH("CDHU",B83)))</formula>
    </cfRule>
  </conditionalFormatting>
  <conditionalFormatting sqref="B86">
    <cfRule type="containsText" dxfId="2248" priority="1001" operator="containsText" text="PESQUISA DE MERCADO">
      <formula>NOT(ISERROR(SEARCH("PESQUISA DE MERCADO",B86)))</formula>
    </cfRule>
    <cfRule type="containsText" dxfId="2247" priority="1002" operator="containsText" text="CPU">
      <formula>NOT(ISERROR(SEARCH("CPU",B86)))</formula>
    </cfRule>
    <cfRule type="containsText" dxfId="2246" priority="1003" operator="containsText" text="LICITADO">
      <formula>NOT(ISERROR(SEARCH("LICITADO",B86)))</formula>
    </cfRule>
    <cfRule type="containsText" dxfId="2245" priority="1004" operator="containsText" text="OUTROS">
      <formula>NOT(ISERROR(SEARCH("OUTROS",B86)))</formula>
    </cfRule>
    <cfRule type="containsText" dxfId="2244" priority="1005" operator="containsText" text="SINAPI">
      <formula>NOT(ISERROR(SEARCH("SINAPI",B86)))</formula>
    </cfRule>
    <cfRule type="containsText" dxfId="2243" priority="1006" operator="containsText" text="SIURB-INFRA">
      <formula>NOT(ISERROR(SEARCH("SIURB-INFRA",B86)))</formula>
    </cfRule>
    <cfRule type="containsText" dxfId="2242" priority="1007" operator="containsText" text="SIURB-EDIF">
      <formula>NOT(ISERROR(SEARCH("SIURB-EDIF",B86)))</formula>
    </cfRule>
    <cfRule type="containsText" dxfId="2241" priority="1008" operator="containsText" text="CDHU">
      <formula>NOT(ISERROR(SEARCH("CDHU",B86)))</formula>
    </cfRule>
  </conditionalFormatting>
  <conditionalFormatting sqref="B89">
    <cfRule type="containsText" dxfId="2240" priority="993" operator="containsText" text="PESQUISA DE MERCADO">
      <formula>NOT(ISERROR(SEARCH("PESQUISA DE MERCADO",B89)))</formula>
    </cfRule>
    <cfRule type="containsText" dxfId="2239" priority="994" operator="containsText" text="CPU">
      <formula>NOT(ISERROR(SEARCH("CPU",B89)))</formula>
    </cfRule>
    <cfRule type="containsText" dxfId="2238" priority="995" operator="containsText" text="LICITADO">
      <formula>NOT(ISERROR(SEARCH("LICITADO",B89)))</formula>
    </cfRule>
    <cfRule type="containsText" dxfId="2237" priority="996" operator="containsText" text="OUTROS">
      <formula>NOT(ISERROR(SEARCH("OUTROS",B89)))</formula>
    </cfRule>
    <cfRule type="containsText" dxfId="2236" priority="997" operator="containsText" text="SINAPI">
      <formula>NOT(ISERROR(SEARCH("SINAPI",B89)))</formula>
    </cfRule>
    <cfRule type="containsText" dxfId="2235" priority="998" operator="containsText" text="SIURB-INFRA">
      <formula>NOT(ISERROR(SEARCH("SIURB-INFRA",B89)))</formula>
    </cfRule>
    <cfRule type="containsText" dxfId="2234" priority="999" operator="containsText" text="SIURB-EDIF">
      <formula>NOT(ISERROR(SEARCH("SIURB-EDIF",B89)))</formula>
    </cfRule>
    <cfRule type="containsText" dxfId="2233" priority="1000" operator="containsText" text="CDHU">
      <formula>NOT(ISERROR(SEARCH("CDHU",B89)))</formula>
    </cfRule>
  </conditionalFormatting>
  <conditionalFormatting sqref="B93:B97">
    <cfRule type="containsText" dxfId="2232" priority="985" operator="containsText" text="PESQUISA DE MERCADO">
      <formula>NOT(ISERROR(SEARCH("PESQUISA DE MERCADO",B93)))</formula>
    </cfRule>
    <cfRule type="containsText" dxfId="2231" priority="986" operator="containsText" text="CPU">
      <formula>NOT(ISERROR(SEARCH("CPU",B93)))</formula>
    </cfRule>
    <cfRule type="containsText" dxfId="2230" priority="987" operator="containsText" text="LICITADO">
      <formula>NOT(ISERROR(SEARCH("LICITADO",B93)))</formula>
    </cfRule>
    <cfRule type="containsText" dxfId="2229" priority="988" operator="containsText" text="OUTROS">
      <formula>NOT(ISERROR(SEARCH("OUTROS",B93)))</formula>
    </cfRule>
    <cfRule type="containsText" dxfId="2228" priority="989" operator="containsText" text="SINAPI">
      <formula>NOT(ISERROR(SEARCH("SINAPI",B93)))</formula>
    </cfRule>
    <cfRule type="containsText" dxfId="2227" priority="990" operator="containsText" text="SIURB-INFRA">
      <formula>NOT(ISERROR(SEARCH("SIURB-INFRA",B93)))</formula>
    </cfRule>
    <cfRule type="containsText" dxfId="2226" priority="991" operator="containsText" text="SIURB-EDIF">
      <formula>NOT(ISERROR(SEARCH("SIURB-EDIF",B93)))</formula>
    </cfRule>
    <cfRule type="containsText" dxfId="2225" priority="992" operator="containsText" text="CDHU">
      <formula>NOT(ISERROR(SEARCH("CDHU",B93)))</formula>
    </cfRule>
  </conditionalFormatting>
  <conditionalFormatting sqref="B100:B104">
    <cfRule type="containsText" dxfId="2224" priority="977" operator="containsText" text="PESQUISA DE MERCADO">
      <formula>NOT(ISERROR(SEARCH("PESQUISA DE MERCADO",B100)))</formula>
    </cfRule>
    <cfRule type="containsText" dxfId="2223" priority="978" operator="containsText" text="CPU">
      <formula>NOT(ISERROR(SEARCH("CPU",B100)))</formula>
    </cfRule>
    <cfRule type="containsText" dxfId="2222" priority="979" operator="containsText" text="LICITADO">
      <formula>NOT(ISERROR(SEARCH("LICITADO",B100)))</formula>
    </cfRule>
    <cfRule type="containsText" dxfId="2221" priority="980" operator="containsText" text="OUTROS">
      <formula>NOT(ISERROR(SEARCH("OUTROS",B100)))</formula>
    </cfRule>
    <cfRule type="containsText" dxfId="2220" priority="981" operator="containsText" text="SINAPI">
      <formula>NOT(ISERROR(SEARCH("SINAPI",B100)))</formula>
    </cfRule>
    <cfRule type="containsText" dxfId="2219" priority="982" operator="containsText" text="SIURB-INFRA">
      <formula>NOT(ISERROR(SEARCH("SIURB-INFRA",B100)))</formula>
    </cfRule>
    <cfRule type="containsText" dxfId="2218" priority="983" operator="containsText" text="SIURB-EDIF">
      <formula>NOT(ISERROR(SEARCH("SIURB-EDIF",B100)))</formula>
    </cfRule>
    <cfRule type="containsText" dxfId="2217" priority="984" operator="containsText" text="CDHU">
      <formula>NOT(ISERROR(SEARCH("CDHU",B100)))</formula>
    </cfRule>
  </conditionalFormatting>
  <conditionalFormatting sqref="B107:B111">
    <cfRule type="containsText" dxfId="2216" priority="969" operator="containsText" text="PESQUISA DE MERCADO">
      <formula>NOT(ISERROR(SEARCH("PESQUISA DE MERCADO",B107)))</formula>
    </cfRule>
    <cfRule type="containsText" dxfId="2215" priority="970" operator="containsText" text="CPU">
      <formula>NOT(ISERROR(SEARCH("CPU",B107)))</formula>
    </cfRule>
    <cfRule type="containsText" dxfId="2214" priority="971" operator="containsText" text="LICITADO">
      <formula>NOT(ISERROR(SEARCH("LICITADO",B107)))</formula>
    </cfRule>
    <cfRule type="containsText" dxfId="2213" priority="972" operator="containsText" text="OUTROS">
      <formula>NOT(ISERROR(SEARCH("OUTROS",B107)))</formula>
    </cfRule>
    <cfRule type="containsText" dxfId="2212" priority="973" operator="containsText" text="SINAPI">
      <formula>NOT(ISERROR(SEARCH("SINAPI",B107)))</formula>
    </cfRule>
    <cfRule type="containsText" dxfId="2211" priority="974" operator="containsText" text="SIURB-INFRA">
      <formula>NOT(ISERROR(SEARCH("SIURB-INFRA",B107)))</formula>
    </cfRule>
    <cfRule type="containsText" dxfId="2210" priority="975" operator="containsText" text="SIURB-EDIF">
      <formula>NOT(ISERROR(SEARCH("SIURB-EDIF",B107)))</formula>
    </cfRule>
    <cfRule type="containsText" dxfId="2209" priority="976" operator="containsText" text="CDHU">
      <formula>NOT(ISERROR(SEARCH("CDHU",B107)))</formula>
    </cfRule>
  </conditionalFormatting>
  <conditionalFormatting sqref="B114:B118">
    <cfRule type="containsText" dxfId="2208" priority="961" operator="containsText" text="PESQUISA DE MERCADO">
      <formula>NOT(ISERROR(SEARCH("PESQUISA DE MERCADO",B114)))</formula>
    </cfRule>
    <cfRule type="containsText" dxfId="2207" priority="962" operator="containsText" text="CPU">
      <formula>NOT(ISERROR(SEARCH("CPU",B114)))</formula>
    </cfRule>
    <cfRule type="containsText" dxfId="2206" priority="963" operator="containsText" text="LICITADO">
      <formula>NOT(ISERROR(SEARCH("LICITADO",B114)))</formula>
    </cfRule>
    <cfRule type="containsText" dxfId="2205" priority="964" operator="containsText" text="OUTROS">
      <formula>NOT(ISERROR(SEARCH("OUTROS",B114)))</formula>
    </cfRule>
    <cfRule type="containsText" dxfId="2204" priority="965" operator="containsText" text="SINAPI">
      <formula>NOT(ISERROR(SEARCH("SINAPI",B114)))</formula>
    </cfRule>
    <cfRule type="containsText" dxfId="2203" priority="966" operator="containsText" text="SIURB-INFRA">
      <formula>NOT(ISERROR(SEARCH("SIURB-INFRA",B114)))</formula>
    </cfRule>
    <cfRule type="containsText" dxfId="2202" priority="967" operator="containsText" text="SIURB-EDIF">
      <formula>NOT(ISERROR(SEARCH("SIURB-EDIF",B114)))</formula>
    </cfRule>
    <cfRule type="containsText" dxfId="2201" priority="968" operator="containsText" text="CDHU">
      <formula>NOT(ISERROR(SEARCH("CDHU",B114)))</formula>
    </cfRule>
  </conditionalFormatting>
  <conditionalFormatting sqref="B121:B125">
    <cfRule type="containsText" dxfId="2200" priority="953" operator="containsText" text="PESQUISA DE MERCADO">
      <formula>NOT(ISERROR(SEARCH("PESQUISA DE MERCADO",B121)))</formula>
    </cfRule>
    <cfRule type="containsText" dxfId="2199" priority="954" operator="containsText" text="CPU">
      <formula>NOT(ISERROR(SEARCH("CPU",B121)))</formula>
    </cfRule>
    <cfRule type="containsText" dxfId="2198" priority="955" operator="containsText" text="LICITADO">
      <formula>NOT(ISERROR(SEARCH("LICITADO",B121)))</formula>
    </cfRule>
    <cfRule type="containsText" dxfId="2197" priority="956" operator="containsText" text="OUTROS">
      <formula>NOT(ISERROR(SEARCH("OUTROS",B121)))</formula>
    </cfRule>
    <cfRule type="containsText" dxfId="2196" priority="957" operator="containsText" text="SINAPI">
      <formula>NOT(ISERROR(SEARCH("SINAPI",B121)))</formula>
    </cfRule>
    <cfRule type="containsText" dxfId="2195" priority="958" operator="containsText" text="SIURB-INFRA">
      <formula>NOT(ISERROR(SEARCH("SIURB-INFRA",B121)))</formula>
    </cfRule>
    <cfRule type="containsText" dxfId="2194" priority="959" operator="containsText" text="SIURB-EDIF">
      <formula>NOT(ISERROR(SEARCH("SIURB-EDIF",B121)))</formula>
    </cfRule>
    <cfRule type="containsText" dxfId="2193" priority="960" operator="containsText" text="CDHU">
      <formula>NOT(ISERROR(SEARCH("CDHU",B121)))</formula>
    </cfRule>
  </conditionalFormatting>
  <conditionalFormatting sqref="B128">
    <cfRule type="containsText" dxfId="2192" priority="945" operator="containsText" text="PESQUISA DE MERCADO">
      <formula>NOT(ISERROR(SEARCH("PESQUISA DE MERCADO",B128)))</formula>
    </cfRule>
    <cfRule type="containsText" dxfId="2191" priority="946" operator="containsText" text="CPU">
      <formula>NOT(ISERROR(SEARCH("CPU",B128)))</formula>
    </cfRule>
    <cfRule type="containsText" dxfId="2190" priority="947" operator="containsText" text="LICITADO">
      <formula>NOT(ISERROR(SEARCH("LICITADO",B128)))</formula>
    </cfRule>
    <cfRule type="containsText" dxfId="2189" priority="948" operator="containsText" text="OUTROS">
      <formula>NOT(ISERROR(SEARCH("OUTROS",B128)))</formula>
    </cfRule>
    <cfRule type="containsText" dxfId="2188" priority="949" operator="containsText" text="SINAPI">
      <formula>NOT(ISERROR(SEARCH("SINAPI",B128)))</formula>
    </cfRule>
    <cfRule type="containsText" dxfId="2187" priority="950" operator="containsText" text="SIURB-INFRA">
      <formula>NOT(ISERROR(SEARCH("SIURB-INFRA",B128)))</formula>
    </cfRule>
    <cfRule type="containsText" dxfId="2186" priority="951" operator="containsText" text="SIURB-EDIF">
      <formula>NOT(ISERROR(SEARCH("SIURB-EDIF",B128)))</formula>
    </cfRule>
    <cfRule type="containsText" dxfId="2185" priority="952" operator="containsText" text="CDHU">
      <formula>NOT(ISERROR(SEARCH("CDHU",B128)))</formula>
    </cfRule>
  </conditionalFormatting>
  <conditionalFormatting sqref="B131:B133">
    <cfRule type="containsText" dxfId="2184" priority="937" operator="containsText" text="PESQUISA DE MERCADO">
      <formula>NOT(ISERROR(SEARCH("PESQUISA DE MERCADO",B131)))</formula>
    </cfRule>
    <cfRule type="containsText" dxfId="2183" priority="938" operator="containsText" text="CPU">
      <formula>NOT(ISERROR(SEARCH("CPU",B131)))</formula>
    </cfRule>
    <cfRule type="containsText" dxfId="2182" priority="939" operator="containsText" text="LICITADO">
      <formula>NOT(ISERROR(SEARCH("LICITADO",B131)))</formula>
    </cfRule>
    <cfRule type="containsText" dxfId="2181" priority="940" operator="containsText" text="OUTROS">
      <formula>NOT(ISERROR(SEARCH("OUTROS",B131)))</formula>
    </cfRule>
    <cfRule type="containsText" dxfId="2180" priority="941" operator="containsText" text="SINAPI">
      <formula>NOT(ISERROR(SEARCH("SINAPI",B131)))</formula>
    </cfRule>
    <cfRule type="containsText" dxfId="2179" priority="942" operator="containsText" text="SIURB-INFRA">
      <formula>NOT(ISERROR(SEARCH("SIURB-INFRA",B131)))</formula>
    </cfRule>
    <cfRule type="containsText" dxfId="2178" priority="943" operator="containsText" text="SIURB-EDIF">
      <formula>NOT(ISERROR(SEARCH("SIURB-EDIF",B131)))</formula>
    </cfRule>
    <cfRule type="containsText" dxfId="2177" priority="944" operator="containsText" text="CDHU">
      <formula>NOT(ISERROR(SEARCH("CDHU",B131)))</formula>
    </cfRule>
  </conditionalFormatting>
  <conditionalFormatting sqref="B136:B138">
    <cfRule type="containsText" dxfId="2176" priority="929" operator="containsText" text="PESQUISA DE MERCADO">
      <formula>NOT(ISERROR(SEARCH("PESQUISA DE MERCADO",B136)))</formula>
    </cfRule>
    <cfRule type="containsText" dxfId="2175" priority="930" operator="containsText" text="CPU">
      <formula>NOT(ISERROR(SEARCH("CPU",B136)))</formula>
    </cfRule>
    <cfRule type="containsText" dxfId="2174" priority="931" operator="containsText" text="LICITADO">
      <formula>NOT(ISERROR(SEARCH("LICITADO",B136)))</formula>
    </cfRule>
    <cfRule type="containsText" dxfId="2173" priority="932" operator="containsText" text="OUTROS">
      <formula>NOT(ISERROR(SEARCH("OUTROS",B136)))</formula>
    </cfRule>
    <cfRule type="containsText" dxfId="2172" priority="933" operator="containsText" text="SINAPI">
      <formula>NOT(ISERROR(SEARCH("SINAPI",B136)))</formula>
    </cfRule>
    <cfRule type="containsText" dxfId="2171" priority="934" operator="containsText" text="SIURB-INFRA">
      <formula>NOT(ISERROR(SEARCH("SIURB-INFRA",B136)))</formula>
    </cfRule>
    <cfRule type="containsText" dxfId="2170" priority="935" operator="containsText" text="SIURB-EDIF">
      <formula>NOT(ISERROR(SEARCH("SIURB-EDIF",B136)))</formula>
    </cfRule>
    <cfRule type="containsText" dxfId="2169" priority="936" operator="containsText" text="CDHU">
      <formula>NOT(ISERROR(SEARCH("CDHU",B136)))</formula>
    </cfRule>
  </conditionalFormatting>
  <conditionalFormatting sqref="B142">
    <cfRule type="containsText" dxfId="2168" priority="921" operator="containsText" text="PESQUISA DE MERCADO">
      <formula>NOT(ISERROR(SEARCH("PESQUISA DE MERCADO",B142)))</formula>
    </cfRule>
    <cfRule type="containsText" dxfId="2167" priority="922" operator="containsText" text="CPU">
      <formula>NOT(ISERROR(SEARCH("CPU",B142)))</formula>
    </cfRule>
    <cfRule type="containsText" dxfId="2166" priority="923" operator="containsText" text="LICITADO">
      <formula>NOT(ISERROR(SEARCH("LICITADO",B142)))</formula>
    </cfRule>
    <cfRule type="containsText" dxfId="2165" priority="924" operator="containsText" text="OUTROS">
      <formula>NOT(ISERROR(SEARCH("OUTROS",B142)))</formula>
    </cfRule>
    <cfRule type="containsText" dxfId="2164" priority="925" operator="containsText" text="SINAPI">
      <formula>NOT(ISERROR(SEARCH("SINAPI",B142)))</formula>
    </cfRule>
    <cfRule type="containsText" dxfId="2163" priority="926" operator="containsText" text="SIURB-INFRA">
      <formula>NOT(ISERROR(SEARCH("SIURB-INFRA",B142)))</formula>
    </cfRule>
    <cfRule type="containsText" dxfId="2162" priority="927" operator="containsText" text="SIURB-EDIF">
      <formula>NOT(ISERROR(SEARCH("SIURB-EDIF",B142)))</formula>
    </cfRule>
    <cfRule type="containsText" dxfId="2161" priority="928" operator="containsText" text="CDHU">
      <formula>NOT(ISERROR(SEARCH("CDHU",B142)))</formula>
    </cfRule>
  </conditionalFormatting>
  <conditionalFormatting sqref="B145">
    <cfRule type="containsText" dxfId="2160" priority="913" operator="containsText" text="PESQUISA DE MERCADO">
      <formula>NOT(ISERROR(SEARCH("PESQUISA DE MERCADO",B145)))</formula>
    </cfRule>
    <cfRule type="containsText" dxfId="2159" priority="914" operator="containsText" text="CPU">
      <formula>NOT(ISERROR(SEARCH("CPU",B145)))</formula>
    </cfRule>
    <cfRule type="containsText" dxfId="2158" priority="915" operator="containsText" text="LICITADO">
      <formula>NOT(ISERROR(SEARCH("LICITADO",B145)))</formula>
    </cfRule>
    <cfRule type="containsText" dxfId="2157" priority="916" operator="containsText" text="OUTROS">
      <formula>NOT(ISERROR(SEARCH("OUTROS",B145)))</formula>
    </cfRule>
    <cfRule type="containsText" dxfId="2156" priority="917" operator="containsText" text="SINAPI">
      <formula>NOT(ISERROR(SEARCH("SINAPI",B145)))</formula>
    </cfRule>
    <cfRule type="containsText" dxfId="2155" priority="918" operator="containsText" text="SIURB-INFRA">
      <formula>NOT(ISERROR(SEARCH("SIURB-INFRA",B145)))</formula>
    </cfRule>
    <cfRule type="containsText" dxfId="2154" priority="919" operator="containsText" text="SIURB-EDIF">
      <formula>NOT(ISERROR(SEARCH("SIURB-EDIF",B145)))</formula>
    </cfRule>
    <cfRule type="containsText" dxfId="2153" priority="920" operator="containsText" text="CDHU">
      <formula>NOT(ISERROR(SEARCH("CDHU",B145)))</formula>
    </cfRule>
  </conditionalFormatting>
  <conditionalFormatting sqref="B148">
    <cfRule type="containsText" dxfId="2152" priority="905" operator="containsText" text="PESQUISA DE MERCADO">
      <formula>NOT(ISERROR(SEARCH("PESQUISA DE MERCADO",B148)))</formula>
    </cfRule>
    <cfRule type="containsText" dxfId="2151" priority="906" operator="containsText" text="CPU">
      <formula>NOT(ISERROR(SEARCH("CPU",B148)))</formula>
    </cfRule>
    <cfRule type="containsText" dxfId="2150" priority="907" operator="containsText" text="LICITADO">
      <formula>NOT(ISERROR(SEARCH("LICITADO",B148)))</formula>
    </cfRule>
    <cfRule type="containsText" dxfId="2149" priority="908" operator="containsText" text="OUTROS">
      <formula>NOT(ISERROR(SEARCH("OUTROS",B148)))</formula>
    </cfRule>
    <cfRule type="containsText" dxfId="2148" priority="909" operator="containsText" text="SINAPI">
      <formula>NOT(ISERROR(SEARCH("SINAPI",B148)))</formula>
    </cfRule>
    <cfRule type="containsText" dxfId="2147" priority="910" operator="containsText" text="SIURB-INFRA">
      <formula>NOT(ISERROR(SEARCH("SIURB-INFRA",B148)))</formula>
    </cfRule>
    <cfRule type="containsText" dxfId="2146" priority="911" operator="containsText" text="SIURB-EDIF">
      <formula>NOT(ISERROR(SEARCH("SIURB-EDIF",B148)))</formula>
    </cfRule>
    <cfRule type="containsText" dxfId="2145" priority="912" operator="containsText" text="CDHU">
      <formula>NOT(ISERROR(SEARCH("CDHU",B148)))</formula>
    </cfRule>
  </conditionalFormatting>
  <conditionalFormatting sqref="B151">
    <cfRule type="containsText" dxfId="2144" priority="897" operator="containsText" text="PESQUISA DE MERCADO">
      <formula>NOT(ISERROR(SEARCH("PESQUISA DE MERCADO",B151)))</formula>
    </cfRule>
    <cfRule type="containsText" dxfId="2143" priority="898" operator="containsText" text="CPU">
      <formula>NOT(ISERROR(SEARCH("CPU",B151)))</formula>
    </cfRule>
    <cfRule type="containsText" dxfId="2142" priority="899" operator="containsText" text="LICITADO">
      <formula>NOT(ISERROR(SEARCH("LICITADO",B151)))</formula>
    </cfRule>
    <cfRule type="containsText" dxfId="2141" priority="900" operator="containsText" text="OUTROS">
      <formula>NOT(ISERROR(SEARCH("OUTROS",B151)))</formula>
    </cfRule>
    <cfRule type="containsText" dxfId="2140" priority="901" operator="containsText" text="SINAPI">
      <formula>NOT(ISERROR(SEARCH("SINAPI",B151)))</formula>
    </cfRule>
    <cfRule type="containsText" dxfId="2139" priority="902" operator="containsText" text="SIURB-INFRA">
      <formula>NOT(ISERROR(SEARCH("SIURB-INFRA",B151)))</formula>
    </cfRule>
    <cfRule type="containsText" dxfId="2138" priority="903" operator="containsText" text="SIURB-EDIF">
      <formula>NOT(ISERROR(SEARCH("SIURB-EDIF",B151)))</formula>
    </cfRule>
    <cfRule type="containsText" dxfId="2137" priority="904" operator="containsText" text="CDHU">
      <formula>NOT(ISERROR(SEARCH("CDHU",B151)))</formula>
    </cfRule>
  </conditionalFormatting>
  <conditionalFormatting sqref="B154">
    <cfRule type="containsText" dxfId="2136" priority="889" operator="containsText" text="PESQUISA DE MERCADO">
      <formula>NOT(ISERROR(SEARCH("PESQUISA DE MERCADO",B154)))</formula>
    </cfRule>
    <cfRule type="containsText" dxfId="2135" priority="890" operator="containsText" text="CPU">
      <formula>NOT(ISERROR(SEARCH("CPU",B154)))</formula>
    </cfRule>
    <cfRule type="containsText" dxfId="2134" priority="891" operator="containsText" text="LICITADO">
      <formula>NOT(ISERROR(SEARCH("LICITADO",B154)))</formula>
    </cfRule>
    <cfRule type="containsText" dxfId="2133" priority="892" operator="containsText" text="OUTROS">
      <formula>NOT(ISERROR(SEARCH("OUTROS",B154)))</formula>
    </cfRule>
    <cfRule type="containsText" dxfId="2132" priority="893" operator="containsText" text="SINAPI">
      <formula>NOT(ISERROR(SEARCH("SINAPI",B154)))</formula>
    </cfRule>
    <cfRule type="containsText" dxfId="2131" priority="894" operator="containsText" text="SIURB-INFRA">
      <formula>NOT(ISERROR(SEARCH("SIURB-INFRA",B154)))</formula>
    </cfRule>
    <cfRule type="containsText" dxfId="2130" priority="895" operator="containsText" text="SIURB-EDIF">
      <formula>NOT(ISERROR(SEARCH("SIURB-EDIF",B154)))</formula>
    </cfRule>
    <cfRule type="containsText" dxfId="2129" priority="896" operator="containsText" text="CDHU">
      <formula>NOT(ISERROR(SEARCH("CDHU",B154)))</formula>
    </cfRule>
  </conditionalFormatting>
  <conditionalFormatting sqref="B157">
    <cfRule type="containsText" dxfId="2128" priority="881" operator="containsText" text="PESQUISA DE MERCADO">
      <formula>NOT(ISERROR(SEARCH("PESQUISA DE MERCADO",B157)))</formula>
    </cfRule>
    <cfRule type="containsText" dxfId="2127" priority="882" operator="containsText" text="CPU">
      <formula>NOT(ISERROR(SEARCH("CPU",B157)))</formula>
    </cfRule>
    <cfRule type="containsText" dxfId="2126" priority="883" operator="containsText" text="LICITADO">
      <formula>NOT(ISERROR(SEARCH("LICITADO",B157)))</formula>
    </cfRule>
    <cfRule type="containsText" dxfId="2125" priority="884" operator="containsText" text="OUTROS">
      <formula>NOT(ISERROR(SEARCH("OUTROS",B157)))</formula>
    </cfRule>
    <cfRule type="containsText" dxfId="2124" priority="885" operator="containsText" text="SINAPI">
      <formula>NOT(ISERROR(SEARCH("SINAPI",B157)))</formula>
    </cfRule>
    <cfRule type="containsText" dxfId="2123" priority="886" operator="containsText" text="SIURB-INFRA">
      <formula>NOT(ISERROR(SEARCH("SIURB-INFRA",B157)))</formula>
    </cfRule>
    <cfRule type="containsText" dxfId="2122" priority="887" operator="containsText" text="SIURB-EDIF">
      <formula>NOT(ISERROR(SEARCH("SIURB-EDIF",B157)))</formula>
    </cfRule>
    <cfRule type="containsText" dxfId="2121" priority="888" operator="containsText" text="CDHU">
      <formula>NOT(ISERROR(SEARCH("CDHU",B157)))</formula>
    </cfRule>
  </conditionalFormatting>
  <conditionalFormatting sqref="B160">
    <cfRule type="containsText" dxfId="2120" priority="873" operator="containsText" text="PESQUISA DE MERCADO">
      <formula>NOT(ISERROR(SEARCH("PESQUISA DE MERCADO",B160)))</formula>
    </cfRule>
    <cfRule type="containsText" dxfId="2119" priority="874" operator="containsText" text="CPU">
      <formula>NOT(ISERROR(SEARCH("CPU",B160)))</formula>
    </cfRule>
    <cfRule type="containsText" dxfId="2118" priority="875" operator="containsText" text="LICITADO">
      <formula>NOT(ISERROR(SEARCH("LICITADO",B160)))</formula>
    </cfRule>
    <cfRule type="containsText" dxfId="2117" priority="876" operator="containsText" text="OUTROS">
      <formula>NOT(ISERROR(SEARCH("OUTROS",B160)))</formula>
    </cfRule>
    <cfRule type="containsText" dxfId="2116" priority="877" operator="containsText" text="SINAPI">
      <formula>NOT(ISERROR(SEARCH("SINAPI",B160)))</formula>
    </cfRule>
    <cfRule type="containsText" dxfId="2115" priority="878" operator="containsText" text="SIURB-INFRA">
      <formula>NOT(ISERROR(SEARCH("SIURB-INFRA",B160)))</formula>
    </cfRule>
    <cfRule type="containsText" dxfId="2114" priority="879" operator="containsText" text="SIURB-EDIF">
      <formula>NOT(ISERROR(SEARCH("SIURB-EDIF",B160)))</formula>
    </cfRule>
    <cfRule type="containsText" dxfId="2113" priority="880" operator="containsText" text="CDHU">
      <formula>NOT(ISERROR(SEARCH("CDHU",B160)))</formula>
    </cfRule>
  </conditionalFormatting>
  <conditionalFormatting sqref="B163">
    <cfRule type="containsText" dxfId="2112" priority="865" operator="containsText" text="PESQUISA DE MERCADO">
      <formula>NOT(ISERROR(SEARCH("PESQUISA DE MERCADO",B163)))</formula>
    </cfRule>
    <cfRule type="containsText" dxfId="2111" priority="866" operator="containsText" text="CPU">
      <formula>NOT(ISERROR(SEARCH("CPU",B163)))</formula>
    </cfRule>
    <cfRule type="containsText" dxfId="2110" priority="867" operator="containsText" text="LICITADO">
      <formula>NOT(ISERROR(SEARCH("LICITADO",B163)))</formula>
    </cfRule>
    <cfRule type="containsText" dxfId="2109" priority="868" operator="containsText" text="OUTROS">
      <formula>NOT(ISERROR(SEARCH("OUTROS",B163)))</formula>
    </cfRule>
    <cfRule type="containsText" dxfId="2108" priority="869" operator="containsText" text="SINAPI">
      <formula>NOT(ISERROR(SEARCH("SINAPI",B163)))</formula>
    </cfRule>
    <cfRule type="containsText" dxfId="2107" priority="870" operator="containsText" text="SIURB-INFRA">
      <formula>NOT(ISERROR(SEARCH("SIURB-INFRA",B163)))</formula>
    </cfRule>
    <cfRule type="containsText" dxfId="2106" priority="871" operator="containsText" text="SIURB-EDIF">
      <formula>NOT(ISERROR(SEARCH("SIURB-EDIF",B163)))</formula>
    </cfRule>
    <cfRule type="containsText" dxfId="2105" priority="872" operator="containsText" text="CDHU">
      <formula>NOT(ISERROR(SEARCH("CDHU",B163)))</formula>
    </cfRule>
  </conditionalFormatting>
  <conditionalFormatting sqref="B166">
    <cfRule type="containsText" dxfId="2104" priority="857" operator="containsText" text="PESQUISA DE MERCADO">
      <formula>NOT(ISERROR(SEARCH("PESQUISA DE MERCADO",B166)))</formula>
    </cfRule>
    <cfRule type="containsText" dxfId="2103" priority="858" operator="containsText" text="CPU">
      <formula>NOT(ISERROR(SEARCH("CPU",B166)))</formula>
    </cfRule>
    <cfRule type="containsText" dxfId="2102" priority="859" operator="containsText" text="LICITADO">
      <formula>NOT(ISERROR(SEARCH("LICITADO",B166)))</formula>
    </cfRule>
    <cfRule type="containsText" dxfId="2101" priority="860" operator="containsText" text="OUTROS">
      <formula>NOT(ISERROR(SEARCH("OUTROS",B166)))</formula>
    </cfRule>
    <cfRule type="containsText" dxfId="2100" priority="861" operator="containsText" text="SINAPI">
      <formula>NOT(ISERROR(SEARCH("SINAPI",B166)))</formula>
    </cfRule>
    <cfRule type="containsText" dxfId="2099" priority="862" operator="containsText" text="SIURB-INFRA">
      <formula>NOT(ISERROR(SEARCH("SIURB-INFRA",B166)))</formula>
    </cfRule>
    <cfRule type="containsText" dxfId="2098" priority="863" operator="containsText" text="SIURB-EDIF">
      <formula>NOT(ISERROR(SEARCH("SIURB-EDIF",B166)))</formula>
    </cfRule>
    <cfRule type="containsText" dxfId="2097" priority="864" operator="containsText" text="CDHU">
      <formula>NOT(ISERROR(SEARCH("CDHU",B166)))</formula>
    </cfRule>
  </conditionalFormatting>
  <conditionalFormatting sqref="B170:B180">
    <cfRule type="containsText" dxfId="2096" priority="849" operator="containsText" text="PESQUISA DE MERCADO">
      <formula>NOT(ISERROR(SEARCH("PESQUISA DE MERCADO",B170)))</formula>
    </cfRule>
    <cfRule type="containsText" dxfId="2095" priority="850" operator="containsText" text="CPU">
      <formula>NOT(ISERROR(SEARCH("CPU",B170)))</formula>
    </cfRule>
    <cfRule type="containsText" dxfId="2094" priority="851" operator="containsText" text="LICITADO">
      <formula>NOT(ISERROR(SEARCH("LICITADO",B170)))</formula>
    </cfRule>
    <cfRule type="containsText" dxfId="2093" priority="852" operator="containsText" text="OUTROS">
      <formula>NOT(ISERROR(SEARCH("OUTROS",B170)))</formula>
    </cfRule>
    <cfRule type="containsText" dxfId="2092" priority="853" operator="containsText" text="SINAPI">
      <formula>NOT(ISERROR(SEARCH("SINAPI",B170)))</formula>
    </cfRule>
    <cfRule type="containsText" dxfId="2091" priority="854" operator="containsText" text="SIURB-INFRA">
      <formula>NOT(ISERROR(SEARCH("SIURB-INFRA",B170)))</formula>
    </cfRule>
    <cfRule type="containsText" dxfId="2090" priority="855" operator="containsText" text="SIURB-EDIF">
      <formula>NOT(ISERROR(SEARCH("SIURB-EDIF",B170)))</formula>
    </cfRule>
    <cfRule type="containsText" dxfId="2089" priority="856" operator="containsText" text="CDHU">
      <formula>NOT(ISERROR(SEARCH("CDHU",B170)))</formula>
    </cfRule>
  </conditionalFormatting>
  <conditionalFormatting sqref="B183:B193">
    <cfRule type="containsText" dxfId="2088" priority="841" operator="containsText" text="PESQUISA DE MERCADO">
      <formula>NOT(ISERROR(SEARCH("PESQUISA DE MERCADO",B183)))</formula>
    </cfRule>
    <cfRule type="containsText" dxfId="2087" priority="842" operator="containsText" text="CPU">
      <formula>NOT(ISERROR(SEARCH("CPU",B183)))</formula>
    </cfRule>
    <cfRule type="containsText" dxfId="2086" priority="843" operator="containsText" text="LICITADO">
      <formula>NOT(ISERROR(SEARCH("LICITADO",B183)))</formula>
    </cfRule>
    <cfRule type="containsText" dxfId="2085" priority="844" operator="containsText" text="OUTROS">
      <formula>NOT(ISERROR(SEARCH("OUTROS",B183)))</formula>
    </cfRule>
    <cfRule type="containsText" dxfId="2084" priority="845" operator="containsText" text="SINAPI">
      <formula>NOT(ISERROR(SEARCH("SINAPI",B183)))</formula>
    </cfRule>
    <cfRule type="containsText" dxfId="2083" priority="846" operator="containsText" text="SIURB-INFRA">
      <formula>NOT(ISERROR(SEARCH("SIURB-INFRA",B183)))</formula>
    </cfRule>
    <cfRule type="containsText" dxfId="2082" priority="847" operator="containsText" text="SIURB-EDIF">
      <formula>NOT(ISERROR(SEARCH("SIURB-EDIF",B183)))</formula>
    </cfRule>
    <cfRule type="containsText" dxfId="2081" priority="848" operator="containsText" text="CDHU">
      <formula>NOT(ISERROR(SEARCH("CDHU",B183)))</formula>
    </cfRule>
  </conditionalFormatting>
  <conditionalFormatting sqref="B196:B204">
    <cfRule type="containsText" dxfId="2080" priority="833" operator="containsText" text="PESQUISA DE MERCADO">
      <formula>NOT(ISERROR(SEARCH("PESQUISA DE MERCADO",B196)))</formula>
    </cfRule>
    <cfRule type="containsText" dxfId="2079" priority="834" operator="containsText" text="CPU">
      <formula>NOT(ISERROR(SEARCH("CPU",B196)))</formula>
    </cfRule>
    <cfRule type="containsText" dxfId="2078" priority="835" operator="containsText" text="LICITADO">
      <formula>NOT(ISERROR(SEARCH("LICITADO",B196)))</formula>
    </cfRule>
    <cfRule type="containsText" dxfId="2077" priority="836" operator="containsText" text="OUTROS">
      <formula>NOT(ISERROR(SEARCH("OUTROS",B196)))</formula>
    </cfRule>
    <cfRule type="containsText" dxfId="2076" priority="837" operator="containsText" text="SINAPI">
      <formula>NOT(ISERROR(SEARCH("SINAPI",B196)))</formula>
    </cfRule>
    <cfRule type="containsText" dxfId="2075" priority="838" operator="containsText" text="SIURB-INFRA">
      <formula>NOT(ISERROR(SEARCH("SIURB-INFRA",B196)))</formula>
    </cfRule>
    <cfRule type="containsText" dxfId="2074" priority="839" operator="containsText" text="SIURB-EDIF">
      <formula>NOT(ISERROR(SEARCH("SIURB-EDIF",B196)))</formula>
    </cfRule>
    <cfRule type="containsText" dxfId="2073" priority="840" operator="containsText" text="CDHU">
      <formula>NOT(ISERROR(SEARCH("CDHU",B196)))</formula>
    </cfRule>
  </conditionalFormatting>
  <conditionalFormatting sqref="B207:B214">
    <cfRule type="containsText" dxfId="2072" priority="825" operator="containsText" text="PESQUISA DE MERCADO">
      <formula>NOT(ISERROR(SEARCH("PESQUISA DE MERCADO",B207)))</formula>
    </cfRule>
    <cfRule type="containsText" dxfId="2071" priority="826" operator="containsText" text="CPU">
      <formula>NOT(ISERROR(SEARCH("CPU",B207)))</formula>
    </cfRule>
    <cfRule type="containsText" dxfId="2070" priority="827" operator="containsText" text="LICITADO">
      <formula>NOT(ISERROR(SEARCH("LICITADO",B207)))</formula>
    </cfRule>
    <cfRule type="containsText" dxfId="2069" priority="828" operator="containsText" text="OUTROS">
      <formula>NOT(ISERROR(SEARCH("OUTROS",B207)))</formula>
    </cfRule>
    <cfRule type="containsText" dxfId="2068" priority="829" operator="containsText" text="SINAPI">
      <formula>NOT(ISERROR(SEARCH("SINAPI",B207)))</formula>
    </cfRule>
    <cfRule type="containsText" dxfId="2067" priority="830" operator="containsText" text="SIURB-INFRA">
      <formula>NOT(ISERROR(SEARCH("SIURB-INFRA",B207)))</formula>
    </cfRule>
    <cfRule type="containsText" dxfId="2066" priority="831" operator="containsText" text="SIURB-EDIF">
      <formula>NOT(ISERROR(SEARCH("SIURB-EDIF",B207)))</formula>
    </cfRule>
    <cfRule type="containsText" dxfId="2065" priority="832" operator="containsText" text="CDHU">
      <formula>NOT(ISERROR(SEARCH("CDHU",B207)))</formula>
    </cfRule>
  </conditionalFormatting>
  <conditionalFormatting sqref="B217:B218">
    <cfRule type="containsText" dxfId="2064" priority="817" operator="containsText" text="PESQUISA DE MERCADO">
      <formula>NOT(ISERROR(SEARCH("PESQUISA DE MERCADO",B217)))</formula>
    </cfRule>
    <cfRule type="containsText" dxfId="2063" priority="818" operator="containsText" text="CPU">
      <formula>NOT(ISERROR(SEARCH("CPU",B217)))</formula>
    </cfRule>
    <cfRule type="containsText" dxfId="2062" priority="819" operator="containsText" text="LICITADO">
      <formula>NOT(ISERROR(SEARCH("LICITADO",B217)))</formula>
    </cfRule>
    <cfRule type="containsText" dxfId="2061" priority="820" operator="containsText" text="OUTROS">
      <formula>NOT(ISERROR(SEARCH("OUTROS",B217)))</formula>
    </cfRule>
    <cfRule type="containsText" dxfId="2060" priority="821" operator="containsText" text="SINAPI">
      <formula>NOT(ISERROR(SEARCH("SINAPI",B217)))</formula>
    </cfRule>
    <cfRule type="containsText" dxfId="2059" priority="822" operator="containsText" text="SIURB-INFRA">
      <formula>NOT(ISERROR(SEARCH("SIURB-INFRA",B217)))</formula>
    </cfRule>
    <cfRule type="containsText" dxfId="2058" priority="823" operator="containsText" text="SIURB-EDIF">
      <formula>NOT(ISERROR(SEARCH("SIURB-EDIF",B217)))</formula>
    </cfRule>
    <cfRule type="containsText" dxfId="2057" priority="824" operator="containsText" text="CDHU">
      <formula>NOT(ISERROR(SEARCH("CDHU",B217)))</formula>
    </cfRule>
  </conditionalFormatting>
  <conditionalFormatting sqref="B221:B222">
    <cfRule type="containsText" dxfId="2056" priority="809" operator="containsText" text="PESQUISA DE MERCADO">
      <formula>NOT(ISERROR(SEARCH("PESQUISA DE MERCADO",B221)))</formula>
    </cfRule>
    <cfRule type="containsText" dxfId="2055" priority="810" operator="containsText" text="CPU">
      <formula>NOT(ISERROR(SEARCH("CPU",B221)))</formula>
    </cfRule>
    <cfRule type="containsText" dxfId="2054" priority="811" operator="containsText" text="LICITADO">
      <formula>NOT(ISERROR(SEARCH("LICITADO",B221)))</formula>
    </cfRule>
    <cfRule type="containsText" dxfId="2053" priority="812" operator="containsText" text="OUTROS">
      <formula>NOT(ISERROR(SEARCH("OUTROS",B221)))</formula>
    </cfRule>
    <cfRule type="containsText" dxfId="2052" priority="813" operator="containsText" text="SINAPI">
      <formula>NOT(ISERROR(SEARCH("SINAPI",B221)))</formula>
    </cfRule>
    <cfRule type="containsText" dxfId="2051" priority="814" operator="containsText" text="SIURB-INFRA">
      <formula>NOT(ISERROR(SEARCH("SIURB-INFRA",B221)))</formula>
    </cfRule>
    <cfRule type="containsText" dxfId="2050" priority="815" operator="containsText" text="SIURB-EDIF">
      <formula>NOT(ISERROR(SEARCH("SIURB-EDIF",B221)))</formula>
    </cfRule>
    <cfRule type="containsText" dxfId="2049" priority="816" operator="containsText" text="CDHU">
      <formula>NOT(ISERROR(SEARCH("CDHU",B221)))</formula>
    </cfRule>
  </conditionalFormatting>
  <conditionalFormatting sqref="B227">
    <cfRule type="containsText" dxfId="2048" priority="801" operator="containsText" text="PESQUISA DE MERCADO">
      <formula>NOT(ISERROR(SEARCH("PESQUISA DE MERCADO",B227)))</formula>
    </cfRule>
    <cfRule type="containsText" dxfId="2047" priority="802" operator="containsText" text="CPU">
      <formula>NOT(ISERROR(SEARCH("CPU",B227)))</formula>
    </cfRule>
    <cfRule type="containsText" dxfId="2046" priority="803" operator="containsText" text="LICITADO">
      <formula>NOT(ISERROR(SEARCH("LICITADO",B227)))</formula>
    </cfRule>
    <cfRule type="containsText" dxfId="2045" priority="804" operator="containsText" text="OUTROS">
      <formula>NOT(ISERROR(SEARCH("OUTROS",B227)))</formula>
    </cfRule>
    <cfRule type="containsText" dxfId="2044" priority="805" operator="containsText" text="SINAPI">
      <formula>NOT(ISERROR(SEARCH("SINAPI",B227)))</formula>
    </cfRule>
    <cfRule type="containsText" dxfId="2043" priority="806" operator="containsText" text="SIURB-INFRA">
      <formula>NOT(ISERROR(SEARCH("SIURB-INFRA",B227)))</formula>
    </cfRule>
    <cfRule type="containsText" dxfId="2042" priority="807" operator="containsText" text="SIURB-EDIF">
      <formula>NOT(ISERROR(SEARCH("SIURB-EDIF",B227)))</formula>
    </cfRule>
    <cfRule type="containsText" dxfId="2041" priority="808" operator="containsText" text="CDHU">
      <formula>NOT(ISERROR(SEARCH("CDHU",B227)))</formula>
    </cfRule>
  </conditionalFormatting>
  <conditionalFormatting sqref="B230">
    <cfRule type="containsText" dxfId="2040" priority="793" operator="containsText" text="PESQUISA DE MERCADO">
      <formula>NOT(ISERROR(SEARCH("PESQUISA DE MERCADO",B230)))</formula>
    </cfRule>
    <cfRule type="containsText" dxfId="2039" priority="794" operator="containsText" text="CPU">
      <formula>NOT(ISERROR(SEARCH("CPU",B230)))</formula>
    </cfRule>
    <cfRule type="containsText" dxfId="2038" priority="795" operator="containsText" text="LICITADO">
      <formula>NOT(ISERROR(SEARCH("LICITADO",B230)))</formula>
    </cfRule>
    <cfRule type="containsText" dxfId="2037" priority="796" operator="containsText" text="OUTROS">
      <formula>NOT(ISERROR(SEARCH("OUTROS",B230)))</formula>
    </cfRule>
    <cfRule type="containsText" dxfId="2036" priority="797" operator="containsText" text="SINAPI">
      <formula>NOT(ISERROR(SEARCH("SINAPI",B230)))</formula>
    </cfRule>
    <cfRule type="containsText" dxfId="2035" priority="798" operator="containsText" text="SIURB-INFRA">
      <formula>NOT(ISERROR(SEARCH("SIURB-INFRA",B230)))</formula>
    </cfRule>
    <cfRule type="containsText" dxfId="2034" priority="799" operator="containsText" text="SIURB-EDIF">
      <formula>NOT(ISERROR(SEARCH("SIURB-EDIF",B230)))</formula>
    </cfRule>
    <cfRule type="containsText" dxfId="2033" priority="800" operator="containsText" text="CDHU">
      <formula>NOT(ISERROR(SEARCH("CDHU",B230)))</formula>
    </cfRule>
  </conditionalFormatting>
  <conditionalFormatting sqref="B233">
    <cfRule type="containsText" dxfId="2032" priority="785" operator="containsText" text="PESQUISA DE MERCADO">
      <formula>NOT(ISERROR(SEARCH("PESQUISA DE MERCADO",B233)))</formula>
    </cfRule>
    <cfRule type="containsText" dxfId="2031" priority="786" operator="containsText" text="CPU">
      <formula>NOT(ISERROR(SEARCH("CPU",B233)))</formula>
    </cfRule>
    <cfRule type="containsText" dxfId="2030" priority="787" operator="containsText" text="LICITADO">
      <formula>NOT(ISERROR(SEARCH("LICITADO",B233)))</formula>
    </cfRule>
    <cfRule type="containsText" dxfId="2029" priority="788" operator="containsText" text="OUTROS">
      <formula>NOT(ISERROR(SEARCH("OUTROS",B233)))</formula>
    </cfRule>
    <cfRule type="containsText" dxfId="2028" priority="789" operator="containsText" text="SINAPI">
      <formula>NOT(ISERROR(SEARCH("SINAPI",B233)))</formula>
    </cfRule>
    <cfRule type="containsText" dxfId="2027" priority="790" operator="containsText" text="SIURB-INFRA">
      <formula>NOT(ISERROR(SEARCH("SIURB-INFRA",B233)))</formula>
    </cfRule>
    <cfRule type="containsText" dxfId="2026" priority="791" operator="containsText" text="SIURB-EDIF">
      <formula>NOT(ISERROR(SEARCH("SIURB-EDIF",B233)))</formula>
    </cfRule>
    <cfRule type="containsText" dxfId="2025" priority="792" operator="containsText" text="CDHU">
      <formula>NOT(ISERROR(SEARCH("CDHU",B233)))</formula>
    </cfRule>
  </conditionalFormatting>
  <conditionalFormatting sqref="B236">
    <cfRule type="containsText" dxfId="2024" priority="777" operator="containsText" text="PESQUISA DE MERCADO">
      <formula>NOT(ISERROR(SEARCH("PESQUISA DE MERCADO",B236)))</formula>
    </cfRule>
    <cfRule type="containsText" dxfId="2023" priority="778" operator="containsText" text="CPU">
      <formula>NOT(ISERROR(SEARCH("CPU",B236)))</formula>
    </cfRule>
    <cfRule type="containsText" dxfId="2022" priority="779" operator="containsText" text="LICITADO">
      <formula>NOT(ISERROR(SEARCH("LICITADO",B236)))</formula>
    </cfRule>
    <cfRule type="containsText" dxfId="2021" priority="780" operator="containsText" text="OUTROS">
      <formula>NOT(ISERROR(SEARCH("OUTROS",B236)))</formula>
    </cfRule>
    <cfRule type="containsText" dxfId="2020" priority="781" operator="containsText" text="SINAPI">
      <formula>NOT(ISERROR(SEARCH("SINAPI",B236)))</formula>
    </cfRule>
    <cfRule type="containsText" dxfId="2019" priority="782" operator="containsText" text="SIURB-INFRA">
      <formula>NOT(ISERROR(SEARCH("SIURB-INFRA",B236)))</formula>
    </cfRule>
    <cfRule type="containsText" dxfId="2018" priority="783" operator="containsText" text="SIURB-EDIF">
      <formula>NOT(ISERROR(SEARCH("SIURB-EDIF",B236)))</formula>
    </cfRule>
    <cfRule type="containsText" dxfId="2017" priority="784" operator="containsText" text="CDHU">
      <formula>NOT(ISERROR(SEARCH("CDHU",B236)))</formula>
    </cfRule>
  </conditionalFormatting>
  <conditionalFormatting sqref="B240">
    <cfRule type="containsText" dxfId="2016" priority="769" operator="containsText" text="PESQUISA DE MERCADO">
      <formula>NOT(ISERROR(SEARCH("PESQUISA DE MERCADO",B240)))</formula>
    </cfRule>
    <cfRule type="containsText" dxfId="2015" priority="770" operator="containsText" text="CPU">
      <formula>NOT(ISERROR(SEARCH("CPU",B240)))</formula>
    </cfRule>
    <cfRule type="containsText" dxfId="2014" priority="771" operator="containsText" text="LICITADO">
      <formula>NOT(ISERROR(SEARCH("LICITADO",B240)))</formula>
    </cfRule>
    <cfRule type="containsText" dxfId="2013" priority="772" operator="containsText" text="OUTROS">
      <formula>NOT(ISERROR(SEARCH("OUTROS",B240)))</formula>
    </cfRule>
    <cfRule type="containsText" dxfId="2012" priority="773" operator="containsText" text="SINAPI">
      <formula>NOT(ISERROR(SEARCH("SINAPI",B240)))</formula>
    </cfRule>
    <cfRule type="containsText" dxfId="2011" priority="774" operator="containsText" text="SIURB-INFRA">
      <formula>NOT(ISERROR(SEARCH("SIURB-INFRA",B240)))</formula>
    </cfRule>
    <cfRule type="containsText" dxfId="2010" priority="775" operator="containsText" text="SIURB-EDIF">
      <formula>NOT(ISERROR(SEARCH("SIURB-EDIF",B240)))</formula>
    </cfRule>
    <cfRule type="containsText" dxfId="2009" priority="776" operator="containsText" text="CDHU">
      <formula>NOT(ISERROR(SEARCH("CDHU",B240)))</formula>
    </cfRule>
  </conditionalFormatting>
  <conditionalFormatting sqref="B243">
    <cfRule type="containsText" dxfId="2008" priority="761" operator="containsText" text="PESQUISA DE MERCADO">
      <formula>NOT(ISERROR(SEARCH("PESQUISA DE MERCADO",B243)))</formula>
    </cfRule>
    <cfRule type="containsText" dxfId="2007" priority="762" operator="containsText" text="CPU">
      <formula>NOT(ISERROR(SEARCH("CPU",B243)))</formula>
    </cfRule>
    <cfRule type="containsText" dxfId="2006" priority="763" operator="containsText" text="LICITADO">
      <formula>NOT(ISERROR(SEARCH("LICITADO",B243)))</formula>
    </cfRule>
    <cfRule type="containsText" dxfId="2005" priority="764" operator="containsText" text="OUTROS">
      <formula>NOT(ISERROR(SEARCH("OUTROS",B243)))</formula>
    </cfRule>
    <cfRule type="containsText" dxfId="2004" priority="765" operator="containsText" text="SINAPI">
      <formula>NOT(ISERROR(SEARCH("SINAPI",B243)))</formula>
    </cfRule>
    <cfRule type="containsText" dxfId="2003" priority="766" operator="containsText" text="SIURB-INFRA">
      <formula>NOT(ISERROR(SEARCH("SIURB-INFRA",B243)))</formula>
    </cfRule>
    <cfRule type="containsText" dxfId="2002" priority="767" operator="containsText" text="SIURB-EDIF">
      <formula>NOT(ISERROR(SEARCH("SIURB-EDIF",B243)))</formula>
    </cfRule>
    <cfRule type="containsText" dxfId="2001" priority="768" operator="containsText" text="CDHU">
      <formula>NOT(ISERROR(SEARCH("CDHU",B243)))</formula>
    </cfRule>
  </conditionalFormatting>
  <conditionalFormatting sqref="B246">
    <cfRule type="containsText" dxfId="2000" priority="753" operator="containsText" text="PESQUISA DE MERCADO">
      <formula>NOT(ISERROR(SEARCH("PESQUISA DE MERCADO",B246)))</formula>
    </cfRule>
    <cfRule type="containsText" dxfId="1999" priority="754" operator="containsText" text="CPU">
      <formula>NOT(ISERROR(SEARCH("CPU",B246)))</formula>
    </cfRule>
    <cfRule type="containsText" dxfId="1998" priority="755" operator="containsText" text="LICITADO">
      <formula>NOT(ISERROR(SEARCH("LICITADO",B246)))</formula>
    </cfRule>
    <cfRule type="containsText" dxfId="1997" priority="756" operator="containsText" text="OUTROS">
      <formula>NOT(ISERROR(SEARCH("OUTROS",B246)))</formula>
    </cfRule>
    <cfRule type="containsText" dxfId="1996" priority="757" operator="containsText" text="SINAPI">
      <formula>NOT(ISERROR(SEARCH("SINAPI",B246)))</formula>
    </cfRule>
    <cfRule type="containsText" dxfId="1995" priority="758" operator="containsText" text="SIURB-INFRA">
      <formula>NOT(ISERROR(SEARCH("SIURB-INFRA",B246)))</formula>
    </cfRule>
    <cfRule type="containsText" dxfId="1994" priority="759" operator="containsText" text="SIURB-EDIF">
      <formula>NOT(ISERROR(SEARCH("SIURB-EDIF",B246)))</formula>
    </cfRule>
    <cfRule type="containsText" dxfId="1993" priority="760" operator="containsText" text="CDHU">
      <formula>NOT(ISERROR(SEARCH("CDHU",B246)))</formula>
    </cfRule>
  </conditionalFormatting>
  <conditionalFormatting sqref="B250">
    <cfRule type="containsText" dxfId="1992" priority="745" operator="containsText" text="PESQUISA DE MERCADO">
      <formula>NOT(ISERROR(SEARCH("PESQUISA DE MERCADO",B250)))</formula>
    </cfRule>
    <cfRule type="containsText" dxfId="1991" priority="746" operator="containsText" text="CPU">
      <formula>NOT(ISERROR(SEARCH("CPU",B250)))</formula>
    </cfRule>
    <cfRule type="containsText" dxfId="1990" priority="747" operator="containsText" text="LICITADO">
      <formula>NOT(ISERROR(SEARCH("LICITADO",B250)))</formula>
    </cfRule>
    <cfRule type="containsText" dxfId="1989" priority="748" operator="containsText" text="OUTROS">
      <formula>NOT(ISERROR(SEARCH("OUTROS",B250)))</formula>
    </cfRule>
    <cfRule type="containsText" dxfId="1988" priority="749" operator="containsText" text="SINAPI">
      <formula>NOT(ISERROR(SEARCH("SINAPI",B250)))</formula>
    </cfRule>
    <cfRule type="containsText" dxfId="1987" priority="750" operator="containsText" text="SIURB-INFRA">
      <formula>NOT(ISERROR(SEARCH("SIURB-INFRA",B250)))</formula>
    </cfRule>
    <cfRule type="containsText" dxfId="1986" priority="751" operator="containsText" text="SIURB-EDIF">
      <formula>NOT(ISERROR(SEARCH("SIURB-EDIF",B250)))</formula>
    </cfRule>
    <cfRule type="containsText" dxfId="1985" priority="752" operator="containsText" text="CDHU">
      <formula>NOT(ISERROR(SEARCH("CDHU",B250)))</formula>
    </cfRule>
  </conditionalFormatting>
  <conditionalFormatting sqref="B253">
    <cfRule type="containsText" dxfId="1984" priority="737" operator="containsText" text="PESQUISA DE MERCADO">
      <formula>NOT(ISERROR(SEARCH("PESQUISA DE MERCADO",B253)))</formula>
    </cfRule>
    <cfRule type="containsText" dxfId="1983" priority="738" operator="containsText" text="CPU">
      <formula>NOT(ISERROR(SEARCH("CPU",B253)))</formula>
    </cfRule>
    <cfRule type="containsText" dxfId="1982" priority="739" operator="containsText" text="LICITADO">
      <formula>NOT(ISERROR(SEARCH("LICITADO",B253)))</formula>
    </cfRule>
    <cfRule type="containsText" dxfId="1981" priority="740" operator="containsText" text="OUTROS">
      <formula>NOT(ISERROR(SEARCH("OUTROS",B253)))</formula>
    </cfRule>
    <cfRule type="containsText" dxfId="1980" priority="741" operator="containsText" text="SINAPI">
      <formula>NOT(ISERROR(SEARCH("SINAPI",B253)))</formula>
    </cfRule>
    <cfRule type="containsText" dxfId="1979" priority="742" operator="containsText" text="SIURB-INFRA">
      <formula>NOT(ISERROR(SEARCH("SIURB-INFRA",B253)))</formula>
    </cfRule>
    <cfRule type="containsText" dxfId="1978" priority="743" operator="containsText" text="SIURB-EDIF">
      <formula>NOT(ISERROR(SEARCH("SIURB-EDIF",B253)))</formula>
    </cfRule>
    <cfRule type="containsText" dxfId="1977" priority="744" operator="containsText" text="CDHU">
      <formula>NOT(ISERROR(SEARCH("CDHU",B253)))</formula>
    </cfRule>
  </conditionalFormatting>
  <conditionalFormatting sqref="B256">
    <cfRule type="containsText" dxfId="1976" priority="729" operator="containsText" text="PESQUISA DE MERCADO">
      <formula>NOT(ISERROR(SEARCH("PESQUISA DE MERCADO",B256)))</formula>
    </cfRule>
    <cfRule type="containsText" dxfId="1975" priority="730" operator="containsText" text="CPU">
      <formula>NOT(ISERROR(SEARCH("CPU",B256)))</formula>
    </cfRule>
    <cfRule type="containsText" dxfId="1974" priority="731" operator="containsText" text="LICITADO">
      <formula>NOT(ISERROR(SEARCH("LICITADO",B256)))</formula>
    </cfRule>
    <cfRule type="containsText" dxfId="1973" priority="732" operator="containsText" text="OUTROS">
      <formula>NOT(ISERROR(SEARCH("OUTROS",B256)))</formula>
    </cfRule>
    <cfRule type="containsText" dxfId="1972" priority="733" operator="containsText" text="SINAPI">
      <formula>NOT(ISERROR(SEARCH("SINAPI",B256)))</formula>
    </cfRule>
    <cfRule type="containsText" dxfId="1971" priority="734" operator="containsText" text="SIURB-INFRA">
      <formula>NOT(ISERROR(SEARCH("SIURB-INFRA",B256)))</formula>
    </cfRule>
    <cfRule type="containsText" dxfId="1970" priority="735" operator="containsText" text="SIURB-EDIF">
      <formula>NOT(ISERROR(SEARCH("SIURB-EDIF",B256)))</formula>
    </cfRule>
    <cfRule type="containsText" dxfId="1969" priority="736" operator="containsText" text="CDHU">
      <formula>NOT(ISERROR(SEARCH("CDHU",B256)))</formula>
    </cfRule>
  </conditionalFormatting>
  <conditionalFormatting sqref="B260">
    <cfRule type="containsText" dxfId="1968" priority="721" operator="containsText" text="PESQUISA DE MERCADO">
      <formula>NOT(ISERROR(SEARCH("PESQUISA DE MERCADO",B260)))</formula>
    </cfRule>
    <cfRule type="containsText" dxfId="1967" priority="722" operator="containsText" text="CPU">
      <formula>NOT(ISERROR(SEARCH("CPU",B260)))</formula>
    </cfRule>
    <cfRule type="containsText" dxfId="1966" priority="723" operator="containsText" text="LICITADO">
      <formula>NOT(ISERROR(SEARCH("LICITADO",B260)))</formula>
    </cfRule>
    <cfRule type="containsText" dxfId="1965" priority="724" operator="containsText" text="OUTROS">
      <formula>NOT(ISERROR(SEARCH("OUTROS",B260)))</formula>
    </cfRule>
    <cfRule type="containsText" dxfId="1964" priority="725" operator="containsText" text="SINAPI">
      <formula>NOT(ISERROR(SEARCH("SINAPI",B260)))</formula>
    </cfRule>
    <cfRule type="containsText" dxfId="1963" priority="726" operator="containsText" text="SIURB-INFRA">
      <formula>NOT(ISERROR(SEARCH("SIURB-INFRA",B260)))</formula>
    </cfRule>
    <cfRule type="containsText" dxfId="1962" priority="727" operator="containsText" text="SIURB-EDIF">
      <formula>NOT(ISERROR(SEARCH("SIURB-EDIF",B260)))</formula>
    </cfRule>
    <cfRule type="containsText" dxfId="1961" priority="728" operator="containsText" text="CDHU">
      <formula>NOT(ISERROR(SEARCH("CDHU",B260)))</formula>
    </cfRule>
  </conditionalFormatting>
  <conditionalFormatting sqref="B263">
    <cfRule type="containsText" dxfId="1960" priority="713" operator="containsText" text="PESQUISA DE MERCADO">
      <formula>NOT(ISERROR(SEARCH("PESQUISA DE MERCADO",B263)))</formula>
    </cfRule>
    <cfRule type="containsText" dxfId="1959" priority="714" operator="containsText" text="CPU">
      <formula>NOT(ISERROR(SEARCH("CPU",B263)))</formula>
    </cfRule>
    <cfRule type="containsText" dxfId="1958" priority="715" operator="containsText" text="LICITADO">
      <formula>NOT(ISERROR(SEARCH("LICITADO",B263)))</formula>
    </cfRule>
    <cfRule type="containsText" dxfId="1957" priority="716" operator="containsText" text="OUTROS">
      <formula>NOT(ISERROR(SEARCH("OUTROS",B263)))</formula>
    </cfRule>
    <cfRule type="containsText" dxfId="1956" priority="717" operator="containsText" text="SINAPI">
      <formula>NOT(ISERROR(SEARCH("SINAPI",B263)))</formula>
    </cfRule>
    <cfRule type="containsText" dxfId="1955" priority="718" operator="containsText" text="SIURB-INFRA">
      <formula>NOT(ISERROR(SEARCH("SIURB-INFRA",B263)))</formula>
    </cfRule>
    <cfRule type="containsText" dxfId="1954" priority="719" operator="containsText" text="SIURB-EDIF">
      <formula>NOT(ISERROR(SEARCH("SIURB-EDIF",B263)))</formula>
    </cfRule>
    <cfRule type="containsText" dxfId="1953" priority="720" operator="containsText" text="CDHU">
      <formula>NOT(ISERROR(SEARCH("CDHU",B263)))</formula>
    </cfRule>
  </conditionalFormatting>
  <conditionalFormatting sqref="B267:B270">
    <cfRule type="containsText" dxfId="1952" priority="705" operator="containsText" text="PESQUISA DE MERCADO">
      <formula>NOT(ISERROR(SEARCH("PESQUISA DE MERCADO",B267)))</formula>
    </cfRule>
    <cfRule type="containsText" dxfId="1951" priority="706" operator="containsText" text="CPU">
      <formula>NOT(ISERROR(SEARCH("CPU",B267)))</formula>
    </cfRule>
    <cfRule type="containsText" dxfId="1950" priority="707" operator="containsText" text="LICITADO">
      <formula>NOT(ISERROR(SEARCH("LICITADO",B267)))</formula>
    </cfRule>
    <cfRule type="containsText" dxfId="1949" priority="708" operator="containsText" text="OUTROS">
      <formula>NOT(ISERROR(SEARCH("OUTROS",B267)))</formula>
    </cfRule>
    <cfRule type="containsText" dxfId="1948" priority="709" operator="containsText" text="SINAPI">
      <formula>NOT(ISERROR(SEARCH("SINAPI",B267)))</formula>
    </cfRule>
    <cfRule type="containsText" dxfId="1947" priority="710" operator="containsText" text="SIURB-INFRA">
      <formula>NOT(ISERROR(SEARCH("SIURB-INFRA",B267)))</formula>
    </cfRule>
    <cfRule type="containsText" dxfId="1946" priority="711" operator="containsText" text="SIURB-EDIF">
      <formula>NOT(ISERROR(SEARCH("SIURB-EDIF",B267)))</formula>
    </cfRule>
    <cfRule type="containsText" dxfId="1945" priority="712" operator="containsText" text="CDHU">
      <formula>NOT(ISERROR(SEARCH("CDHU",B267)))</formula>
    </cfRule>
  </conditionalFormatting>
  <conditionalFormatting sqref="B273:B276">
    <cfRule type="containsText" dxfId="1944" priority="697" operator="containsText" text="PESQUISA DE MERCADO">
      <formula>NOT(ISERROR(SEARCH("PESQUISA DE MERCADO",B273)))</formula>
    </cfRule>
    <cfRule type="containsText" dxfId="1943" priority="698" operator="containsText" text="CPU">
      <formula>NOT(ISERROR(SEARCH("CPU",B273)))</formula>
    </cfRule>
    <cfRule type="containsText" dxfId="1942" priority="699" operator="containsText" text="LICITADO">
      <formula>NOT(ISERROR(SEARCH("LICITADO",B273)))</formula>
    </cfRule>
    <cfRule type="containsText" dxfId="1941" priority="700" operator="containsText" text="OUTROS">
      <formula>NOT(ISERROR(SEARCH("OUTROS",B273)))</formula>
    </cfRule>
    <cfRule type="containsText" dxfId="1940" priority="701" operator="containsText" text="SINAPI">
      <formula>NOT(ISERROR(SEARCH("SINAPI",B273)))</formula>
    </cfRule>
    <cfRule type="containsText" dxfId="1939" priority="702" operator="containsText" text="SIURB-INFRA">
      <formula>NOT(ISERROR(SEARCH("SIURB-INFRA",B273)))</formula>
    </cfRule>
    <cfRule type="containsText" dxfId="1938" priority="703" operator="containsText" text="SIURB-EDIF">
      <formula>NOT(ISERROR(SEARCH("SIURB-EDIF",B273)))</formula>
    </cfRule>
    <cfRule type="containsText" dxfId="1937" priority="704" operator="containsText" text="CDHU">
      <formula>NOT(ISERROR(SEARCH("CDHU",B273)))</formula>
    </cfRule>
  </conditionalFormatting>
  <conditionalFormatting sqref="B279:B282">
    <cfRule type="containsText" dxfId="1936" priority="689" operator="containsText" text="PESQUISA DE MERCADO">
      <formula>NOT(ISERROR(SEARCH("PESQUISA DE MERCADO",B279)))</formula>
    </cfRule>
    <cfRule type="containsText" dxfId="1935" priority="690" operator="containsText" text="CPU">
      <formula>NOT(ISERROR(SEARCH("CPU",B279)))</formula>
    </cfRule>
    <cfRule type="containsText" dxfId="1934" priority="691" operator="containsText" text="LICITADO">
      <formula>NOT(ISERROR(SEARCH("LICITADO",B279)))</formula>
    </cfRule>
    <cfRule type="containsText" dxfId="1933" priority="692" operator="containsText" text="OUTROS">
      <formula>NOT(ISERROR(SEARCH("OUTROS",B279)))</formula>
    </cfRule>
    <cfRule type="containsText" dxfId="1932" priority="693" operator="containsText" text="SINAPI">
      <formula>NOT(ISERROR(SEARCH("SINAPI",B279)))</formula>
    </cfRule>
    <cfRule type="containsText" dxfId="1931" priority="694" operator="containsText" text="SIURB-INFRA">
      <formula>NOT(ISERROR(SEARCH("SIURB-INFRA",B279)))</formula>
    </cfRule>
    <cfRule type="containsText" dxfId="1930" priority="695" operator="containsText" text="SIURB-EDIF">
      <formula>NOT(ISERROR(SEARCH("SIURB-EDIF",B279)))</formula>
    </cfRule>
    <cfRule type="containsText" dxfId="1929" priority="696" operator="containsText" text="CDHU">
      <formula>NOT(ISERROR(SEARCH("CDHU",B279)))</formula>
    </cfRule>
  </conditionalFormatting>
  <conditionalFormatting sqref="B285:B286">
    <cfRule type="containsText" dxfId="1928" priority="681" operator="containsText" text="PESQUISA DE MERCADO">
      <formula>NOT(ISERROR(SEARCH("PESQUISA DE MERCADO",B285)))</formula>
    </cfRule>
    <cfRule type="containsText" dxfId="1927" priority="682" operator="containsText" text="CPU">
      <formula>NOT(ISERROR(SEARCH("CPU",B285)))</formula>
    </cfRule>
    <cfRule type="containsText" dxfId="1926" priority="683" operator="containsText" text="LICITADO">
      <formula>NOT(ISERROR(SEARCH("LICITADO",B285)))</formula>
    </cfRule>
    <cfRule type="containsText" dxfId="1925" priority="684" operator="containsText" text="OUTROS">
      <formula>NOT(ISERROR(SEARCH("OUTROS",B285)))</formula>
    </cfRule>
    <cfRule type="containsText" dxfId="1924" priority="685" operator="containsText" text="SINAPI">
      <formula>NOT(ISERROR(SEARCH("SINAPI",B285)))</formula>
    </cfRule>
    <cfRule type="containsText" dxfId="1923" priority="686" operator="containsText" text="SIURB-INFRA">
      <formula>NOT(ISERROR(SEARCH("SIURB-INFRA",B285)))</formula>
    </cfRule>
    <cfRule type="containsText" dxfId="1922" priority="687" operator="containsText" text="SIURB-EDIF">
      <formula>NOT(ISERROR(SEARCH("SIURB-EDIF",B285)))</formula>
    </cfRule>
    <cfRule type="containsText" dxfId="1921" priority="688" operator="containsText" text="CDHU">
      <formula>NOT(ISERROR(SEARCH("CDHU",B285)))</formula>
    </cfRule>
  </conditionalFormatting>
  <conditionalFormatting sqref="B289">
    <cfRule type="containsText" dxfId="1920" priority="673" operator="containsText" text="PESQUISA DE MERCADO">
      <formula>NOT(ISERROR(SEARCH("PESQUISA DE MERCADO",B289)))</formula>
    </cfRule>
    <cfRule type="containsText" dxfId="1919" priority="674" operator="containsText" text="CPU">
      <formula>NOT(ISERROR(SEARCH("CPU",B289)))</formula>
    </cfRule>
    <cfRule type="containsText" dxfId="1918" priority="675" operator="containsText" text="LICITADO">
      <formula>NOT(ISERROR(SEARCH("LICITADO",B289)))</formula>
    </cfRule>
    <cfRule type="containsText" dxfId="1917" priority="676" operator="containsText" text="OUTROS">
      <formula>NOT(ISERROR(SEARCH("OUTROS",B289)))</formula>
    </cfRule>
    <cfRule type="containsText" dxfId="1916" priority="677" operator="containsText" text="SINAPI">
      <formula>NOT(ISERROR(SEARCH("SINAPI",B289)))</formula>
    </cfRule>
    <cfRule type="containsText" dxfId="1915" priority="678" operator="containsText" text="SIURB-INFRA">
      <formula>NOT(ISERROR(SEARCH("SIURB-INFRA",B289)))</formula>
    </cfRule>
    <cfRule type="containsText" dxfId="1914" priority="679" operator="containsText" text="SIURB-EDIF">
      <formula>NOT(ISERROR(SEARCH("SIURB-EDIF",B289)))</formula>
    </cfRule>
    <cfRule type="containsText" dxfId="1913" priority="680" operator="containsText" text="CDHU">
      <formula>NOT(ISERROR(SEARCH("CDHU",B289)))</formula>
    </cfRule>
  </conditionalFormatting>
  <conditionalFormatting sqref="B292">
    <cfRule type="containsText" dxfId="1912" priority="665" operator="containsText" text="PESQUISA DE MERCADO">
      <formula>NOT(ISERROR(SEARCH("PESQUISA DE MERCADO",B292)))</formula>
    </cfRule>
    <cfRule type="containsText" dxfId="1911" priority="666" operator="containsText" text="CPU">
      <formula>NOT(ISERROR(SEARCH("CPU",B292)))</formula>
    </cfRule>
    <cfRule type="containsText" dxfId="1910" priority="667" operator="containsText" text="LICITADO">
      <formula>NOT(ISERROR(SEARCH("LICITADO",B292)))</formula>
    </cfRule>
    <cfRule type="containsText" dxfId="1909" priority="668" operator="containsText" text="OUTROS">
      <formula>NOT(ISERROR(SEARCH("OUTROS",B292)))</formula>
    </cfRule>
    <cfRule type="containsText" dxfId="1908" priority="669" operator="containsText" text="SINAPI">
      <formula>NOT(ISERROR(SEARCH("SINAPI",B292)))</formula>
    </cfRule>
    <cfRule type="containsText" dxfId="1907" priority="670" operator="containsText" text="SIURB-INFRA">
      <formula>NOT(ISERROR(SEARCH("SIURB-INFRA",B292)))</formula>
    </cfRule>
    <cfRule type="containsText" dxfId="1906" priority="671" operator="containsText" text="SIURB-EDIF">
      <formula>NOT(ISERROR(SEARCH("SIURB-EDIF",B292)))</formula>
    </cfRule>
    <cfRule type="containsText" dxfId="1905" priority="672" operator="containsText" text="CDHU">
      <formula>NOT(ISERROR(SEARCH("CDHU",B292)))</formula>
    </cfRule>
  </conditionalFormatting>
  <conditionalFormatting sqref="B296">
    <cfRule type="containsText" dxfId="1904" priority="657" operator="containsText" text="PESQUISA DE MERCADO">
      <formula>NOT(ISERROR(SEARCH("PESQUISA DE MERCADO",B296)))</formula>
    </cfRule>
    <cfRule type="containsText" dxfId="1903" priority="658" operator="containsText" text="CPU">
      <formula>NOT(ISERROR(SEARCH("CPU",B296)))</formula>
    </cfRule>
    <cfRule type="containsText" dxfId="1902" priority="659" operator="containsText" text="LICITADO">
      <formula>NOT(ISERROR(SEARCH("LICITADO",B296)))</formula>
    </cfRule>
    <cfRule type="containsText" dxfId="1901" priority="660" operator="containsText" text="OUTROS">
      <formula>NOT(ISERROR(SEARCH("OUTROS",B296)))</formula>
    </cfRule>
    <cfRule type="containsText" dxfId="1900" priority="661" operator="containsText" text="SINAPI">
      <formula>NOT(ISERROR(SEARCH("SINAPI",B296)))</formula>
    </cfRule>
    <cfRule type="containsText" dxfId="1899" priority="662" operator="containsText" text="SIURB-INFRA">
      <formula>NOT(ISERROR(SEARCH("SIURB-INFRA",B296)))</formula>
    </cfRule>
    <cfRule type="containsText" dxfId="1898" priority="663" operator="containsText" text="SIURB-EDIF">
      <formula>NOT(ISERROR(SEARCH("SIURB-EDIF",B296)))</formula>
    </cfRule>
    <cfRule type="containsText" dxfId="1897" priority="664" operator="containsText" text="CDHU">
      <formula>NOT(ISERROR(SEARCH("CDHU",B296)))</formula>
    </cfRule>
  </conditionalFormatting>
  <conditionalFormatting sqref="B299">
    <cfRule type="containsText" dxfId="1896" priority="649" operator="containsText" text="PESQUISA DE MERCADO">
      <formula>NOT(ISERROR(SEARCH("PESQUISA DE MERCADO",B299)))</formula>
    </cfRule>
    <cfRule type="containsText" dxfId="1895" priority="650" operator="containsText" text="CPU">
      <formula>NOT(ISERROR(SEARCH("CPU",B299)))</formula>
    </cfRule>
    <cfRule type="containsText" dxfId="1894" priority="651" operator="containsText" text="LICITADO">
      <formula>NOT(ISERROR(SEARCH("LICITADO",B299)))</formula>
    </cfRule>
    <cfRule type="containsText" dxfId="1893" priority="652" operator="containsText" text="OUTROS">
      <formula>NOT(ISERROR(SEARCH("OUTROS",B299)))</formula>
    </cfRule>
    <cfRule type="containsText" dxfId="1892" priority="653" operator="containsText" text="SINAPI">
      <formula>NOT(ISERROR(SEARCH("SINAPI",B299)))</formula>
    </cfRule>
    <cfRule type="containsText" dxfId="1891" priority="654" operator="containsText" text="SIURB-INFRA">
      <formula>NOT(ISERROR(SEARCH("SIURB-INFRA",B299)))</formula>
    </cfRule>
    <cfRule type="containsText" dxfId="1890" priority="655" operator="containsText" text="SIURB-EDIF">
      <formula>NOT(ISERROR(SEARCH("SIURB-EDIF",B299)))</formula>
    </cfRule>
    <cfRule type="containsText" dxfId="1889" priority="656" operator="containsText" text="CDHU">
      <formula>NOT(ISERROR(SEARCH("CDHU",B299)))</formula>
    </cfRule>
  </conditionalFormatting>
  <conditionalFormatting sqref="B302">
    <cfRule type="containsText" dxfId="1888" priority="641" operator="containsText" text="PESQUISA DE MERCADO">
      <formula>NOT(ISERROR(SEARCH("PESQUISA DE MERCADO",B302)))</formula>
    </cfRule>
    <cfRule type="containsText" dxfId="1887" priority="642" operator="containsText" text="CPU">
      <formula>NOT(ISERROR(SEARCH("CPU",B302)))</formula>
    </cfRule>
    <cfRule type="containsText" dxfId="1886" priority="643" operator="containsText" text="LICITADO">
      <formula>NOT(ISERROR(SEARCH("LICITADO",B302)))</formula>
    </cfRule>
    <cfRule type="containsText" dxfId="1885" priority="644" operator="containsText" text="OUTROS">
      <formula>NOT(ISERROR(SEARCH("OUTROS",B302)))</formula>
    </cfRule>
    <cfRule type="containsText" dxfId="1884" priority="645" operator="containsText" text="SINAPI">
      <formula>NOT(ISERROR(SEARCH("SINAPI",B302)))</formula>
    </cfRule>
    <cfRule type="containsText" dxfId="1883" priority="646" operator="containsText" text="SIURB-INFRA">
      <formula>NOT(ISERROR(SEARCH("SIURB-INFRA",B302)))</formula>
    </cfRule>
    <cfRule type="containsText" dxfId="1882" priority="647" operator="containsText" text="SIURB-EDIF">
      <formula>NOT(ISERROR(SEARCH("SIURB-EDIF",B302)))</formula>
    </cfRule>
    <cfRule type="containsText" dxfId="1881" priority="648" operator="containsText" text="CDHU">
      <formula>NOT(ISERROR(SEARCH("CDHU",B302)))</formula>
    </cfRule>
  </conditionalFormatting>
  <conditionalFormatting sqref="B305">
    <cfRule type="containsText" dxfId="1880" priority="633" operator="containsText" text="PESQUISA DE MERCADO">
      <formula>NOT(ISERROR(SEARCH("PESQUISA DE MERCADO",B305)))</formula>
    </cfRule>
    <cfRule type="containsText" dxfId="1879" priority="634" operator="containsText" text="CPU">
      <formula>NOT(ISERROR(SEARCH("CPU",B305)))</formula>
    </cfRule>
    <cfRule type="containsText" dxfId="1878" priority="635" operator="containsText" text="LICITADO">
      <formula>NOT(ISERROR(SEARCH("LICITADO",B305)))</formula>
    </cfRule>
    <cfRule type="containsText" dxfId="1877" priority="636" operator="containsText" text="OUTROS">
      <formula>NOT(ISERROR(SEARCH("OUTROS",B305)))</formula>
    </cfRule>
    <cfRule type="containsText" dxfId="1876" priority="637" operator="containsText" text="SINAPI">
      <formula>NOT(ISERROR(SEARCH("SINAPI",B305)))</formula>
    </cfRule>
    <cfRule type="containsText" dxfId="1875" priority="638" operator="containsText" text="SIURB-INFRA">
      <formula>NOT(ISERROR(SEARCH("SIURB-INFRA",B305)))</formula>
    </cfRule>
    <cfRule type="containsText" dxfId="1874" priority="639" operator="containsText" text="SIURB-EDIF">
      <formula>NOT(ISERROR(SEARCH("SIURB-EDIF",B305)))</formula>
    </cfRule>
    <cfRule type="containsText" dxfId="1873" priority="640" operator="containsText" text="CDHU">
      <formula>NOT(ISERROR(SEARCH("CDHU",B305)))</formula>
    </cfRule>
  </conditionalFormatting>
  <conditionalFormatting sqref="B308">
    <cfRule type="containsText" dxfId="1872" priority="625" operator="containsText" text="PESQUISA DE MERCADO">
      <formula>NOT(ISERROR(SEARCH("PESQUISA DE MERCADO",B308)))</formula>
    </cfRule>
    <cfRule type="containsText" dxfId="1871" priority="626" operator="containsText" text="CPU">
      <formula>NOT(ISERROR(SEARCH("CPU",B308)))</formula>
    </cfRule>
    <cfRule type="containsText" dxfId="1870" priority="627" operator="containsText" text="LICITADO">
      <formula>NOT(ISERROR(SEARCH("LICITADO",B308)))</formula>
    </cfRule>
    <cfRule type="containsText" dxfId="1869" priority="628" operator="containsText" text="OUTROS">
      <formula>NOT(ISERROR(SEARCH("OUTROS",B308)))</formula>
    </cfRule>
    <cfRule type="containsText" dxfId="1868" priority="629" operator="containsText" text="SINAPI">
      <formula>NOT(ISERROR(SEARCH("SINAPI",B308)))</formula>
    </cfRule>
    <cfRule type="containsText" dxfId="1867" priority="630" operator="containsText" text="SIURB-INFRA">
      <formula>NOT(ISERROR(SEARCH("SIURB-INFRA",B308)))</formula>
    </cfRule>
    <cfRule type="containsText" dxfId="1866" priority="631" operator="containsText" text="SIURB-EDIF">
      <formula>NOT(ISERROR(SEARCH("SIURB-EDIF",B308)))</formula>
    </cfRule>
    <cfRule type="containsText" dxfId="1865" priority="632" operator="containsText" text="CDHU">
      <formula>NOT(ISERROR(SEARCH("CDHU",B308)))</formula>
    </cfRule>
  </conditionalFormatting>
  <conditionalFormatting sqref="B311">
    <cfRule type="containsText" dxfId="1864" priority="617" operator="containsText" text="PESQUISA DE MERCADO">
      <formula>NOT(ISERROR(SEARCH("PESQUISA DE MERCADO",B311)))</formula>
    </cfRule>
    <cfRule type="containsText" dxfId="1863" priority="618" operator="containsText" text="CPU">
      <formula>NOT(ISERROR(SEARCH("CPU",B311)))</formula>
    </cfRule>
    <cfRule type="containsText" dxfId="1862" priority="619" operator="containsText" text="LICITADO">
      <formula>NOT(ISERROR(SEARCH("LICITADO",B311)))</formula>
    </cfRule>
    <cfRule type="containsText" dxfId="1861" priority="620" operator="containsText" text="OUTROS">
      <formula>NOT(ISERROR(SEARCH("OUTROS",B311)))</formula>
    </cfRule>
    <cfRule type="containsText" dxfId="1860" priority="621" operator="containsText" text="SINAPI">
      <formula>NOT(ISERROR(SEARCH("SINAPI",B311)))</formula>
    </cfRule>
    <cfRule type="containsText" dxfId="1859" priority="622" operator="containsText" text="SIURB-INFRA">
      <formula>NOT(ISERROR(SEARCH("SIURB-INFRA",B311)))</formula>
    </cfRule>
    <cfRule type="containsText" dxfId="1858" priority="623" operator="containsText" text="SIURB-EDIF">
      <formula>NOT(ISERROR(SEARCH("SIURB-EDIF",B311)))</formula>
    </cfRule>
    <cfRule type="containsText" dxfId="1857" priority="624" operator="containsText" text="CDHU">
      <formula>NOT(ISERROR(SEARCH("CDHU",B311)))</formula>
    </cfRule>
  </conditionalFormatting>
  <conditionalFormatting sqref="B314">
    <cfRule type="containsText" dxfId="1856" priority="609" operator="containsText" text="PESQUISA DE MERCADO">
      <formula>NOT(ISERROR(SEARCH("PESQUISA DE MERCADO",B314)))</formula>
    </cfRule>
    <cfRule type="containsText" dxfId="1855" priority="610" operator="containsText" text="CPU">
      <formula>NOT(ISERROR(SEARCH("CPU",B314)))</formula>
    </cfRule>
    <cfRule type="containsText" dxfId="1854" priority="611" operator="containsText" text="LICITADO">
      <formula>NOT(ISERROR(SEARCH("LICITADO",B314)))</formula>
    </cfRule>
    <cfRule type="containsText" dxfId="1853" priority="612" operator="containsText" text="OUTROS">
      <formula>NOT(ISERROR(SEARCH("OUTROS",B314)))</formula>
    </cfRule>
    <cfRule type="containsText" dxfId="1852" priority="613" operator="containsText" text="SINAPI">
      <formula>NOT(ISERROR(SEARCH("SINAPI",B314)))</formula>
    </cfRule>
    <cfRule type="containsText" dxfId="1851" priority="614" operator="containsText" text="SIURB-INFRA">
      <formula>NOT(ISERROR(SEARCH("SIURB-INFRA",B314)))</formula>
    </cfRule>
    <cfRule type="containsText" dxfId="1850" priority="615" operator="containsText" text="SIURB-EDIF">
      <formula>NOT(ISERROR(SEARCH("SIURB-EDIF",B314)))</formula>
    </cfRule>
    <cfRule type="containsText" dxfId="1849" priority="616" operator="containsText" text="CDHU">
      <formula>NOT(ISERROR(SEARCH("CDHU",B314)))</formula>
    </cfRule>
  </conditionalFormatting>
  <conditionalFormatting sqref="B317">
    <cfRule type="containsText" dxfId="1848" priority="601" operator="containsText" text="PESQUISA DE MERCADO">
      <formula>NOT(ISERROR(SEARCH("PESQUISA DE MERCADO",B317)))</formula>
    </cfRule>
    <cfRule type="containsText" dxfId="1847" priority="602" operator="containsText" text="CPU">
      <formula>NOT(ISERROR(SEARCH("CPU",B317)))</formula>
    </cfRule>
    <cfRule type="containsText" dxfId="1846" priority="603" operator="containsText" text="LICITADO">
      <formula>NOT(ISERROR(SEARCH("LICITADO",B317)))</formula>
    </cfRule>
    <cfRule type="containsText" dxfId="1845" priority="604" operator="containsText" text="OUTROS">
      <formula>NOT(ISERROR(SEARCH("OUTROS",B317)))</formula>
    </cfRule>
    <cfRule type="containsText" dxfId="1844" priority="605" operator="containsText" text="SINAPI">
      <formula>NOT(ISERROR(SEARCH("SINAPI",B317)))</formula>
    </cfRule>
    <cfRule type="containsText" dxfId="1843" priority="606" operator="containsText" text="SIURB-INFRA">
      <formula>NOT(ISERROR(SEARCH("SIURB-INFRA",B317)))</formula>
    </cfRule>
    <cfRule type="containsText" dxfId="1842" priority="607" operator="containsText" text="SIURB-EDIF">
      <formula>NOT(ISERROR(SEARCH("SIURB-EDIF",B317)))</formula>
    </cfRule>
    <cfRule type="containsText" dxfId="1841" priority="608" operator="containsText" text="CDHU">
      <formula>NOT(ISERROR(SEARCH("CDHU",B317)))</formula>
    </cfRule>
  </conditionalFormatting>
  <conditionalFormatting sqref="B322">
    <cfRule type="containsText" dxfId="1840" priority="593" operator="containsText" text="PESQUISA DE MERCADO">
      <formula>NOT(ISERROR(SEARCH("PESQUISA DE MERCADO",B322)))</formula>
    </cfRule>
    <cfRule type="containsText" dxfId="1839" priority="594" operator="containsText" text="CPU">
      <formula>NOT(ISERROR(SEARCH("CPU",B322)))</formula>
    </cfRule>
    <cfRule type="containsText" dxfId="1838" priority="595" operator="containsText" text="LICITADO">
      <formula>NOT(ISERROR(SEARCH("LICITADO",B322)))</formula>
    </cfRule>
    <cfRule type="containsText" dxfId="1837" priority="596" operator="containsText" text="OUTROS">
      <formula>NOT(ISERROR(SEARCH("OUTROS",B322)))</formula>
    </cfRule>
    <cfRule type="containsText" dxfId="1836" priority="597" operator="containsText" text="SINAPI">
      <formula>NOT(ISERROR(SEARCH("SINAPI",B322)))</formula>
    </cfRule>
    <cfRule type="containsText" dxfId="1835" priority="598" operator="containsText" text="SIURB-INFRA">
      <formula>NOT(ISERROR(SEARCH("SIURB-INFRA",B322)))</formula>
    </cfRule>
    <cfRule type="containsText" dxfId="1834" priority="599" operator="containsText" text="SIURB-EDIF">
      <formula>NOT(ISERROR(SEARCH("SIURB-EDIF",B322)))</formula>
    </cfRule>
    <cfRule type="containsText" dxfId="1833" priority="600" operator="containsText" text="CDHU">
      <formula>NOT(ISERROR(SEARCH("CDHU",B322)))</formula>
    </cfRule>
  </conditionalFormatting>
  <conditionalFormatting sqref="B325">
    <cfRule type="containsText" dxfId="1832" priority="585" operator="containsText" text="PESQUISA DE MERCADO">
      <formula>NOT(ISERROR(SEARCH("PESQUISA DE MERCADO",B325)))</formula>
    </cfRule>
    <cfRule type="containsText" dxfId="1831" priority="586" operator="containsText" text="CPU">
      <formula>NOT(ISERROR(SEARCH("CPU",B325)))</formula>
    </cfRule>
    <cfRule type="containsText" dxfId="1830" priority="587" operator="containsText" text="LICITADO">
      <formula>NOT(ISERROR(SEARCH("LICITADO",B325)))</formula>
    </cfRule>
    <cfRule type="containsText" dxfId="1829" priority="588" operator="containsText" text="OUTROS">
      <formula>NOT(ISERROR(SEARCH("OUTROS",B325)))</formula>
    </cfRule>
    <cfRule type="containsText" dxfId="1828" priority="589" operator="containsText" text="SINAPI">
      <formula>NOT(ISERROR(SEARCH("SINAPI",B325)))</formula>
    </cfRule>
    <cfRule type="containsText" dxfId="1827" priority="590" operator="containsText" text="SIURB-INFRA">
      <formula>NOT(ISERROR(SEARCH("SIURB-INFRA",B325)))</formula>
    </cfRule>
    <cfRule type="containsText" dxfId="1826" priority="591" operator="containsText" text="SIURB-EDIF">
      <formula>NOT(ISERROR(SEARCH("SIURB-EDIF",B325)))</formula>
    </cfRule>
    <cfRule type="containsText" dxfId="1825" priority="592" operator="containsText" text="CDHU">
      <formula>NOT(ISERROR(SEARCH("CDHU",B325)))</formula>
    </cfRule>
  </conditionalFormatting>
  <conditionalFormatting sqref="B328">
    <cfRule type="containsText" dxfId="1824" priority="577" operator="containsText" text="PESQUISA DE MERCADO">
      <formula>NOT(ISERROR(SEARCH("PESQUISA DE MERCADO",B328)))</formula>
    </cfRule>
    <cfRule type="containsText" dxfId="1823" priority="578" operator="containsText" text="CPU">
      <formula>NOT(ISERROR(SEARCH("CPU",B328)))</formula>
    </cfRule>
    <cfRule type="containsText" dxfId="1822" priority="579" operator="containsText" text="LICITADO">
      <formula>NOT(ISERROR(SEARCH("LICITADO",B328)))</formula>
    </cfRule>
    <cfRule type="containsText" dxfId="1821" priority="580" operator="containsText" text="OUTROS">
      <formula>NOT(ISERROR(SEARCH("OUTROS",B328)))</formula>
    </cfRule>
    <cfRule type="containsText" dxfId="1820" priority="581" operator="containsText" text="SINAPI">
      <formula>NOT(ISERROR(SEARCH("SINAPI",B328)))</formula>
    </cfRule>
    <cfRule type="containsText" dxfId="1819" priority="582" operator="containsText" text="SIURB-INFRA">
      <formula>NOT(ISERROR(SEARCH("SIURB-INFRA",B328)))</formula>
    </cfRule>
    <cfRule type="containsText" dxfId="1818" priority="583" operator="containsText" text="SIURB-EDIF">
      <formula>NOT(ISERROR(SEARCH("SIURB-EDIF",B328)))</formula>
    </cfRule>
    <cfRule type="containsText" dxfId="1817" priority="584" operator="containsText" text="CDHU">
      <formula>NOT(ISERROR(SEARCH("CDHU",B328)))</formula>
    </cfRule>
  </conditionalFormatting>
  <conditionalFormatting sqref="B331">
    <cfRule type="containsText" dxfId="1816" priority="569" operator="containsText" text="PESQUISA DE MERCADO">
      <formula>NOT(ISERROR(SEARCH("PESQUISA DE MERCADO",B331)))</formula>
    </cfRule>
    <cfRule type="containsText" dxfId="1815" priority="570" operator="containsText" text="CPU">
      <formula>NOT(ISERROR(SEARCH("CPU",B331)))</formula>
    </cfRule>
    <cfRule type="containsText" dxfId="1814" priority="571" operator="containsText" text="LICITADO">
      <formula>NOT(ISERROR(SEARCH("LICITADO",B331)))</formula>
    </cfRule>
    <cfRule type="containsText" dxfId="1813" priority="572" operator="containsText" text="OUTROS">
      <formula>NOT(ISERROR(SEARCH("OUTROS",B331)))</formula>
    </cfRule>
    <cfRule type="containsText" dxfId="1812" priority="573" operator="containsText" text="SINAPI">
      <formula>NOT(ISERROR(SEARCH("SINAPI",B331)))</formula>
    </cfRule>
    <cfRule type="containsText" dxfId="1811" priority="574" operator="containsText" text="SIURB-INFRA">
      <formula>NOT(ISERROR(SEARCH("SIURB-INFRA",B331)))</formula>
    </cfRule>
    <cfRule type="containsText" dxfId="1810" priority="575" operator="containsText" text="SIURB-EDIF">
      <formula>NOT(ISERROR(SEARCH("SIURB-EDIF",B331)))</formula>
    </cfRule>
    <cfRule type="containsText" dxfId="1809" priority="576" operator="containsText" text="CDHU">
      <formula>NOT(ISERROR(SEARCH("CDHU",B331)))</formula>
    </cfRule>
  </conditionalFormatting>
  <conditionalFormatting sqref="B334">
    <cfRule type="containsText" dxfId="1808" priority="561" operator="containsText" text="PESQUISA DE MERCADO">
      <formula>NOT(ISERROR(SEARCH("PESQUISA DE MERCADO",B334)))</formula>
    </cfRule>
    <cfRule type="containsText" dxfId="1807" priority="562" operator="containsText" text="CPU">
      <formula>NOT(ISERROR(SEARCH("CPU",B334)))</formula>
    </cfRule>
    <cfRule type="containsText" dxfId="1806" priority="563" operator="containsText" text="LICITADO">
      <formula>NOT(ISERROR(SEARCH("LICITADO",B334)))</formula>
    </cfRule>
    <cfRule type="containsText" dxfId="1805" priority="564" operator="containsText" text="OUTROS">
      <formula>NOT(ISERROR(SEARCH("OUTROS",B334)))</formula>
    </cfRule>
    <cfRule type="containsText" dxfId="1804" priority="565" operator="containsText" text="SINAPI">
      <formula>NOT(ISERROR(SEARCH("SINAPI",B334)))</formula>
    </cfRule>
    <cfRule type="containsText" dxfId="1803" priority="566" operator="containsText" text="SIURB-INFRA">
      <formula>NOT(ISERROR(SEARCH("SIURB-INFRA",B334)))</formula>
    </cfRule>
    <cfRule type="containsText" dxfId="1802" priority="567" operator="containsText" text="SIURB-EDIF">
      <formula>NOT(ISERROR(SEARCH("SIURB-EDIF",B334)))</formula>
    </cfRule>
    <cfRule type="containsText" dxfId="1801" priority="568" operator="containsText" text="CDHU">
      <formula>NOT(ISERROR(SEARCH("CDHU",B334)))</formula>
    </cfRule>
  </conditionalFormatting>
  <conditionalFormatting sqref="B337">
    <cfRule type="containsText" dxfId="1800" priority="553" operator="containsText" text="PESQUISA DE MERCADO">
      <formula>NOT(ISERROR(SEARCH("PESQUISA DE MERCADO",B337)))</formula>
    </cfRule>
    <cfRule type="containsText" dxfId="1799" priority="554" operator="containsText" text="CPU">
      <formula>NOT(ISERROR(SEARCH("CPU",B337)))</formula>
    </cfRule>
    <cfRule type="containsText" dxfId="1798" priority="555" operator="containsText" text="LICITADO">
      <formula>NOT(ISERROR(SEARCH("LICITADO",B337)))</formula>
    </cfRule>
    <cfRule type="containsText" dxfId="1797" priority="556" operator="containsText" text="OUTROS">
      <formula>NOT(ISERROR(SEARCH("OUTROS",B337)))</formula>
    </cfRule>
    <cfRule type="containsText" dxfId="1796" priority="557" operator="containsText" text="SINAPI">
      <formula>NOT(ISERROR(SEARCH("SINAPI",B337)))</formula>
    </cfRule>
    <cfRule type="containsText" dxfId="1795" priority="558" operator="containsText" text="SIURB-INFRA">
      <formula>NOT(ISERROR(SEARCH("SIURB-INFRA",B337)))</formula>
    </cfRule>
    <cfRule type="containsText" dxfId="1794" priority="559" operator="containsText" text="SIURB-EDIF">
      <formula>NOT(ISERROR(SEARCH("SIURB-EDIF",B337)))</formula>
    </cfRule>
    <cfRule type="containsText" dxfId="1793" priority="560" operator="containsText" text="CDHU">
      <formula>NOT(ISERROR(SEARCH("CDHU",B337)))</formula>
    </cfRule>
  </conditionalFormatting>
  <conditionalFormatting sqref="B340">
    <cfRule type="containsText" dxfId="1792" priority="545" operator="containsText" text="PESQUISA DE MERCADO">
      <formula>NOT(ISERROR(SEARCH("PESQUISA DE MERCADO",B340)))</formula>
    </cfRule>
    <cfRule type="containsText" dxfId="1791" priority="546" operator="containsText" text="CPU">
      <formula>NOT(ISERROR(SEARCH("CPU",B340)))</formula>
    </cfRule>
    <cfRule type="containsText" dxfId="1790" priority="547" operator="containsText" text="LICITADO">
      <formula>NOT(ISERROR(SEARCH("LICITADO",B340)))</formula>
    </cfRule>
    <cfRule type="containsText" dxfId="1789" priority="548" operator="containsText" text="OUTROS">
      <formula>NOT(ISERROR(SEARCH("OUTROS",B340)))</formula>
    </cfRule>
    <cfRule type="containsText" dxfId="1788" priority="549" operator="containsText" text="SINAPI">
      <formula>NOT(ISERROR(SEARCH("SINAPI",B340)))</formula>
    </cfRule>
    <cfRule type="containsText" dxfId="1787" priority="550" operator="containsText" text="SIURB-INFRA">
      <formula>NOT(ISERROR(SEARCH("SIURB-INFRA",B340)))</formula>
    </cfRule>
    <cfRule type="containsText" dxfId="1786" priority="551" operator="containsText" text="SIURB-EDIF">
      <formula>NOT(ISERROR(SEARCH("SIURB-EDIF",B340)))</formula>
    </cfRule>
    <cfRule type="containsText" dxfId="1785" priority="552" operator="containsText" text="CDHU">
      <formula>NOT(ISERROR(SEARCH("CDHU",B340)))</formula>
    </cfRule>
  </conditionalFormatting>
  <conditionalFormatting sqref="B343">
    <cfRule type="containsText" dxfId="1784" priority="537" operator="containsText" text="PESQUISA DE MERCADO">
      <formula>NOT(ISERROR(SEARCH("PESQUISA DE MERCADO",B343)))</formula>
    </cfRule>
    <cfRule type="containsText" dxfId="1783" priority="538" operator="containsText" text="CPU">
      <formula>NOT(ISERROR(SEARCH("CPU",B343)))</formula>
    </cfRule>
    <cfRule type="containsText" dxfId="1782" priority="539" operator="containsText" text="LICITADO">
      <formula>NOT(ISERROR(SEARCH("LICITADO",B343)))</formula>
    </cfRule>
    <cfRule type="containsText" dxfId="1781" priority="540" operator="containsText" text="OUTROS">
      <formula>NOT(ISERROR(SEARCH("OUTROS",B343)))</formula>
    </cfRule>
    <cfRule type="containsText" dxfId="1780" priority="541" operator="containsText" text="SINAPI">
      <formula>NOT(ISERROR(SEARCH("SINAPI",B343)))</formula>
    </cfRule>
    <cfRule type="containsText" dxfId="1779" priority="542" operator="containsText" text="SIURB-INFRA">
      <formula>NOT(ISERROR(SEARCH("SIURB-INFRA",B343)))</formula>
    </cfRule>
    <cfRule type="containsText" dxfId="1778" priority="543" operator="containsText" text="SIURB-EDIF">
      <formula>NOT(ISERROR(SEARCH("SIURB-EDIF",B343)))</formula>
    </cfRule>
    <cfRule type="containsText" dxfId="1777" priority="544" operator="containsText" text="CDHU">
      <formula>NOT(ISERROR(SEARCH("CDHU",B343)))</formula>
    </cfRule>
  </conditionalFormatting>
  <conditionalFormatting sqref="B346">
    <cfRule type="containsText" dxfId="1776" priority="529" operator="containsText" text="PESQUISA DE MERCADO">
      <formula>NOT(ISERROR(SEARCH("PESQUISA DE MERCADO",B346)))</formula>
    </cfRule>
    <cfRule type="containsText" dxfId="1775" priority="530" operator="containsText" text="CPU">
      <formula>NOT(ISERROR(SEARCH("CPU",B346)))</formula>
    </cfRule>
    <cfRule type="containsText" dxfId="1774" priority="531" operator="containsText" text="LICITADO">
      <formula>NOT(ISERROR(SEARCH("LICITADO",B346)))</formula>
    </cfRule>
    <cfRule type="containsText" dxfId="1773" priority="532" operator="containsText" text="OUTROS">
      <formula>NOT(ISERROR(SEARCH("OUTROS",B346)))</formula>
    </cfRule>
    <cfRule type="containsText" dxfId="1772" priority="533" operator="containsText" text="SINAPI">
      <formula>NOT(ISERROR(SEARCH("SINAPI",B346)))</formula>
    </cfRule>
    <cfRule type="containsText" dxfId="1771" priority="534" operator="containsText" text="SIURB-INFRA">
      <formula>NOT(ISERROR(SEARCH("SIURB-INFRA",B346)))</formula>
    </cfRule>
    <cfRule type="containsText" dxfId="1770" priority="535" operator="containsText" text="SIURB-EDIF">
      <formula>NOT(ISERROR(SEARCH("SIURB-EDIF",B346)))</formula>
    </cfRule>
    <cfRule type="containsText" dxfId="1769" priority="536" operator="containsText" text="CDHU">
      <formula>NOT(ISERROR(SEARCH("CDHU",B346)))</formula>
    </cfRule>
  </conditionalFormatting>
  <conditionalFormatting sqref="B349">
    <cfRule type="containsText" dxfId="1768" priority="521" operator="containsText" text="PESQUISA DE MERCADO">
      <formula>NOT(ISERROR(SEARCH("PESQUISA DE MERCADO",B349)))</formula>
    </cfRule>
    <cfRule type="containsText" dxfId="1767" priority="522" operator="containsText" text="CPU">
      <formula>NOT(ISERROR(SEARCH("CPU",B349)))</formula>
    </cfRule>
    <cfRule type="containsText" dxfId="1766" priority="523" operator="containsText" text="LICITADO">
      <formula>NOT(ISERROR(SEARCH("LICITADO",B349)))</formula>
    </cfRule>
    <cfRule type="containsText" dxfId="1765" priority="524" operator="containsText" text="OUTROS">
      <formula>NOT(ISERROR(SEARCH("OUTROS",B349)))</formula>
    </cfRule>
    <cfRule type="containsText" dxfId="1764" priority="525" operator="containsText" text="SINAPI">
      <formula>NOT(ISERROR(SEARCH("SINAPI",B349)))</formula>
    </cfRule>
    <cfRule type="containsText" dxfId="1763" priority="526" operator="containsText" text="SIURB-INFRA">
      <formula>NOT(ISERROR(SEARCH("SIURB-INFRA",B349)))</formula>
    </cfRule>
    <cfRule type="containsText" dxfId="1762" priority="527" operator="containsText" text="SIURB-EDIF">
      <formula>NOT(ISERROR(SEARCH("SIURB-EDIF",B349)))</formula>
    </cfRule>
    <cfRule type="containsText" dxfId="1761" priority="528" operator="containsText" text="CDHU">
      <formula>NOT(ISERROR(SEARCH("CDHU",B349)))</formula>
    </cfRule>
  </conditionalFormatting>
  <conditionalFormatting sqref="B352">
    <cfRule type="containsText" dxfId="1760" priority="513" operator="containsText" text="PESQUISA DE MERCADO">
      <formula>NOT(ISERROR(SEARCH("PESQUISA DE MERCADO",B352)))</formula>
    </cfRule>
    <cfRule type="containsText" dxfId="1759" priority="514" operator="containsText" text="CPU">
      <formula>NOT(ISERROR(SEARCH("CPU",B352)))</formula>
    </cfRule>
    <cfRule type="containsText" dxfId="1758" priority="515" operator="containsText" text="LICITADO">
      <formula>NOT(ISERROR(SEARCH("LICITADO",B352)))</formula>
    </cfRule>
    <cfRule type="containsText" dxfId="1757" priority="516" operator="containsText" text="OUTROS">
      <formula>NOT(ISERROR(SEARCH("OUTROS",B352)))</formula>
    </cfRule>
    <cfRule type="containsText" dxfId="1756" priority="517" operator="containsText" text="SINAPI">
      <formula>NOT(ISERROR(SEARCH("SINAPI",B352)))</formula>
    </cfRule>
    <cfRule type="containsText" dxfId="1755" priority="518" operator="containsText" text="SIURB-INFRA">
      <formula>NOT(ISERROR(SEARCH("SIURB-INFRA",B352)))</formula>
    </cfRule>
    <cfRule type="containsText" dxfId="1754" priority="519" operator="containsText" text="SIURB-EDIF">
      <formula>NOT(ISERROR(SEARCH("SIURB-EDIF",B352)))</formula>
    </cfRule>
    <cfRule type="containsText" dxfId="1753" priority="520" operator="containsText" text="CDHU">
      <formula>NOT(ISERROR(SEARCH("CDHU",B352)))</formula>
    </cfRule>
  </conditionalFormatting>
  <conditionalFormatting sqref="B355">
    <cfRule type="containsText" dxfId="1752" priority="505" operator="containsText" text="PESQUISA DE MERCADO">
      <formula>NOT(ISERROR(SEARCH("PESQUISA DE MERCADO",B355)))</formula>
    </cfRule>
    <cfRule type="containsText" dxfId="1751" priority="506" operator="containsText" text="CPU">
      <formula>NOT(ISERROR(SEARCH("CPU",B355)))</formula>
    </cfRule>
    <cfRule type="containsText" dxfId="1750" priority="507" operator="containsText" text="LICITADO">
      <formula>NOT(ISERROR(SEARCH("LICITADO",B355)))</formula>
    </cfRule>
    <cfRule type="containsText" dxfId="1749" priority="508" operator="containsText" text="OUTROS">
      <formula>NOT(ISERROR(SEARCH("OUTROS",B355)))</formula>
    </cfRule>
    <cfRule type="containsText" dxfId="1748" priority="509" operator="containsText" text="SINAPI">
      <formula>NOT(ISERROR(SEARCH("SINAPI",B355)))</formula>
    </cfRule>
    <cfRule type="containsText" dxfId="1747" priority="510" operator="containsText" text="SIURB-INFRA">
      <formula>NOT(ISERROR(SEARCH("SIURB-INFRA",B355)))</formula>
    </cfRule>
    <cfRule type="containsText" dxfId="1746" priority="511" operator="containsText" text="SIURB-EDIF">
      <formula>NOT(ISERROR(SEARCH("SIURB-EDIF",B355)))</formula>
    </cfRule>
    <cfRule type="containsText" dxfId="1745" priority="512" operator="containsText" text="CDHU">
      <formula>NOT(ISERROR(SEARCH("CDHU",B355)))</formula>
    </cfRule>
  </conditionalFormatting>
  <conditionalFormatting sqref="B358">
    <cfRule type="containsText" dxfId="1744" priority="497" operator="containsText" text="PESQUISA DE MERCADO">
      <formula>NOT(ISERROR(SEARCH("PESQUISA DE MERCADO",B358)))</formula>
    </cfRule>
    <cfRule type="containsText" dxfId="1743" priority="498" operator="containsText" text="CPU">
      <formula>NOT(ISERROR(SEARCH("CPU",B358)))</formula>
    </cfRule>
    <cfRule type="containsText" dxfId="1742" priority="499" operator="containsText" text="LICITADO">
      <formula>NOT(ISERROR(SEARCH("LICITADO",B358)))</formula>
    </cfRule>
    <cfRule type="containsText" dxfId="1741" priority="500" operator="containsText" text="OUTROS">
      <formula>NOT(ISERROR(SEARCH("OUTROS",B358)))</formula>
    </cfRule>
    <cfRule type="containsText" dxfId="1740" priority="501" operator="containsText" text="SINAPI">
      <formula>NOT(ISERROR(SEARCH("SINAPI",B358)))</formula>
    </cfRule>
    <cfRule type="containsText" dxfId="1739" priority="502" operator="containsText" text="SIURB-INFRA">
      <formula>NOT(ISERROR(SEARCH("SIURB-INFRA",B358)))</formula>
    </cfRule>
    <cfRule type="containsText" dxfId="1738" priority="503" operator="containsText" text="SIURB-EDIF">
      <formula>NOT(ISERROR(SEARCH("SIURB-EDIF",B358)))</formula>
    </cfRule>
    <cfRule type="containsText" dxfId="1737" priority="504" operator="containsText" text="CDHU">
      <formula>NOT(ISERROR(SEARCH("CDHU",B358)))</formula>
    </cfRule>
  </conditionalFormatting>
  <conditionalFormatting sqref="B362">
    <cfRule type="containsText" dxfId="1736" priority="489" operator="containsText" text="PESQUISA DE MERCADO">
      <formula>NOT(ISERROR(SEARCH("PESQUISA DE MERCADO",B362)))</formula>
    </cfRule>
    <cfRule type="containsText" dxfId="1735" priority="490" operator="containsText" text="CPU">
      <formula>NOT(ISERROR(SEARCH("CPU",B362)))</formula>
    </cfRule>
    <cfRule type="containsText" dxfId="1734" priority="491" operator="containsText" text="LICITADO">
      <formula>NOT(ISERROR(SEARCH("LICITADO",B362)))</formula>
    </cfRule>
    <cfRule type="containsText" dxfId="1733" priority="492" operator="containsText" text="OUTROS">
      <formula>NOT(ISERROR(SEARCH("OUTROS",B362)))</formula>
    </cfRule>
    <cfRule type="containsText" dxfId="1732" priority="493" operator="containsText" text="SINAPI">
      <formula>NOT(ISERROR(SEARCH("SINAPI",B362)))</formula>
    </cfRule>
    <cfRule type="containsText" dxfId="1731" priority="494" operator="containsText" text="SIURB-INFRA">
      <formula>NOT(ISERROR(SEARCH("SIURB-INFRA",B362)))</formula>
    </cfRule>
    <cfRule type="containsText" dxfId="1730" priority="495" operator="containsText" text="SIURB-EDIF">
      <formula>NOT(ISERROR(SEARCH("SIURB-EDIF",B362)))</formula>
    </cfRule>
    <cfRule type="containsText" dxfId="1729" priority="496" operator="containsText" text="CDHU">
      <formula>NOT(ISERROR(SEARCH("CDHU",B362)))</formula>
    </cfRule>
  </conditionalFormatting>
  <conditionalFormatting sqref="B365">
    <cfRule type="containsText" dxfId="1728" priority="481" operator="containsText" text="PESQUISA DE MERCADO">
      <formula>NOT(ISERROR(SEARCH("PESQUISA DE MERCADO",B365)))</formula>
    </cfRule>
    <cfRule type="containsText" dxfId="1727" priority="482" operator="containsText" text="CPU">
      <formula>NOT(ISERROR(SEARCH("CPU",B365)))</formula>
    </cfRule>
    <cfRule type="containsText" dxfId="1726" priority="483" operator="containsText" text="LICITADO">
      <formula>NOT(ISERROR(SEARCH("LICITADO",B365)))</formula>
    </cfRule>
    <cfRule type="containsText" dxfId="1725" priority="484" operator="containsText" text="OUTROS">
      <formula>NOT(ISERROR(SEARCH("OUTROS",B365)))</formula>
    </cfRule>
    <cfRule type="containsText" dxfId="1724" priority="485" operator="containsText" text="SINAPI">
      <formula>NOT(ISERROR(SEARCH("SINAPI",B365)))</formula>
    </cfRule>
    <cfRule type="containsText" dxfId="1723" priority="486" operator="containsText" text="SIURB-INFRA">
      <formula>NOT(ISERROR(SEARCH("SIURB-INFRA",B365)))</formula>
    </cfRule>
    <cfRule type="containsText" dxfId="1722" priority="487" operator="containsText" text="SIURB-EDIF">
      <formula>NOT(ISERROR(SEARCH("SIURB-EDIF",B365)))</formula>
    </cfRule>
    <cfRule type="containsText" dxfId="1721" priority="488" operator="containsText" text="CDHU">
      <formula>NOT(ISERROR(SEARCH("CDHU",B365)))</formula>
    </cfRule>
  </conditionalFormatting>
  <conditionalFormatting sqref="B368">
    <cfRule type="containsText" dxfId="1720" priority="473" operator="containsText" text="PESQUISA DE MERCADO">
      <formula>NOT(ISERROR(SEARCH("PESQUISA DE MERCADO",B368)))</formula>
    </cfRule>
    <cfRule type="containsText" dxfId="1719" priority="474" operator="containsText" text="CPU">
      <formula>NOT(ISERROR(SEARCH("CPU",B368)))</formula>
    </cfRule>
    <cfRule type="containsText" dxfId="1718" priority="475" operator="containsText" text="LICITADO">
      <formula>NOT(ISERROR(SEARCH("LICITADO",B368)))</formula>
    </cfRule>
    <cfRule type="containsText" dxfId="1717" priority="476" operator="containsText" text="OUTROS">
      <formula>NOT(ISERROR(SEARCH("OUTROS",B368)))</formula>
    </cfRule>
    <cfRule type="containsText" dxfId="1716" priority="477" operator="containsText" text="SINAPI">
      <formula>NOT(ISERROR(SEARCH("SINAPI",B368)))</formula>
    </cfRule>
    <cfRule type="containsText" dxfId="1715" priority="478" operator="containsText" text="SIURB-INFRA">
      <formula>NOT(ISERROR(SEARCH("SIURB-INFRA",B368)))</formula>
    </cfRule>
    <cfRule type="containsText" dxfId="1714" priority="479" operator="containsText" text="SIURB-EDIF">
      <formula>NOT(ISERROR(SEARCH("SIURB-EDIF",B368)))</formula>
    </cfRule>
    <cfRule type="containsText" dxfId="1713" priority="480" operator="containsText" text="CDHU">
      <formula>NOT(ISERROR(SEARCH("CDHU",B368)))</formula>
    </cfRule>
  </conditionalFormatting>
  <conditionalFormatting sqref="B371">
    <cfRule type="containsText" dxfId="1712" priority="465" operator="containsText" text="PESQUISA DE MERCADO">
      <formula>NOT(ISERROR(SEARCH("PESQUISA DE MERCADO",B371)))</formula>
    </cfRule>
    <cfRule type="containsText" dxfId="1711" priority="466" operator="containsText" text="CPU">
      <formula>NOT(ISERROR(SEARCH("CPU",B371)))</formula>
    </cfRule>
    <cfRule type="containsText" dxfId="1710" priority="467" operator="containsText" text="LICITADO">
      <formula>NOT(ISERROR(SEARCH("LICITADO",B371)))</formula>
    </cfRule>
    <cfRule type="containsText" dxfId="1709" priority="468" operator="containsText" text="OUTROS">
      <formula>NOT(ISERROR(SEARCH("OUTROS",B371)))</formula>
    </cfRule>
    <cfRule type="containsText" dxfId="1708" priority="469" operator="containsText" text="SINAPI">
      <formula>NOT(ISERROR(SEARCH("SINAPI",B371)))</formula>
    </cfRule>
    <cfRule type="containsText" dxfId="1707" priority="470" operator="containsText" text="SIURB-INFRA">
      <formula>NOT(ISERROR(SEARCH("SIURB-INFRA",B371)))</formula>
    </cfRule>
    <cfRule type="containsText" dxfId="1706" priority="471" operator="containsText" text="SIURB-EDIF">
      <formula>NOT(ISERROR(SEARCH("SIURB-EDIF",B371)))</formula>
    </cfRule>
    <cfRule type="containsText" dxfId="1705" priority="472" operator="containsText" text="CDHU">
      <formula>NOT(ISERROR(SEARCH("CDHU",B371)))</formula>
    </cfRule>
  </conditionalFormatting>
  <conditionalFormatting sqref="B374">
    <cfRule type="containsText" dxfId="1704" priority="457" operator="containsText" text="PESQUISA DE MERCADO">
      <formula>NOT(ISERROR(SEARCH("PESQUISA DE MERCADO",B374)))</formula>
    </cfRule>
    <cfRule type="containsText" dxfId="1703" priority="458" operator="containsText" text="CPU">
      <formula>NOT(ISERROR(SEARCH("CPU",B374)))</formula>
    </cfRule>
    <cfRule type="containsText" dxfId="1702" priority="459" operator="containsText" text="LICITADO">
      <formula>NOT(ISERROR(SEARCH("LICITADO",B374)))</formula>
    </cfRule>
    <cfRule type="containsText" dxfId="1701" priority="460" operator="containsText" text="OUTROS">
      <formula>NOT(ISERROR(SEARCH("OUTROS",B374)))</formula>
    </cfRule>
    <cfRule type="containsText" dxfId="1700" priority="461" operator="containsText" text="SINAPI">
      <formula>NOT(ISERROR(SEARCH("SINAPI",B374)))</formula>
    </cfRule>
    <cfRule type="containsText" dxfId="1699" priority="462" operator="containsText" text="SIURB-INFRA">
      <formula>NOT(ISERROR(SEARCH("SIURB-INFRA",B374)))</formula>
    </cfRule>
    <cfRule type="containsText" dxfId="1698" priority="463" operator="containsText" text="SIURB-EDIF">
      <formula>NOT(ISERROR(SEARCH("SIURB-EDIF",B374)))</formula>
    </cfRule>
    <cfRule type="containsText" dxfId="1697" priority="464" operator="containsText" text="CDHU">
      <formula>NOT(ISERROR(SEARCH("CDHU",B374)))</formula>
    </cfRule>
  </conditionalFormatting>
  <conditionalFormatting sqref="B375">
    <cfRule type="containsText" dxfId="1696" priority="449" operator="containsText" text="PESQUISA DE MERCADO">
      <formula>NOT(ISERROR(SEARCH("PESQUISA DE MERCADO",B375)))</formula>
    </cfRule>
    <cfRule type="containsText" dxfId="1695" priority="450" operator="containsText" text="CPU">
      <formula>NOT(ISERROR(SEARCH("CPU",B375)))</formula>
    </cfRule>
    <cfRule type="containsText" dxfId="1694" priority="451" operator="containsText" text="LICITADO">
      <formula>NOT(ISERROR(SEARCH("LICITADO",B375)))</formula>
    </cfRule>
    <cfRule type="containsText" dxfId="1693" priority="452" operator="containsText" text="OUTROS">
      <formula>NOT(ISERROR(SEARCH("OUTROS",B375)))</formula>
    </cfRule>
    <cfRule type="containsText" dxfId="1692" priority="453" operator="containsText" text="SINAPI">
      <formula>NOT(ISERROR(SEARCH("SINAPI",B375)))</formula>
    </cfRule>
    <cfRule type="containsText" dxfId="1691" priority="454" operator="containsText" text="SIURB-INFRA">
      <formula>NOT(ISERROR(SEARCH("SIURB-INFRA",B375)))</formula>
    </cfRule>
    <cfRule type="containsText" dxfId="1690" priority="455" operator="containsText" text="SIURB-EDIF">
      <formula>NOT(ISERROR(SEARCH("SIURB-EDIF",B375)))</formula>
    </cfRule>
    <cfRule type="containsText" dxfId="1689" priority="456" operator="containsText" text="CDHU">
      <formula>NOT(ISERROR(SEARCH("CDHU",B375)))</formula>
    </cfRule>
  </conditionalFormatting>
  <conditionalFormatting sqref="B378">
    <cfRule type="containsText" dxfId="1688" priority="441" operator="containsText" text="PESQUISA DE MERCADO">
      <formula>NOT(ISERROR(SEARCH("PESQUISA DE MERCADO",B378)))</formula>
    </cfRule>
    <cfRule type="containsText" dxfId="1687" priority="442" operator="containsText" text="CPU">
      <formula>NOT(ISERROR(SEARCH("CPU",B378)))</formula>
    </cfRule>
    <cfRule type="containsText" dxfId="1686" priority="443" operator="containsText" text="LICITADO">
      <formula>NOT(ISERROR(SEARCH("LICITADO",B378)))</formula>
    </cfRule>
    <cfRule type="containsText" dxfId="1685" priority="444" operator="containsText" text="OUTROS">
      <formula>NOT(ISERROR(SEARCH("OUTROS",B378)))</formula>
    </cfRule>
    <cfRule type="containsText" dxfId="1684" priority="445" operator="containsText" text="SINAPI">
      <formula>NOT(ISERROR(SEARCH("SINAPI",B378)))</formula>
    </cfRule>
    <cfRule type="containsText" dxfId="1683" priority="446" operator="containsText" text="SIURB-INFRA">
      <formula>NOT(ISERROR(SEARCH("SIURB-INFRA",B378)))</formula>
    </cfRule>
    <cfRule type="containsText" dxfId="1682" priority="447" operator="containsText" text="SIURB-EDIF">
      <formula>NOT(ISERROR(SEARCH("SIURB-EDIF",B378)))</formula>
    </cfRule>
    <cfRule type="containsText" dxfId="1681" priority="448" operator="containsText" text="CDHU">
      <formula>NOT(ISERROR(SEARCH("CDHU",B378)))</formula>
    </cfRule>
  </conditionalFormatting>
  <conditionalFormatting sqref="B379">
    <cfRule type="containsText" dxfId="1680" priority="433" operator="containsText" text="PESQUISA DE MERCADO">
      <formula>NOT(ISERROR(SEARCH("PESQUISA DE MERCADO",B379)))</formula>
    </cfRule>
    <cfRule type="containsText" dxfId="1679" priority="434" operator="containsText" text="CPU">
      <formula>NOT(ISERROR(SEARCH("CPU",B379)))</formula>
    </cfRule>
    <cfRule type="containsText" dxfId="1678" priority="435" operator="containsText" text="LICITADO">
      <formula>NOT(ISERROR(SEARCH("LICITADO",B379)))</formula>
    </cfRule>
    <cfRule type="containsText" dxfId="1677" priority="436" operator="containsText" text="OUTROS">
      <formula>NOT(ISERROR(SEARCH("OUTROS",B379)))</formula>
    </cfRule>
    <cfRule type="containsText" dxfId="1676" priority="437" operator="containsText" text="SINAPI">
      <formula>NOT(ISERROR(SEARCH("SINAPI",B379)))</formula>
    </cfRule>
    <cfRule type="containsText" dxfId="1675" priority="438" operator="containsText" text="SIURB-INFRA">
      <formula>NOT(ISERROR(SEARCH("SIURB-INFRA",B379)))</formula>
    </cfRule>
    <cfRule type="containsText" dxfId="1674" priority="439" operator="containsText" text="SIURB-EDIF">
      <formula>NOT(ISERROR(SEARCH("SIURB-EDIF",B379)))</formula>
    </cfRule>
    <cfRule type="containsText" dxfId="1673" priority="440" operator="containsText" text="CDHU">
      <formula>NOT(ISERROR(SEARCH("CDHU",B379)))</formula>
    </cfRule>
  </conditionalFormatting>
  <conditionalFormatting sqref="B382">
    <cfRule type="containsText" dxfId="1672" priority="425" operator="containsText" text="PESQUISA DE MERCADO">
      <formula>NOT(ISERROR(SEARCH("PESQUISA DE MERCADO",B382)))</formula>
    </cfRule>
    <cfRule type="containsText" dxfId="1671" priority="426" operator="containsText" text="CPU">
      <formula>NOT(ISERROR(SEARCH("CPU",B382)))</formula>
    </cfRule>
    <cfRule type="containsText" dxfId="1670" priority="427" operator="containsText" text="LICITADO">
      <formula>NOT(ISERROR(SEARCH("LICITADO",B382)))</formula>
    </cfRule>
    <cfRule type="containsText" dxfId="1669" priority="428" operator="containsText" text="OUTROS">
      <formula>NOT(ISERROR(SEARCH("OUTROS",B382)))</formula>
    </cfRule>
    <cfRule type="containsText" dxfId="1668" priority="429" operator="containsText" text="SINAPI">
      <formula>NOT(ISERROR(SEARCH("SINAPI",B382)))</formula>
    </cfRule>
    <cfRule type="containsText" dxfId="1667" priority="430" operator="containsText" text="SIURB-INFRA">
      <formula>NOT(ISERROR(SEARCH("SIURB-INFRA",B382)))</formula>
    </cfRule>
    <cfRule type="containsText" dxfId="1666" priority="431" operator="containsText" text="SIURB-EDIF">
      <formula>NOT(ISERROR(SEARCH("SIURB-EDIF",B382)))</formula>
    </cfRule>
    <cfRule type="containsText" dxfId="1665" priority="432" operator="containsText" text="CDHU">
      <formula>NOT(ISERROR(SEARCH("CDHU",B382)))</formula>
    </cfRule>
  </conditionalFormatting>
  <conditionalFormatting sqref="B385">
    <cfRule type="containsText" dxfId="1664" priority="417" operator="containsText" text="PESQUISA DE MERCADO">
      <formula>NOT(ISERROR(SEARCH("PESQUISA DE MERCADO",B385)))</formula>
    </cfRule>
    <cfRule type="containsText" dxfId="1663" priority="418" operator="containsText" text="CPU">
      <formula>NOT(ISERROR(SEARCH("CPU",B385)))</formula>
    </cfRule>
    <cfRule type="containsText" dxfId="1662" priority="419" operator="containsText" text="LICITADO">
      <formula>NOT(ISERROR(SEARCH("LICITADO",B385)))</formula>
    </cfRule>
    <cfRule type="containsText" dxfId="1661" priority="420" operator="containsText" text="OUTROS">
      <formula>NOT(ISERROR(SEARCH("OUTROS",B385)))</formula>
    </cfRule>
    <cfRule type="containsText" dxfId="1660" priority="421" operator="containsText" text="SINAPI">
      <formula>NOT(ISERROR(SEARCH("SINAPI",B385)))</formula>
    </cfRule>
    <cfRule type="containsText" dxfId="1659" priority="422" operator="containsText" text="SIURB-INFRA">
      <formula>NOT(ISERROR(SEARCH("SIURB-INFRA",B385)))</formula>
    </cfRule>
    <cfRule type="containsText" dxfId="1658" priority="423" operator="containsText" text="SIURB-EDIF">
      <formula>NOT(ISERROR(SEARCH("SIURB-EDIF",B385)))</formula>
    </cfRule>
    <cfRule type="containsText" dxfId="1657" priority="424" operator="containsText" text="CDHU">
      <formula>NOT(ISERROR(SEARCH("CDHU",B385)))</formula>
    </cfRule>
  </conditionalFormatting>
  <conditionalFormatting sqref="B386">
    <cfRule type="containsText" dxfId="1656" priority="409" operator="containsText" text="PESQUISA DE MERCADO">
      <formula>NOT(ISERROR(SEARCH("PESQUISA DE MERCADO",B386)))</formula>
    </cfRule>
    <cfRule type="containsText" dxfId="1655" priority="410" operator="containsText" text="CPU">
      <formula>NOT(ISERROR(SEARCH("CPU",B386)))</formula>
    </cfRule>
    <cfRule type="containsText" dxfId="1654" priority="411" operator="containsText" text="LICITADO">
      <formula>NOT(ISERROR(SEARCH("LICITADO",B386)))</formula>
    </cfRule>
    <cfRule type="containsText" dxfId="1653" priority="412" operator="containsText" text="OUTROS">
      <formula>NOT(ISERROR(SEARCH("OUTROS",B386)))</formula>
    </cfRule>
    <cfRule type="containsText" dxfId="1652" priority="413" operator="containsText" text="SINAPI">
      <formula>NOT(ISERROR(SEARCH("SINAPI",B386)))</formula>
    </cfRule>
    <cfRule type="containsText" dxfId="1651" priority="414" operator="containsText" text="SIURB-INFRA">
      <formula>NOT(ISERROR(SEARCH("SIURB-INFRA",B386)))</formula>
    </cfRule>
    <cfRule type="containsText" dxfId="1650" priority="415" operator="containsText" text="SIURB-EDIF">
      <formula>NOT(ISERROR(SEARCH("SIURB-EDIF",B386)))</formula>
    </cfRule>
    <cfRule type="containsText" dxfId="1649" priority="416" operator="containsText" text="CDHU">
      <formula>NOT(ISERROR(SEARCH("CDHU",B386)))</formula>
    </cfRule>
  </conditionalFormatting>
  <conditionalFormatting sqref="B389">
    <cfRule type="containsText" dxfId="1648" priority="401" operator="containsText" text="PESQUISA DE MERCADO">
      <formula>NOT(ISERROR(SEARCH("PESQUISA DE MERCADO",B389)))</formula>
    </cfRule>
    <cfRule type="containsText" dxfId="1647" priority="402" operator="containsText" text="CPU">
      <formula>NOT(ISERROR(SEARCH("CPU",B389)))</formula>
    </cfRule>
    <cfRule type="containsText" dxfId="1646" priority="403" operator="containsText" text="LICITADO">
      <formula>NOT(ISERROR(SEARCH("LICITADO",B389)))</formula>
    </cfRule>
    <cfRule type="containsText" dxfId="1645" priority="404" operator="containsText" text="OUTROS">
      <formula>NOT(ISERROR(SEARCH("OUTROS",B389)))</formula>
    </cfRule>
    <cfRule type="containsText" dxfId="1644" priority="405" operator="containsText" text="SINAPI">
      <formula>NOT(ISERROR(SEARCH("SINAPI",B389)))</formula>
    </cfRule>
    <cfRule type="containsText" dxfId="1643" priority="406" operator="containsText" text="SIURB-INFRA">
      <formula>NOT(ISERROR(SEARCH("SIURB-INFRA",B389)))</formula>
    </cfRule>
    <cfRule type="containsText" dxfId="1642" priority="407" operator="containsText" text="SIURB-EDIF">
      <formula>NOT(ISERROR(SEARCH("SIURB-EDIF",B389)))</formula>
    </cfRule>
    <cfRule type="containsText" dxfId="1641" priority="408" operator="containsText" text="CDHU">
      <formula>NOT(ISERROR(SEARCH("CDHU",B389)))</formula>
    </cfRule>
  </conditionalFormatting>
  <conditionalFormatting sqref="B392">
    <cfRule type="containsText" dxfId="1640" priority="393" operator="containsText" text="PESQUISA DE MERCADO">
      <formula>NOT(ISERROR(SEARCH("PESQUISA DE MERCADO",B392)))</formula>
    </cfRule>
    <cfRule type="containsText" dxfId="1639" priority="394" operator="containsText" text="CPU">
      <formula>NOT(ISERROR(SEARCH("CPU",B392)))</formula>
    </cfRule>
    <cfRule type="containsText" dxfId="1638" priority="395" operator="containsText" text="LICITADO">
      <formula>NOT(ISERROR(SEARCH("LICITADO",B392)))</formula>
    </cfRule>
    <cfRule type="containsText" dxfId="1637" priority="396" operator="containsText" text="OUTROS">
      <formula>NOT(ISERROR(SEARCH("OUTROS",B392)))</formula>
    </cfRule>
    <cfRule type="containsText" dxfId="1636" priority="397" operator="containsText" text="SINAPI">
      <formula>NOT(ISERROR(SEARCH("SINAPI",B392)))</formula>
    </cfRule>
    <cfRule type="containsText" dxfId="1635" priority="398" operator="containsText" text="SIURB-INFRA">
      <formula>NOT(ISERROR(SEARCH("SIURB-INFRA",B392)))</formula>
    </cfRule>
    <cfRule type="containsText" dxfId="1634" priority="399" operator="containsText" text="SIURB-EDIF">
      <formula>NOT(ISERROR(SEARCH("SIURB-EDIF",B392)))</formula>
    </cfRule>
    <cfRule type="containsText" dxfId="1633" priority="400" operator="containsText" text="CDHU">
      <formula>NOT(ISERROR(SEARCH("CDHU",B392)))</formula>
    </cfRule>
  </conditionalFormatting>
  <conditionalFormatting sqref="B410">
    <cfRule type="containsText" dxfId="1632" priority="385" operator="containsText" text="PESQUISA DE MERCADO">
      <formula>NOT(ISERROR(SEARCH("PESQUISA DE MERCADO",B410)))</formula>
    </cfRule>
    <cfRule type="containsText" dxfId="1631" priority="386" operator="containsText" text="CPU">
      <formula>NOT(ISERROR(SEARCH("CPU",B410)))</formula>
    </cfRule>
    <cfRule type="containsText" dxfId="1630" priority="387" operator="containsText" text="LICITADO">
      <formula>NOT(ISERROR(SEARCH("LICITADO",B410)))</formula>
    </cfRule>
    <cfRule type="containsText" dxfId="1629" priority="388" operator="containsText" text="OUTROS">
      <formula>NOT(ISERROR(SEARCH("OUTROS",B410)))</formula>
    </cfRule>
    <cfRule type="containsText" dxfId="1628" priority="389" operator="containsText" text="SINAPI">
      <formula>NOT(ISERROR(SEARCH("SINAPI",B410)))</formula>
    </cfRule>
    <cfRule type="containsText" dxfId="1627" priority="390" operator="containsText" text="SIURB-INFRA">
      <formula>NOT(ISERROR(SEARCH("SIURB-INFRA",B410)))</formula>
    </cfRule>
    <cfRule type="containsText" dxfId="1626" priority="391" operator="containsText" text="SIURB-EDIF">
      <formula>NOT(ISERROR(SEARCH("SIURB-EDIF",B410)))</formula>
    </cfRule>
    <cfRule type="containsText" dxfId="1625" priority="392" operator="containsText" text="CDHU">
      <formula>NOT(ISERROR(SEARCH("CDHU",B410)))</formula>
    </cfRule>
  </conditionalFormatting>
  <conditionalFormatting sqref="B412">
    <cfRule type="containsText" dxfId="1624" priority="377" operator="containsText" text="PESQUISA DE MERCADO">
      <formula>NOT(ISERROR(SEARCH("PESQUISA DE MERCADO",B412)))</formula>
    </cfRule>
    <cfRule type="containsText" dxfId="1623" priority="378" operator="containsText" text="CPU">
      <formula>NOT(ISERROR(SEARCH("CPU",B412)))</formula>
    </cfRule>
    <cfRule type="containsText" dxfId="1622" priority="379" operator="containsText" text="LICITADO">
      <formula>NOT(ISERROR(SEARCH("LICITADO",B412)))</formula>
    </cfRule>
    <cfRule type="containsText" dxfId="1621" priority="380" operator="containsText" text="OUTROS">
      <formula>NOT(ISERROR(SEARCH("OUTROS",B412)))</formula>
    </cfRule>
    <cfRule type="containsText" dxfId="1620" priority="381" operator="containsText" text="SINAPI">
      <formula>NOT(ISERROR(SEARCH("SINAPI",B412)))</formula>
    </cfRule>
    <cfRule type="containsText" dxfId="1619" priority="382" operator="containsText" text="SIURB-INFRA">
      <formula>NOT(ISERROR(SEARCH("SIURB-INFRA",B412)))</formula>
    </cfRule>
    <cfRule type="containsText" dxfId="1618" priority="383" operator="containsText" text="SIURB-EDIF">
      <formula>NOT(ISERROR(SEARCH("SIURB-EDIF",B412)))</formula>
    </cfRule>
    <cfRule type="containsText" dxfId="1617" priority="384" operator="containsText" text="CDHU">
      <formula>NOT(ISERROR(SEARCH("CDHU",B412)))</formula>
    </cfRule>
  </conditionalFormatting>
  <conditionalFormatting sqref="B414">
    <cfRule type="containsText" dxfId="1616" priority="369" operator="containsText" text="PESQUISA DE MERCADO">
      <formula>NOT(ISERROR(SEARCH("PESQUISA DE MERCADO",B414)))</formula>
    </cfRule>
    <cfRule type="containsText" dxfId="1615" priority="370" operator="containsText" text="CPU">
      <formula>NOT(ISERROR(SEARCH("CPU",B414)))</formula>
    </cfRule>
    <cfRule type="containsText" dxfId="1614" priority="371" operator="containsText" text="LICITADO">
      <formula>NOT(ISERROR(SEARCH("LICITADO",B414)))</formula>
    </cfRule>
    <cfRule type="containsText" dxfId="1613" priority="372" operator="containsText" text="OUTROS">
      <formula>NOT(ISERROR(SEARCH("OUTROS",B414)))</formula>
    </cfRule>
    <cfRule type="containsText" dxfId="1612" priority="373" operator="containsText" text="SINAPI">
      <formula>NOT(ISERROR(SEARCH("SINAPI",B414)))</formula>
    </cfRule>
    <cfRule type="containsText" dxfId="1611" priority="374" operator="containsText" text="SIURB-INFRA">
      <formula>NOT(ISERROR(SEARCH("SIURB-INFRA",B414)))</formula>
    </cfRule>
    <cfRule type="containsText" dxfId="1610" priority="375" operator="containsText" text="SIURB-EDIF">
      <formula>NOT(ISERROR(SEARCH("SIURB-EDIF",B414)))</formula>
    </cfRule>
    <cfRule type="containsText" dxfId="1609" priority="376" operator="containsText" text="CDHU">
      <formula>NOT(ISERROR(SEARCH("CDHU",B414)))</formula>
    </cfRule>
  </conditionalFormatting>
  <conditionalFormatting sqref="B416">
    <cfRule type="containsText" dxfId="1608" priority="361" operator="containsText" text="PESQUISA DE MERCADO">
      <formula>NOT(ISERROR(SEARCH("PESQUISA DE MERCADO",B416)))</formula>
    </cfRule>
    <cfRule type="containsText" dxfId="1607" priority="362" operator="containsText" text="CPU">
      <formula>NOT(ISERROR(SEARCH("CPU",B416)))</formula>
    </cfRule>
    <cfRule type="containsText" dxfId="1606" priority="363" operator="containsText" text="LICITADO">
      <formula>NOT(ISERROR(SEARCH("LICITADO",B416)))</formula>
    </cfRule>
    <cfRule type="containsText" dxfId="1605" priority="364" operator="containsText" text="OUTROS">
      <formula>NOT(ISERROR(SEARCH("OUTROS",B416)))</formula>
    </cfRule>
    <cfRule type="containsText" dxfId="1604" priority="365" operator="containsText" text="SINAPI">
      <formula>NOT(ISERROR(SEARCH("SINAPI",B416)))</formula>
    </cfRule>
    <cfRule type="containsText" dxfId="1603" priority="366" operator="containsText" text="SIURB-INFRA">
      <formula>NOT(ISERROR(SEARCH("SIURB-INFRA",B416)))</formula>
    </cfRule>
    <cfRule type="containsText" dxfId="1602" priority="367" operator="containsText" text="SIURB-EDIF">
      <formula>NOT(ISERROR(SEARCH("SIURB-EDIF",B416)))</formula>
    </cfRule>
    <cfRule type="containsText" dxfId="1601" priority="368" operator="containsText" text="CDHU">
      <formula>NOT(ISERROR(SEARCH("CDHU",B416)))</formula>
    </cfRule>
  </conditionalFormatting>
  <conditionalFormatting sqref="B418">
    <cfRule type="containsText" dxfId="1600" priority="353" operator="containsText" text="PESQUISA DE MERCADO">
      <formula>NOT(ISERROR(SEARCH("PESQUISA DE MERCADO",B418)))</formula>
    </cfRule>
    <cfRule type="containsText" dxfId="1599" priority="354" operator="containsText" text="CPU">
      <formula>NOT(ISERROR(SEARCH("CPU",B418)))</formula>
    </cfRule>
    <cfRule type="containsText" dxfId="1598" priority="355" operator="containsText" text="LICITADO">
      <formula>NOT(ISERROR(SEARCH("LICITADO",B418)))</formula>
    </cfRule>
    <cfRule type="containsText" dxfId="1597" priority="356" operator="containsText" text="OUTROS">
      <formula>NOT(ISERROR(SEARCH("OUTROS",B418)))</formula>
    </cfRule>
    <cfRule type="containsText" dxfId="1596" priority="357" operator="containsText" text="SINAPI">
      <formula>NOT(ISERROR(SEARCH("SINAPI",B418)))</formula>
    </cfRule>
    <cfRule type="containsText" dxfId="1595" priority="358" operator="containsText" text="SIURB-INFRA">
      <formula>NOT(ISERROR(SEARCH("SIURB-INFRA",B418)))</formula>
    </cfRule>
    <cfRule type="containsText" dxfId="1594" priority="359" operator="containsText" text="SIURB-EDIF">
      <formula>NOT(ISERROR(SEARCH("SIURB-EDIF",B418)))</formula>
    </cfRule>
    <cfRule type="containsText" dxfId="1593" priority="360" operator="containsText" text="CDHU">
      <formula>NOT(ISERROR(SEARCH("CDHU",B418)))</formula>
    </cfRule>
  </conditionalFormatting>
  <conditionalFormatting sqref="B420">
    <cfRule type="containsText" dxfId="1592" priority="345" operator="containsText" text="PESQUISA DE MERCADO">
      <formula>NOT(ISERROR(SEARCH("PESQUISA DE MERCADO",B420)))</formula>
    </cfRule>
    <cfRule type="containsText" dxfId="1591" priority="346" operator="containsText" text="CPU">
      <formula>NOT(ISERROR(SEARCH("CPU",B420)))</formula>
    </cfRule>
    <cfRule type="containsText" dxfId="1590" priority="347" operator="containsText" text="LICITADO">
      <formula>NOT(ISERROR(SEARCH("LICITADO",B420)))</formula>
    </cfRule>
    <cfRule type="containsText" dxfId="1589" priority="348" operator="containsText" text="OUTROS">
      <formula>NOT(ISERROR(SEARCH("OUTROS",B420)))</formula>
    </cfRule>
    <cfRule type="containsText" dxfId="1588" priority="349" operator="containsText" text="SINAPI">
      <formula>NOT(ISERROR(SEARCH("SINAPI",B420)))</formula>
    </cfRule>
    <cfRule type="containsText" dxfId="1587" priority="350" operator="containsText" text="SIURB-INFRA">
      <formula>NOT(ISERROR(SEARCH("SIURB-INFRA",B420)))</formula>
    </cfRule>
    <cfRule type="containsText" dxfId="1586" priority="351" operator="containsText" text="SIURB-EDIF">
      <formula>NOT(ISERROR(SEARCH("SIURB-EDIF",B420)))</formula>
    </cfRule>
    <cfRule type="containsText" dxfId="1585" priority="352" operator="containsText" text="CDHU">
      <formula>NOT(ISERROR(SEARCH("CDHU",B420)))</formula>
    </cfRule>
  </conditionalFormatting>
  <conditionalFormatting sqref="B422">
    <cfRule type="containsText" dxfId="1584" priority="337" operator="containsText" text="PESQUISA DE MERCADO">
      <formula>NOT(ISERROR(SEARCH("PESQUISA DE MERCADO",B422)))</formula>
    </cfRule>
    <cfRule type="containsText" dxfId="1583" priority="338" operator="containsText" text="CPU">
      <formula>NOT(ISERROR(SEARCH("CPU",B422)))</formula>
    </cfRule>
    <cfRule type="containsText" dxfId="1582" priority="339" operator="containsText" text="LICITADO">
      <formula>NOT(ISERROR(SEARCH("LICITADO",B422)))</formula>
    </cfRule>
    <cfRule type="containsText" dxfId="1581" priority="340" operator="containsText" text="OUTROS">
      <formula>NOT(ISERROR(SEARCH("OUTROS",B422)))</formula>
    </cfRule>
    <cfRule type="containsText" dxfId="1580" priority="341" operator="containsText" text="SINAPI">
      <formula>NOT(ISERROR(SEARCH("SINAPI",B422)))</formula>
    </cfRule>
    <cfRule type="containsText" dxfId="1579" priority="342" operator="containsText" text="SIURB-INFRA">
      <formula>NOT(ISERROR(SEARCH("SIURB-INFRA",B422)))</formula>
    </cfRule>
    <cfRule type="containsText" dxfId="1578" priority="343" operator="containsText" text="SIURB-EDIF">
      <formula>NOT(ISERROR(SEARCH("SIURB-EDIF",B422)))</formula>
    </cfRule>
    <cfRule type="containsText" dxfId="1577" priority="344" operator="containsText" text="CDHU">
      <formula>NOT(ISERROR(SEARCH("CDHU",B422)))</formula>
    </cfRule>
  </conditionalFormatting>
  <conditionalFormatting sqref="B424">
    <cfRule type="containsText" dxfId="1576" priority="329" operator="containsText" text="PESQUISA DE MERCADO">
      <formula>NOT(ISERROR(SEARCH("PESQUISA DE MERCADO",B424)))</formula>
    </cfRule>
    <cfRule type="containsText" dxfId="1575" priority="330" operator="containsText" text="CPU">
      <formula>NOT(ISERROR(SEARCH("CPU",B424)))</formula>
    </cfRule>
    <cfRule type="containsText" dxfId="1574" priority="331" operator="containsText" text="LICITADO">
      <formula>NOT(ISERROR(SEARCH("LICITADO",B424)))</formula>
    </cfRule>
    <cfRule type="containsText" dxfId="1573" priority="332" operator="containsText" text="OUTROS">
      <formula>NOT(ISERROR(SEARCH("OUTROS",B424)))</formula>
    </cfRule>
    <cfRule type="containsText" dxfId="1572" priority="333" operator="containsText" text="SINAPI">
      <formula>NOT(ISERROR(SEARCH("SINAPI",B424)))</formula>
    </cfRule>
    <cfRule type="containsText" dxfId="1571" priority="334" operator="containsText" text="SIURB-INFRA">
      <formula>NOT(ISERROR(SEARCH("SIURB-INFRA",B424)))</formula>
    </cfRule>
    <cfRule type="containsText" dxfId="1570" priority="335" operator="containsText" text="SIURB-EDIF">
      <formula>NOT(ISERROR(SEARCH("SIURB-EDIF",B424)))</formula>
    </cfRule>
    <cfRule type="containsText" dxfId="1569" priority="336" operator="containsText" text="CDHU">
      <formula>NOT(ISERROR(SEARCH("CDHU",B424)))</formula>
    </cfRule>
  </conditionalFormatting>
  <conditionalFormatting sqref="B426">
    <cfRule type="containsText" dxfId="1568" priority="321" operator="containsText" text="PESQUISA DE MERCADO">
      <formula>NOT(ISERROR(SEARCH("PESQUISA DE MERCADO",B426)))</formula>
    </cfRule>
    <cfRule type="containsText" dxfId="1567" priority="322" operator="containsText" text="CPU">
      <formula>NOT(ISERROR(SEARCH("CPU",B426)))</formula>
    </cfRule>
    <cfRule type="containsText" dxfId="1566" priority="323" operator="containsText" text="LICITADO">
      <formula>NOT(ISERROR(SEARCH("LICITADO",B426)))</formula>
    </cfRule>
    <cfRule type="containsText" dxfId="1565" priority="324" operator="containsText" text="OUTROS">
      <formula>NOT(ISERROR(SEARCH("OUTROS",B426)))</formula>
    </cfRule>
    <cfRule type="containsText" dxfId="1564" priority="325" operator="containsText" text="SINAPI">
      <formula>NOT(ISERROR(SEARCH("SINAPI",B426)))</formula>
    </cfRule>
    <cfRule type="containsText" dxfId="1563" priority="326" operator="containsText" text="SIURB-INFRA">
      <formula>NOT(ISERROR(SEARCH("SIURB-INFRA",B426)))</formula>
    </cfRule>
    <cfRule type="containsText" dxfId="1562" priority="327" operator="containsText" text="SIURB-EDIF">
      <formula>NOT(ISERROR(SEARCH("SIURB-EDIF",B426)))</formula>
    </cfRule>
    <cfRule type="containsText" dxfId="1561" priority="328" operator="containsText" text="CDHU">
      <formula>NOT(ISERROR(SEARCH("CDHU",B426)))</formula>
    </cfRule>
  </conditionalFormatting>
  <conditionalFormatting sqref="B428">
    <cfRule type="containsText" dxfId="1560" priority="313" operator="containsText" text="PESQUISA DE MERCADO">
      <formula>NOT(ISERROR(SEARCH("PESQUISA DE MERCADO",B428)))</formula>
    </cfRule>
    <cfRule type="containsText" dxfId="1559" priority="314" operator="containsText" text="CPU">
      <formula>NOT(ISERROR(SEARCH("CPU",B428)))</formula>
    </cfRule>
    <cfRule type="containsText" dxfId="1558" priority="315" operator="containsText" text="LICITADO">
      <formula>NOT(ISERROR(SEARCH("LICITADO",B428)))</formula>
    </cfRule>
    <cfRule type="containsText" dxfId="1557" priority="316" operator="containsText" text="OUTROS">
      <formula>NOT(ISERROR(SEARCH("OUTROS",B428)))</formula>
    </cfRule>
    <cfRule type="containsText" dxfId="1556" priority="317" operator="containsText" text="SINAPI">
      <formula>NOT(ISERROR(SEARCH("SINAPI",B428)))</formula>
    </cfRule>
    <cfRule type="containsText" dxfId="1555" priority="318" operator="containsText" text="SIURB-INFRA">
      <formula>NOT(ISERROR(SEARCH("SIURB-INFRA",B428)))</formula>
    </cfRule>
    <cfRule type="containsText" dxfId="1554" priority="319" operator="containsText" text="SIURB-EDIF">
      <formula>NOT(ISERROR(SEARCH("SIURB-EDIF",B428)))</formula>
    </cfRule>
    <cfRule type="containsText" dxfId="1553" priority="320" operator="containsText" text="CDHU">
      <formula>NOT(ISERROR(SEARCH("CDHU",B428)))</formula>
    </cfRule>
  </conditionalFormatting>
  <conditionalFormatting sqref="B430">
    <cfRule type="containsText" dxfId="1552" priority="305" operator="containsText" text="PESQUISA DE MERCADO">
      <formula>NOT(ISERROR(SEARCH("PESQUISA DE MERCADO",B430)))</formula>
    </cfRule>
    <cfRule type="containsText" dxfId="1551" priority="306" operator="containsText" text="CPU">
      <formula>NOT(ISERROR(SEARCH("CPU",B430)))</formula>
    </cfRule>
    <cfRule type="containsText" dxfId="1550" priority="307" operator="containsText" text="LICITADO">
      <formula>NOT(ISERROR(SEARCH("LICITADO",B430)))</formula>
    </cfRule>
    <cfRule type="containsText" dxfId="1549" priority="308" operator="containsText" text="OUTROS">
      <formula>NOT(ISERROR(SEARCH("OUTROS",B430)))</formula>
    </cfRule>
    <cfRule type="containsText" dxfId="1548" priority="309" operator="containsText" text="SINAPI">
      <formula>NOT(ISERROR(SEARCH("SINAPI",B430)))</formula>
    </cfRule>
    <cfRule type="containsText" dxfId="1547" priority="310" operator="containsText" text="SIURB-INFRA">
      <formula>NOT(ISERROR(SEARCH("SIURB-INFRA",B430)))</formula>
    </cfRule>
    <cfRule type="containsText" dxfId="1546" priority="311" operator="containsText" text="SIURB-EDIF">
      <formula>NOT(ISERROR(SEARCH("SIURB-EDIF",B430)))</formula>
    </cfRule>
    <cfRule type="containsText" dxfId="1545" priority="312" operator="containsText" text="CDHU">
      <formula>NOT(ISERROR(SEARCH("CDHU",B430)))</formula>
    </cfRule>
  </conditionalFormatting>
  <conditionalFormatting sqref="B432">
    <cfRule type="containsText" dxfId="1544" priority="297" operator="containsText" text="PESQUISA DE MERCADO">
      <formula>NOT(ISERROR(SEARCH("PESQUISA DE MERCADO",B432)))</formula>
    </cfRule>
    <cfRule type="containsText" dxfId="1543" priority="298" operator="containsText" text="CPU">
      <formula>NOT(ISERROR(SEARCH("CPU",B432)))</formula>
    </cfRule>
    <cfRule type="containsText" dxfId="1542" priority="299" operator="containsText" text="LICITADO">
      <formula>NOT(ISERROR(SEARCH("LICITADO",B432)))</formula>
    </cfRule>
    <cfRule type="containsText" dxfId="1541" priority="300" operator="containsText" text="OUTROS">
      <formula>NOT(ISERROR(SEARCH("OUTROS",B432)))</formula>
    </cfRule>
    <cfRule type="containsText" dxfId="1540" priority="301" operator="containsText" text="SINAPI">
      <formula>NOT(ISERROR(SEARCH("SINAPI",B432)))</formula>
    </cfRule>
    <cfRule type="containsText" dxfId="1539" priority="302" operator="containsText" text="SIURB-INFRA">
      <formula>NOT(ISERROR(SEARCH("SIURB-INFRA",B432)))</formula>
    </cfRule>
    <cfRule type="containsText" dxfId="1538" priority="303" operator="containsText" text="SIURB-EDIF">
      <formula>NOT(ISERROR(SEARCH("SIURB-EDIF",B432)))</formula>
    </cfRule>
    <cfRule type="containsText" dxfId="1537" priority="304" operator="containsText" text="CDHU">
      <formula>NOT(ISERROR(SEARCH("CDHU",B432)))</formula>
    </cfRule>
  </conditionalFormatting>
  <conditionalFormatting sqref="B434">
    <cfRule type="containsText" dxfId="1536" priority="289" operator="containsText" text="PESQUISA DE MERCADO">
      <formula>NOT(ISERROR(SEARCH("PESQUISA DE MERCADO",B434)))</formula>
    </cfRule>
    <cfRule type="containsText" dxfId="1535" priority="290" operator="containsText" text="CPU">
      <formula>NOT(ISERROR(SEARCH("CPU",B434)))</formula>
    </cfRule>
    <cfRule type="containsText" dxfId="1534" priority="291" operator="containsText" text="LICITADO">
      <formula>NOT(ISERROR(SEARCH("LICITADO",B434)))</formula>
    </cfRule>
    <cfRule type="containsText" dxfId="1533" priority="292" operator="containsText" text="OUTROS">
      <formula>NOT(ISERROR(SEARCH("OUTROS",B434)))</formula>
    </cfRule>
    <cfRule type="containsText" dxfId="1532" priority="293" operator="containsText" text="SINAPI">
      <formula>NOT(ISERROR(SEARCH("SINAPI",B434)))</formula>
    </cfRule>
    <cfRule type="containsText" dxfId="1531" priority="294" operator="containsText" text="SIURB-INFRA">
      <formula>NOT(ISERROR(SEARCH("SIURB-INFRA",B434)))</formula>
    </cfRule>
    <cfRule type="containsText" dxfId="1530" priority="295" operator="containsText" text="SIURB-EDIF">
      <formula>NOT(ISERROR(SEARCH("SIURB-EDIF",B434)))</formula>
    </cfRule>
    <cfRule type="containsText" dxfId="1529" priority="296" operator="containsText" text="CDHU">
      <formula>NOT(ISERROR(SEARCH("CDHU",B434)))</formula>
    </cfRule>
  </conditionalFormatting>
  <conditionalFormatting sqref="B436">
    <cfRule type="containsText" dxfId="1528" priority="281" operator="containsText" text="PESQUISA DE MERCADO">
      <formula>NOT(ISERROR(SEARCH("PESQUISA DE MERCADO",B436)))</formula>
    </cfRule>
    <cfRule type="containsText" dxfId="1527" priority="282" operator="containsText" text="CPU">
      <formula>NOT(ISERROR(SEARCH("CPU",B436)))</formula>
    </cfRule>
    <cfRule type="containsText" dxfId="1526" priority="283" operator="containsText" text="LICITADO">
      <formula>NOT(ISERROR(SEARCH("LICITADO",B436)))</formula>
    </cfRule>
    <cfRule type="containsText" dxfId="1525" priority="284" operator="containsText" text="OUTROS">
      <formula>NOT(ISERROR(SEARCH("OUTROS",B436)))</formula>
    </cfRule>
    <cfRule type="containsText" dxfId="1524" priority="285" operator="containsText" text="SINAPI">
      <formula>NOT(ISERROR(SEARCH("SINAPI",B436)))</formula>
    </cfRule>
    <cfRule type="containsText" dxfId="1523" priority="286" operator="containsText" text="SIURB-INFRA">
      <formula>NOT(ISERROR(SEARCH("SIURB-INFRA",B436)))</formula>
    </cfRule>
    <cfRule type="containsText" dxfId="1522" priority="287" operator="containsText" text="SIURB-EDIF">
      <formula>NOT(ISERROR(SEARCH("SIURB-EDIF",B436)))</formula>
    </cfRule>
    <cfRule type="containsText" dxfId="1521" priority="288" operator="containsText" text="CDHU">
      <formula>NOT(ISERROR(SEARCH("CDHU",B436)))</formula>
    </cfRule>
  </conditionalFormatting>
  <conditionalFormatting sqref="B438">
    <cfRule type="containsText" dxfId="1520" priority="273" operator="containsText" text="PESQUISA DE MERCADO">
      <formula>NOT(ISERROR(SEARCH("PESQUISA DE MERCADO",B438)))</formula>
    </cfRule>
    <cfRule type="containsText" dxfId="1519" priority="274" operator="containsText" text="CPU">
      <formula>NOT(ISERROR(SEARCH("CPU",B438)))</formula>
    </cfRule>
    <cfRule type="containsText" dxfId="1518" priority="275" operator="containsText" text="LICITADO">
      <formula>NOT(ISERROR(SEARCH("LICITADO",B438)))</formula>
    </cfRule>
    <cfRule type="containsText" dxfId="1517" priority="276" operator="containsText" text="OUTROS">
      <formula>NOT(ISERROR(SEARCH("OUTROS",B438)))</formula>
    </cfRule>
    <cfRule type="containsText" dxfId="1516" priority="277" operator="containsText" text="SINAPI">
      <formula>NOT(ISERROR(SEARCH("SINAPI",B438)))</formula>
    </cfRule>
    <cfRule type="containsText" dxfId="1515" priority="278" operator="containsText" text="SIURB-INFRA">
      <formula>NOT(ISERROR(SEARCH("SIURB-INFRA",B438)))</formula>
    </cfRule>
    <cfRule type="containsText" dxfId="1514" priority="279" operator="containsText" text="SIURB-EDIF">
      <formula>NOT(ISERROR(SEARCH("SIURB-EDIF",B438)))</formula>
    </cfRule>
    <cfRule type="containsText" dxfId="1513" priority="280" operator="containsText" text="CDHU">
      <formula>NOT(ISERROR(SEARCH("CDHU",B438)))</formula>
    </cfRule>
  </conditionalFormatting>
  <conditionalFormatting sqref="B440">
    <cfRule type="containsText" dxfId="1512" priority="265" operator="containsText" text="PESQUISA DE MERCADO">
      <formula>NOT(ISERROR(SEARCH("PESQUISA DE MERCADO",B440)))</formula>
    </cfRule>
    <cfRule type="containsText" dxfId="1511" priority="266" operator="containsText" text="CPU">
      <formula>NOT(ISERROR(SEARCH("CPU",B440)))</formula>
    </cfRule>
    <cfRule type="containsText" dxfId="1510" priority="267" operator="containsText" text="LICITADO">
      <formula>NOT(ISERROR(SEARCH("LICITADO",B440)))</formula>
    </cfRule>
    <cfRule type="containsText" dxfId="1509" priority="268" operator="containsText" text="OUTROS">
      <formula>NOT(ISERROR(SEARCH("OUTROS",B440)))</formula>
    </cfRule>
    <cfRule type="containsText" dxfId="1508" priority="269" operator="containsText" text="SINAPI">
      <formula>NOT(ISERROR(SEARCH("SINAPI",B440)))</formula>
    </cfRule>
    <cfRule type="containsText" dxfId="1507" priority="270" operator="containsText" text="SIURB-INFRA">
      <formula>NOT(ISERROR(SEARCH("SIURB-INFRA",B440)))</formula>
    </cfRule>
    <cfRule type="containsText" dxfId="1506" priority="271" operator="containsText" text="SIURB-EDIF">
      <formula>NOT(ISERROR(SEARCH("SIURB-EDIF",B440)))</formula>
    </cfRule>
    <cfRule type="containsText" dxfId="1505" priority="272" operator="containsText" text="CDHU">
      <formula>NOT(ISERROR(SEARCH("CDHU",B440)))</formula>
    </cfRule>
  </conditionalFormatting>
  <conditionalFormatting sqref="B442">
    <cfRule type="containsText" dxfId="1504" priority="257" operator="containsText" text="PESQUISA DE MERCADO">
      <formula>NOT(ISERROR(SEARCH("PESQUISA DE MERCADO",B442)))</formula>
    </cfRule>
    <cfRule type="containsText" dxfId="1503" priority="258" operator="containsText" text="CPU">
      <formula>NOT(ISERROR(SEARCH("CPU",B442)))</formula>
    </cfRule>
    <cfRule type="containsText" dxfId="1502" priority="259" operator="containsText" text="LICITADO">
      <formula>NOT(ISERROR(SEARCH("LICITADO",B442)))</formula>
    </cfRule>
    <cfRule type="containsText" dxfId="1501" priority="260" operator="containsText" text="OUTROS">
      <formula>NOT(ISERROR(SEARCH("OUTROS",B442)))</formula>
    </cfRule>
    <cfRule type="containsText" dxfId="1500" priority="261" operator="containsText" text="SINAPI">
      <formula>NOT(ISERROR(SEARCH("SINAPI",B442)))</formula>
    </cfRule>
    <cfRule type="containsText" dxfId="1499" priority="262" operator="containsText" text="SIURB-INFRA">
      <formula>NOT(ISERROR(SEARCH("SIURB-INFRA",B442)))</formula>
    </cfRule>
    <cfRule type="containsText" dxfId="1498" priority="263" operator="containsText" text="SIURB-EDIF">
      <formula>NOT(ISERROR(SEARCH("SIURB-EDIF",B442)))</formula>
    </cfRule>
    <cfRule type="containsText" dxfId="1497" priority="264" operator="containsText" text="CDHU">
      <formula>NOT(ISERROR(SEARCH("CDHU",B442)))</formula>
    </cfRule>
  </conditionalFormatting>
  <conditionalFormatting sqref="B444">
    <cfRule type="containsText" dxfId="1496" priority="249" operator="containsText" text="PESQUISA DE MERCADO">
      <formula>NOT(ISERROR(SEARCH("PESQUISA DE MERCADO",B444)))</formula>
    </cfRule>
    <cfRule type="containsText" dxfId="1495" priority="250" operator="containsText" text="CPU">
      <formula>NOT(ISERROR(SEARCH("CPU",B444)))</formula>
    </cfRule>
    <cfRule type="containsText" dxfId="1494" priority="251" operator="containsText" text="LICITADO">
      <formula>NOT(ISERROR(SEARCH("LICITADO",B444)))</formula>
    </cfRule>
    <cfRule type="containsText" dxfId="1493" priority="252" operator="containsText" text="OUTROS">
      <formula>NOT(ISERROR(SEARCH("OUTROS",B444)))</formula>
    </cfRule>
    <cfRule type="containsText" dxfId="1492" priority="253" operator="containsText" text="SINAPI">
      <formula>NOT(ISERROR(SEARCH("SINAPI",B444)))</formula>
    </cfRule>
    <cfRule type="containsText" dxfId="1491" priority="254" operator="containsText" text="SIURB-INFRA">
      <formula>NOT(ISERROR(SEARCH("SIURB-INFRA",B444)))</formula>
    </cfRule>
    <cfRule type="containsText" dxfId="1490" priority="255" operator="containsText" text="SIURB-EDIF">
      <formula>NOT(ISERROR(SEARCH("SIURB-EDIF",B444)))</formula>
    </cfRule>
    <cfRule type="containsText" dxfId="1489" priority="256" operator="containsText" text="CDHU">
      <formula>NOT(ISERROR(SEARCH("CDHU",B444)))</formula>
    </cfRule>
  </conditionalFormatting>
  <conditionalFormatting sqref="B446">
    <cfRule type="containsText" dxfId="1488" priority="241" operator="containsText" text="PESQUISA DE MERCADO">
      <formula>NOT(ISERROR(SEARCH("PESQUISA DE MERCADO",B446)))</formula>
    </cfRule>
    <cfRule type="containsText" dxfId="1487" priority="242" operator="containsText" text="CPU">
      <formula>NOT(ISERROR(SEARCH("CPU",B446)))</formula>
    </cfRule>
    <cfRule type="containsText" dxfId="1486" priority="243" operator="containsText" text="LICITADO">
      <formula>NOT(ISERROR(SEARCH("LICITADO",B446)))</formula>
    </cfRule>
    <cfRule type="containsText" dxfId="1485" priority="244" operator="containsText" text="OUTROS">
      <formula>NOT(ISERROR(SEARCH("OUTROS",B446)))</formula>
    </cfRule>
    <cfRule type="containsText" dxfId="1484" priority="245" operator="containsText" text="SINAPI">
      <formula>NOT(ISERROR(SEARCH("SINAPI",B446)))</formula>
    </cfRule>
    <cfRule type="containsText" dxfId="1483" priority="246" operator="containsText" text="SIURB-INFRA">
      <formula>NOT(ISERROR(SEARCH("SIURB-INFRA",B446)))</formula>
    </cfRule>
    <cfRule type="containsText" dxfId="1482" priority="247" operator="containsText" text="SIURB-EDIF">
      <formula>NOT(ISERROR(SEARCH("SIURB-EDIF",B446)))</formula>
    </cfRule>
    <cfRule type="containsText" dxfId="1481" priority="248" operator="containsText" text="CDHU">
      <formula>NOT(ISERROR(SEARCH("CDHU",B446)))</formula>
    </cfRule>
  </conditionalFormatting>
  <conditionalFormatting sqref="B448">
    <cfRule type="containsText" dxfId="1480" priority="233" operator="containsText" text="PESQUISA DE MERCADO">
      <formula>NOT(ISERROR(SEARCH("PESQUISA DE MERCADO",B448)))</formula>
    </cfRule>
    <cfRule type="containsText" dxfId="1479" priority="234" operator="containsText" text="CPU">
      <formula>NOT(ISERROR(SEARCH("CPU",B448)))</formula>
    </cfRule>
    <cfRule type="containsText" dxfId="1478" priority="235" operator="containsText" text="LICITADO">
      <formula>NOT(ISERROR(SEARCH("LICITADO",B448)))</formula>
    </cfRule>
    <cfRule type="containsText" dxfId="1477" priority="236" operator="containsText" text="OUTROS">
      <formula>NOT(ISERROR(SEARCH("OUTROS",B448)))</formula>
    </cfRule>
    <cfRule type="containsText" dxfId="1476" priority="237" operator="containsText" text="SINAPI">
      <formula>NOT(ISERROR(SEARCH("SINAPI",B448)))</formula>
    </cfRule>
    <cfRule type="containsText" dxfId="1475" priority="238" operator="containsText" text="SIURB-INFRA">
      <formula>NOT(ISERROR(SEARCH("SIURB-INFRA",B448)))</formula>
    </cfRule>
    <cfRule type="containsText" dxfId="1474" priority="239" operator="containsText" text="SIURB-EDIF">
      <formula>NOT(ISERROR(SEARCH("SIURB-EDIF",B448)))</formula>
    </cfRule>
    <cfRule type="containsText" dxfId="1473" priority="240" operator="containsText" text="CDHU">
      <formula>NOT(ISERROR(SEARCH("CDHU",B448)))</formula>
    </cfRule>
  </conditionalFormatting>
  <conditionalFormatting sqref="B450">
    <cfRule type="containsText" dxfId="1472" priority="225" operator="containsText" text="PESQUISA DE MERCADO">
      <formula>NOT(ISERROR(SEARCH("PESQUISA DE MERCADO",B450)))</formula>
    </cfRule>
    <cfRule type="containsText" dxfId="1471" priority="226" operator="containsText" text="CPU">
      <formula>NOT(ISERROR(SEARCH("CPU",B450)))</formula>
    </cfRule>
    <cfRule type="containsText" dxfId="1470" priority="227" operator="containsText" text="LICITADO">
      <formula>NOT(ISERROR(SEARCH("LICITADO",B450)))</formula>
    </cfRule>
    <cfRule type="containsText" dxfId="1469" priority="228" operator="containsText" text="OUTROS">
      <formula>NOT(ISERROR(SEARCH("OUTROS",B450)))</formula>
    </cfRule>
    <cfRule type="containsText" dxfId="1468" priority="229" operator="containsText" text="SINAPI">
      <formula>NOT(ISERROR(SEARCH("SINAPI",B450)))</formula>
    </cfRule>
    <cfRule type="containsText" dxfId="1467" priority="230" operator="containsText" text="SIURB-INFRA">
      <formula>NOT(ISERROR(SEARCH("SIURB-INFRA",B450)))</formula>
    </cfRule>
    <cfRule type="containsText" dxfId="1466" priority="231" operator="containsText" text="SIURB-EDIF">
      <formula>NOT(ISERROR(SEARCH("SIURB-EDIF",B450)))</formula>
    </cfRule>
    <cfRule type="containsText" dxfId="1465" priority="232" operator="containsText" text="CDHU">
      <formula>NOT(ISERROR(SEARCH("CDHU",B450)))</formula>
    </cfRule>
  </conditionalFormatting>
  <conditionalFormatting sqref="B452">
    <cfRule type="containsText" dxfId="1464" priority="217" operator="containsText" text="PESQUISA DE MERCADO">
      <formula>NOT(ISERROR(SEARCH("PESQUISA DE MERCADO",B452)))</formula>
    </cfRule>
    <cfRule type="containsText" dxfId="1463" priority="218" operator="containsText" text="CPU">
      <formula>NOT(ISERROR(SEARCH("CPU",B452)))</formula>
    </cfRule>
    <cfRule type="containsText" dxfId="1462" priority="219" operator="containsText" text="LICITADO">
      <formula>NOT(ISERROR(SEARCH("LICITADO",B452)))</formula>
    </cfRule>
    <cfRule type="containsText" dxfId="1461" priority="220" operator="containsText" text="OUTROS">
      <formula>NOT(ISERROR(SEARCH("OUTROS",B452)))</formula>
    </cfRule>
    <cfRule type="containsText" dxfId="1460" priority="221" operator="containsText" text="SINAPI">
      <formula>NOT(ISERROR(SEARCH("SINAPI",B452)))</formula>
    </cfRule>
    <cfRule type="containsText" dxfId="1459" priority="222" operator="containsText" text="SIURB-INFRA">
      <formula>NOT(ISERROR(SEARCH("SIURB-INFRA",B452)))</formula>
    </cfRule>
    <cfRule type="containsText" dxfId="1458" priority="223" operator="containsText" text="SIURB-EDIF">
      <formula>NOT(ISERROR(SEARCH("SIURB-EDIF",B452)))</formula>
    </cfRule>
    <cfRule type="containsText" dxfId="1457" priority="224" operator="containsText" text="CDHU">
      <formula>NOT(ISERROR(SEARCH("CDHU",B452)))</formula>
    </cfRule>
  </conditionalFormatting>
  <conditionalFormatting sqref="B454">
    <cfRule type="containsText" dxfId="1456" priority="209" operator="containsText" text="PESQUISA DE MERCADO">
      <formula>NOT(ISERROR(SEARCH("PESQUISA DE MERCADO",B454)))</formula>
    </cfRule>
    <cfRule type="containsText" dxfId="1455" priority="210" operator="containsText" text="CPU">
      <formula>NOT(ISERROR(SEARCH("CPU",B454)))</formula>
    </cfRule>
    <cfRule type="containsText" dxfId="1454" priority="211" operator="containsText" text="LICITADO">
      <formula>NOT(ISERROR(SEARCH("LICITADO",B454)))</formula>
    </cfRule>
    <cfRule type="containsText" dxfId="1453" priority="212" operator="containsText" text="OUTROS">
      <formula>NOT(ISERROR(SEARCH("OUTROS",B454)))</formula>
    </cfRule>
    <cfRule type="containsText" dxfId="1452" priority="213" operator="containsText" text="SINAPI">
      <formula>NOT(ISERROR(SEARCH("SINAPI",B454)))</formula>
    </cfRule>
    <cfRule type="containsText" dxfId="1451" priority="214" operator="containsText" text="SIURB-INFRA">
      <formula>NOT(ISERROR(SEARCH("SIURB-INFRA",B454)))</formula>
    </cfRule>
    <cfRule type="containsText" dxfId="1450" priority="215" operator="containsText" text="SIURB-EDIF">
      <formula>NOT(ISERROR(SEARCH("SIURB-EDIF",B454)))</formula>
    </cfRule>
    <cfRule type="containsText" dxfId="1449" priority="216" operator="containsText" text="CDHU">
      <formula>NOT(ISERROR(SEARCH("CDHU",B454)))</formula>
    </cfRule>
  </conditionalFormatting>
  <conditionalFormatting sqref="B456">
    <cfRule type="containsText" dxfId="1448" priority="201" operator="containsText" text="PESQUISA DE MERCADO">
      <formula>NOT(ISERROR(SEARCH("PESQUISA DE MERCADO",B456)))</formula>
    </cfRule>
    <cfRule type="containsText" dxfId="1447" priority="202" operator="containsText" text="CPU">
      <formula>NOT(ISERROR(SEARCH("CPU",B456)))</formula>
    </cfRule>
    <cfRule type="containsText" dxfId="1446" priority="203" operator="containsText" text="LICITADO">
      <formula>NOT(ISERROR(SEARCH("LICITADO",B456)))</formula>
    </cfRule>
    <cfRule type="containsText" dxfId="1445" priority="204" operator="containsText" text="OUTROS">
      <formula>NOT(ISERROR(SEARCH("OUTROS",B456)))</formula>
    </cfRule>
    <cfRule type="containsText" dxfId="1444" priority="205" operator="containsText" text="SINAPI">
      <formula>NOT(ISERROR(SEARCH("SINAPI",B456)))</formula>
    </cfRule>
    <cfRule type="containsText" dxfId="1443" priority="206" operator="containsText" text="SIURB-INFRA">
      <formula>NOT(ISERROR(SEARCH("SIURB-INFRA",B456)))</formula>
    </cfRule>
    <cfRule type="containsText" dxfId="1442" priority="207" operator="containsText" text="SIURB-EDIF">
      <formula>NOT(ISERROR(SEARCH("SIURB-EDIF",B456)))</formula>
    </cfRule>
    <cfRule type="containsText" dxfId="1441" priority="208" operator="containsText" text="CDHU">
      <formula>NOT(ISERROR(SEARCH("CDHU",B456)))</formula>
    </cfRule>
  </conditionalFormatting>
  <conditionalFormatting sqref="B458">
    <cfRule type="containsText" dxfId="1440" priority="193" operator="containsText" text="PESQUISA DE MERCADO">
      <formula>NOT(ISERROR(SEARCH("PESQUISA DE MERCADO",B458)))</formula>
    </cfRule>
    <cfRule type="containsText" dxfId="1439" priority="194" operator="containsText" text="CPU">
      <formula>NOT(ISERROR(SEARCH("CPU",B458)))</formula>
    </cfRule>
    <cfRule type="containsText" dxfId="1438" priority="195" operator="containsText" text="LICITADO">
      <formula>NOT(ISERROR(SEARCH("LICITADO",B458)))</formula>
    </cfRule>
    <cfRule type="containsText" dxfId="1437" priority="196" operator="containsText" text="OUTROS">
      <formula>NOT(ISERROR(SEARCH("OUTROS",B458)))</formula>
    </cfRule>
    <cfRule type="containsText" dxfId="1436" priority="197" operator="containsText" text="SINAPI">
      <formula>NOT(ISERROR(SEARCH("SINAPI",B458)))</formula>
    </cfRule>
    <cfRule type="containsText" dxfId="1435" priority="198" operator="containsText" text="SIURB-INFRA">
      <formula>NOT(ISERROR(SEARCH("SIURB-INFRA",B458)))</formula>
    </cfRule>
    <cfRule type="containsText" dxfId="1434" priority="199" operator="containsText" text="SIURB-EDIF">
      <formula>NOT(ISERROR(SEARCH("SIURB-EDIF",B458)))</formula>
    </cfRule>
    <cfRule type="containsText" dxfId="1433" priority="200" operator="containsText" text="CDHU">
      <formula>NOT(ISERROR(SEARCH("CDHU",B458)))</formula>
    </cfRule>
  </conditionalFormatting>
  <conditionalFormatting sqref="B460">
    <cfRule type="containsText" dxfId="1432" priority="185" operator="containsText" text="PESQUISA DE MERCADO">
      <formula>NOT(ISERROR(SEARCH("PESQUISA DE MERCADO",B460)))</formula>
    </cfRule>
    <cfRule type="containsText" dxfId="1431" priority="186" operator="containsText" text="CPU">
      <formula>NOT(ISERROR(SEARCH("CPU",B460)))</formula>
    </cfRule>
    <cfRule type="containsText" dxfId="1430" priority="187" operator="containsText" text="LICITADO">
      <formula>NOT(ISERROR(SEARCH("LICITADO",B460)))</formula>
    </cfRule>
    <cfRule type="containsText" dxfId="1429" priority="188" operator="containsText" text="OUTROS">
      <formula>NOT(ISERROR(SEARCH("OUTROS",B460)))</formula>
    </cfRule>
    <cfRule type="containsText" dxfId="1428" priority="189" operator="containsText" text="SINAPI">
      <formula>NOT(ISERROR(SEARCH("SINAPI",B460)))</formula>
    </cfRule>
    <cfRule type="containsText" dxfId="1427" priority="190" operator="containsText" text="SIURB-INFRA">
      <formula>NOT(ISERROR(SEARCH("SIURB-INFRA",B460)))</formula>
    </cfRule>
    <cfRule type="containsText" dxfId="1426" priority="191" operator="containsText" text="SIURB-EDIF">
      <formula>NOT(ISERROR(SEARCH("SIURB-EDIF",B460)))</formula>
    </cfRule>
    <cfRule type="containsText" dxfId="1425" priority="192" operator="containsText" text="CDHU">
      <formula>NOT(ISERROR(SEARCH("CDHU",B460)))</formula>
    </cfRule>
  </conditionalFormatting>
  <conditionalFormatting sqref="B462">
    <cfRule type="containsText" dxfId="1424" priority="177" operator="containsText" text="PESQUISA DE MERCADO">
      <formula>NOT(ISERROR(SEARCH("PESQUISA DE MERCADO",B462)))</formula>
    </cfRule>
    <cfRule type="containsText" dxfId="1423" priority="178" operator="containsText" text="CPU">
      <formula>NOT(ISERROR(SEARCH("CPU",B462)))</formula>
    </cfRule>
    <cfRule type="containsText" dxfId="1422" priority="179" operator="containsText" text="LICITADO">
      <formula>NOT(ISERROR(SEARCH("LICITADO",B462)))</formula>
    </cfRule>
    <cfRule type="containsText" dxfId="1421" priority="180" operator="containsText" text="OUTROS">
      <formula>NOT(ISERROR(SEARCH("OUTROS",B462)))</formula>
    </cfRule>
    <cfRule type="containsText" dxfId="1420" priority="181" operator="containsText" text="SINAPI">
      <formula>NOT(ISERROR(SEARCH("SINAPI",B462)))</formula>
    </cfRule>
    <cfRule type="containsText" dxfId="1419" priority="182" operator="containsText" text="SIURB-INFRA">
      <formula>NOT(ISERROR(SEARCH("SIURB-INFRA",B462)))</formula>
    </cfRule>
    <cfRule type="containsText" dxfId="1418" priority="183" operator="containsText" text="SIURB-EDIF">
      <formula>NOT(ISERROR(SEARCH("SIURB-EDIF",B462)))</formula>
    </cfRule>
    <cfRule type="containsText" dxfId="1417" priority="184" operator="containsText" text="CDHU">
      <formula>NOT(ISERROR(SEARCH("CDHU",B462)))</formula>
    </cfRule>
  </conditionalFormatting>
  <conditionalFormatting sqref="B464">
    <cfRule type="containsText" dxfId="1416" priority="169" operator="containsText" text="PESQUISA DE MERCADO">
      <formula>NOT(ISERROR(SEARCH("PESQUISA DE MERCADO",B464)))</formula>
    </cfRule>
    <cfRule type="containsText" dxfId="1415" priority="170" operator="containsText" text="CPU">
      <formula>NOT(ISERROR(SEARCH("CPU",B464)))</formula>
    </cfRule>
    <cfRule type="containsText" dxfId="1414" priority="171" operator="containsText" text="LICITADO">
      <formula>NOT(ISERROR(SEARCH("LICITADO",B464)))</formula>
    </cfRule>
    <cfRule type="containsText" dxfId="1413" priority="172" operator="containsText" text="OUTROS">
      <formula>NOT(ISERROR(SEARCH("OUTROS",B464)))</formula>
    </cfRule>
    <cfRule type="containsText" dxfId="1412" priority="173" operator="containsText" text="SINAPI">
      <formula>NOT(ISERROR(SEARCH("SINAPI",B464)))</formula>
    </cfRule>
    <cfRule type="containsText" dxfId="1411" priority="174" operator="containsText" text="SIURB-INFRA">
      <formula>NOT(ISERROR(SEARCH("SIURB-INFRA",B464)))</formula>
    </cfRule>
    <cfRule type="containsText" dxfId="1410" priority="175" operator="containsText" text="SIURB-EDIF">
      <formula>NOT(ISERROR(SEARCH("SIURB-EDIF",B464)))</formula>
    </cfRule>
    <cfRule type="containsText" dxfId="1409" priority="176" operator="containsText" text="CDHU">
      <formula>NOT(ISERROR(SEARCH("CDHU",B464)))</formula>
    </cfRule>
  </conditionalFormatting>
  <conditionalFormatting sqref="B466">
    <cfRule type="containsText" dxfId="1408" priority="161" operator="containsText" text="PESQUISA DE MERCADO">
      <formula>NOT(ISERROR(SEARCH("PESQUISA DE MERCADO",B466)))</formula>
    </cfRule>
    <cfRule type="containsText" dxfId="1407" priority="162" operator="containsText" text="CPU">
      <formula>NOT(ISERROR(SEARCH("CPU",B466)))</formula>
    </cfRule>
    <cfRule type="containsText" dxfId="1406" priority="163" operator="containsText" text="LICITADO">
      <formula>NOT(ISERROR(SEARCH("LICITADO",B466)))</formula>
    </cfRule>
    <cfRule type="containsText" dxfId="1405" priority="164" operator="containsText" text="OUTROS">
      <formula>NOT(ISERROR(SEARCH("OUTROS",B466)))</formula>
    </cfRule>
    <cfRule type="containsText" dxfId="1404" priority="165" operator="containsText" text="SINAPI">
      <formula>NOT(ISERROR(SEARCH("SINAPI",B466)))</formula>
    </cfRule>
    <cfRule type="containsText" dxfId="1403" priority="166" operator="containsText" text="SIURB-INFRA">
      <formula>NOT(ISERROR(SEARCH("SIURB-INFRA",B466)))</formula>
    </cfRule>
    <cfRule type="containsText" dxfId="1402" priority="167" operator="containsText" text="SIURB-EDIF">
      <formula>NOT(ISERROR(SEARCH("SIURB-EDIF",B466)))</formula>
    </cfRule>
    <cfRule type="containsText" dxfId="1401" priority="168" operator="containsText" text="CDHU">
      <formula>NOT(ISERROR(SEARCH("CDHU",B466)))</formula>
    </cfRule>
  </conditionalFormatting>
  <conditionalFormatting sqref="B468">
    <cfRule type="containsText" dxfId="1400" priority="153" operator="containsText" text="PESQUISA DE MERCADO">
      <formula>NOT(ISERROR(SEARCH("PESQUISA DE MERCADO",B468)))</formula>
    </cfRule>
    <cfRule type="containsText" dxfId="1399" priority="154" operator="containsText" text="CPU">
      <formula>NOT(ISERROR(SEARCH("CPU",B468)))</formula>
    </cfRule>
    <cfRule type="containsText" dxfId="1398" priority="155" operator="containsText" text="LICITADO">
      <formula>NOT(ISERROR(SEARCH("LICITADO",B468)))</formula>
    </cfRule>
    <cfRule type="containsText" dxfId="1397" priority="156" operator="containsText" text="OUTROS">
      <formula>NOT(ISERROR(SEARCH("OUTROS",B468)))</formula>
    </cfRule>
    <cfRule type="containsText" dxfId="1396" priority="157" operator="containsText" text="SINAPI">
      <formula>NOT(ISERROR(SEARCH("SINAPI",B468)))</formula>
    </cfRule>
    <cfRule type="containsText" dxfId="1395" priority="158" operator="containsText" text="SIURB-INFRA">
      <formula>NOT(ISERROR(SEARCH("SIURB-INFRA",B468)))</formula>
    </cfRule>
    <cfRule type="containsText" dxfId="1394" priority="159" operator="containsText" text="SIURB-EDIF">
      <formula>NOT(ISERROR(SEARCH("SIURB-EDIF",B468)))</formula>
    </cfRule>
    <cfRule type="containsText" dxfId="1393" priority="160" operator="containsText" text="CDHU">
      <formula>NOT(ISERROR(SEARCH("CDHU",B468)))</formula>
    </cfRule>
  </conditionalFormatting>
  <conditionalFormatting sqref="B470">
    <cfRule type="containsText" dxfId="1392" priority="145" operator="containsText" text="PESQUISA DE MERCADO">
      <formula>NOT(ISERROR(SEARCH("PESQUISA DE MERCADO",B470)))</formula>
    </cfRule>
    <cfRule type="containsText" dxfId="1391" priority="146" operator="containsText" text="CPU">
      <formula>NOT(ISERROR(SEARCH("CPU",B470)))</formula>
    </cfRule>
    <cfRule type="containsText" dxfId="1390" priority="147" operator="containsText" text="LICITADO">
      <formula>NOT(ISERROR(SEARCH("LICITADO",B470)))</formula>
    </cfRule>
    <cfRule type="containsText" dxfId="1389" priority="148" operator="containsText" text="OUTROS">
      <formula>NOT(ISERROR(SEARCH("OUTROS",B470)))</formula>
    </cfRule>
    <cfRule type="containsText" dxfId="1388" priority="149" operator="containsText" text="SINAPI">
      <formula>NOT(ISERROR(SEARCH("SINAPI",B470)))</formula>
    </cfRule>
    <cfRule type="containsText" dxfId="1387" priority="150" operator="containsText" text="SIURB-INFRA">
      <formula>NOT(ISERROR(SEARCH("SIURB-INFRA",B470)))</formula>
    </cfRule>
    <cfRule type="containsText" dxfId="1386" priority="151" operator="containsText" text="SIURB-EDIF">
      <formula>NOT(ISERROR(SEARCH("SIURB-EDIF",B470)))</formula>
    </cfRule>
    <cfRule type="containsText" dxfId="1385" priority="152" operator="containsText" text="CDHU">
      <formula>NOT(ISERROR(SEARCH("CDHU",B470)))</formula>
    </cfRule>
  </conditionalFormatting>
  <conditionalFormatting sqref="B472:B482">
    <cfRule type="containsText" dxfId="1384" priority="137" operator="containsText" text="PESQUISA DE MERCADO">
      <formula>NOT(ISERROR(SEARCH("PESQUISA DE MERCADO",B472)))</formula>
    </cfRule>
    <cfRule type="containsText" dxfId="1383" priority="138" operator="containsText" text="CPU">
      <formula>NOT(ISERROR(SEARCH("CPU",B472)))</formula>
    </cfRule>
    <cfRule type="containsText" dxfId="1382" priority="139" operator="containsText" text="LICITADO">
      <formula>NOT(ISERROR(SEARCH("LICITADO",B472)))</formula>
    </cfRule>
    <cfRule type="containsText" dxfId="1381" priority="140" operator="containsText" text="OUTROS">
      <formula>NOT(ISERROR(SEARCH("OUTROS",B472)))</formula>
    </cfRule>
    <cfRule type="containsText" dxfId="1380" priority="141" operator="containsText" text="SINAPI">
      <formula>NOT(ISERROR(SEARCH("SINAPI",B472)))</formula>
    </cfRule>
    <cfRule type="containsText" dxfId="1379" priority="142" operator="containsText" text="SIURB-INFRA">
      <formula>NOT(ISERROR(SEARCH("SIURB-INFRA",B472)))</formula>
    </cfRule>
    <cfRule type="containsText" dxfId="1378" priority="143" operator="containsText" text="SIURB-EDIF">
      <formula>NOT(ISERROR(SEARCH("SIURB-EDIF",B472)))</formula>
    </cfRule>
    <cfRule type="containsText" dxfId="1377" priority="144" operator="containsText" text="CDHU">
      <formula>NOT(ISERROR(SEARCH("CDHU",B472)))</formula>
    </cfRule>
  </conditionalFormatting>
  <conditionalFormatting sqref="B396">
    <cfRule type="containsText" dxfId="1376" priority="41" operator="containsText" text="PESQUISA DE MERCADO">
      <formula>NOT(ISERROR(SEARCH("PESQUISA DE MERCADO",B396)))</formula>
    </cfRule>
    <cfRule type="containsText" dxfId="1375" priority="42" operator="containsText" text="CPU">
      <formula>NOT(ISERROR(SEARCH("CPU",B396)))</formula>
    </cfRule>
    <cfRule type="containsText" dxfId="1374" priority="43" operator="containsText" text="LICITADO">
      <formula>NOT(ISERROR(SEARCH("LICITADO",B396)))</formula>
    </cfRule>
    <cfRule type="containsText" dxfId="1373" priority="44" operator="containsText" text="OUTROS">
      <formula>NOT(ISERROR(SEARCH("OUTROS",B396)))</formula>
    </cfRule>
    <cfRule type="containsText" dxfId="1372" priority="45" operator="containsText" text="SINAPI">
      <formula>NOT(ISERROR(SEARCH("SINAPI",B396)))</formula>
    </cfRule>
    <cfRule type="containsText" dxfId="1371" priority="46" operator="containsText" text="SIURB-INFRA">
      <formula>NOT(ISERROR(SEARCH("SIURB-INFRA",B396)))</formula>
    </cfRule>
    <cfRule type="containsText" dxfId="1370" priority="47" operator="containsText" text="SIURB-EDIF">
      <formula>NOT(ISERROR(SEARCH("SIURB-EDIF",B396)))</formula>
    </cfRule>
    <cfRule type="containsText" dxfId="1369" priority="48" operator="containsText" text="CDHU">
      <formula>NOT(ISERROR(SEARCH("CDHU",B396)))</formula>
    </cfRule>
  </conditionalFormatting>
  <conditionalFormatting sqref="B399">
    <cfRule type="containsText" dxfId="1368" priority="33" operator="containsText" text="PESQUISA DE MERCADO">
      <formula>NOT(ISERROR(SEARCH("PESQUISA DE MERCADO",B399)))</formula>
    </cfRule>
    <cfRule type="containsText" dxfId="1367" priority="34" operator="containsText" text="CPU">
      <formula>NOT(ISERROR(SEARCH("CPU",B399)))</formula>
    </cfRule>
    <cfRule type="containsText" dxfId="1366" priority="35" operator="containsText" text="LICITADO">
      <formula>NOT(ISERROR(SEARCH("LICITADO",B399)))</formula>
    </cfRule>
    <cfRule type="containsText" dxfId="1365" priority="36" operator="containsText" text="OUTROS">
      <formula>NOT(ISERROR(SEARCH("OUTROS",B399)))</formula>
    </cfRule>
    <cfRule type="containsText" dxfId="1364" priority="37" operator="containsText" text="SINAPI">
      <formula>NOT(ISERROR(SEARCH("SINAPI",B399)))</formula>
    </cfRule>
    <cfRule type="containsText" dxfId="1363" priority="38" operator="containsText" text="SIURB-INFRA">
      <formula>NOT(ISERROR(SEARCH("SIURB-INFRA",B399)))</formula>
    </cfRule>
    <cfRule type="containsText" dxfId="1362" priority="39" operator="containsText" text="SIURB-EDIF">
      <formula>NOT(ISERROR(SEARCH("SIURB-EDIF",B399)))</formula>
    </cfRule>
    <cfRule type="containsText" dxfId="1361" priority="40" operator="containsText" text="CDHU">
      <formula>NOT(ISERROR(SEARCH("CDHU",B399)))</formula>
    </cfRule>
  </conditionalFormatting>
  <conditionalFormatting sqref="B401">
    <cfRule type="containsText" dxfId="1360" priority="25" operator="containsText" text="PESQUISA DE MERCADO">
      <formula>NOT(ISERROR(SEARCH("PESQUISA DE MERCADO",B401)))</formula>
    </cfRule>
    <cfRule type="containsText" dxfId="1359" priority="26" operator="containsText" text="CPU">
      <formula>NOT(ISERROR(SEARCH("CPU",B401)))</formula>
    </cfRule>
    <cfRule type="containsText" dxfId="1358" priority="27" operator="containsText" text="LICITADO">
      <formula>NOT(ISERROR(SEARCH("LICITADO",B401)))</formula>
    </cfRule>
    <cfRule type="containsText" dxfId="1357" priority="28" operator="containsText" text="OUTROS">
      <formula>NOT(ISERROR(SEARCH("OUTROS",B401)))</formula>
    </cfRule>
    <cfRule type="containsText" dxfId="1356" priority="29" operator="containsText" text="SINAPI">
      <formula>NOT(ISERROR(SEARCH("SINAPI",B401)))</formula>
    </cfRule>
    <cfRule type="containsText" dxfId="1355" priority="30" operator="containsText" text="SIURB-INFRA">
      <formula>NOT(ISERROR(SEARCH("SIURB-INFRA",B401)))</formula>
    </cfRule>
    <cfRule type="containsText" dxfId="1354" priority="31" operator="containsText" text="SIURB-EDIF">
      <formula>NOT(ISERROR(SEARCH("SIURB-EDIF",B401)))</formula>
    </cfRule>
    <cfRule type="containsText" dxfId="1353" priority="32" operator="containsText" text="CDHU">
      <formula>NOT(ISERROR(SEARCH("CDHU",B401)))</formula>
    </cfRule>
  </conditionalFormatting>
  <conditionalFormatting sqref="B403">
    <cfRule type="containsText" dxfId="1352" priority="17" operator="containsText" text="PESQUISA DE MERCADO">
      <formula>NOT(ISERROR(SEARCH("PESQUISA DE MERCADO",B403)))</formula>
    </cfRule>
    <cfRule type="containsText" dxfId="1351" priority="18" operator="containsText" text="CPU">
      <formula>NOT(ISERROR(SEARCH("CPU",B403)))</formula>
    </cfRule>
    <cfRule type="containsText" dxfId="1350" priority="19" operator="containsText" text="LICITADO">
      <formula>NOT(ISERROR(SEARCH("LICITADO",B403)))</formula>
    </cfRule>
    <cfRule type="containsText" dxfId="1349" priority="20" operator="containsText" text="OUTROS">
      <formula>NOT(ISERROR(SEARCH("OUTROS",B403)))</formula>
    </cfRule>
    <cfRule type="containsText" dxfId="1348" priority="21" operator="containsText" text="SINAPI">
      <formula>NOT(ISERROR(SEARCH("SINAPI",B403)))</formula>
    </cfRule>
    <cfRule type="containsText" dxfId="1347" priority="22" operator="containsText" text="SIURB-INFRA">
      <formula>NOT(ISERROR(SEARCH("SIURB-INFRA",B403)))</formula>
    </cfRule>
    <cfRule type="containsText" dxfId="1346" priority="23" operator="containsText" text="SIURB-EDIF">
      <formula>NOT(ISERROR(SEARCH("SIURB-EDIF",B403)))</formula>
    </cfRule>
    <cfRule type="containsText" dxfId="1345" priority="24" operator="containsText" text="CDHU">
      <formula>NOT(ISERROR(SEARCH("CDHU",B403)))</formula>
    </cfRule>
  </conditionalFormatting>
  <conditionalFormatting sqref="B405">
    <cfRule type="containsText" dxfId="1344" priority="9" operator="containsText" text="PESQUISA DE MERCADO">
      <formula>NOT(ISERROR(SEARCH("PESQUISA DE MERCADO",B405)))</formula>
    </cfRule>
    <cfRule type="containsText" dxfId="1343" priority="10" operator="containsText" text="CPU">
      <formula>NOT(ISERROR(SEARCH("CPU",B405)))</formula>
    </cfRule>
    <cfRule type="containsText" dxfId="1342" priority="11" operator="containsText" text="LICITADO">
      <formula>NOT(ISERROR(SEARCH("LICITADO",B405)))</formula>
    </cfRule>
    <cfRule type="containsText" dxfId="1341" priority="12" operator="containsText" text="OUTROS">
      <formula>NOT(ISERROR(SEARCH("OUTROS",B405)))</formula>
    </cfRule>
    <cfRule type="containsText" dxfId="1340" priority="13" operator="containsText" text="SINAPI">
      <formula>NOT(ISERROR(SEARCH("SINAPI",B405)))</formula>
    </cfRule>
    <cfRule type="containsText" dxfId="1339" priority="14" operator="containsText" text="SIURB-INFRA">
      <formula>NOT(ISERROR(SEARCH("SIURB-INFRA",B405)))</formula>
    </cfRule>
    <cfRule type="containsText" dxfId="1338" priority="15" operator="containsText" text="SIURB-EDIF">
      <formula>NOT(ISERROR(SEARCH("SIURB-EDIF",B405)))</formula>
    </cfRule>
    <cfRule type="containsText" dxfId="1337" priority="16" operator="containsText" text="CDHU">
      <formula>NOT(ISERROR(SEARCH("CDHU",B405)))</formula>
    </cfRule>
  </conditionalFormatting>
  <conditionalFormatting sqref="B407">
    <cfRule type="containsText" dxfId="1336" priority="1" operator="containsText" text="PESQUISA DE MERCADO">
      <formula>NOT(ISERROR(SEARCH("PESQUISA DE MERCADO",B407)))</formula>
    </cfRule>
    <cfRule type="containsText" dxfId="1335" priority="2" operator="containsText" text="CPU">
      <formula>NOT(ISERROR(SEARCH("CPU",B407)))</formula>
    </cfRule>
    <cfRule type="containsText" dxfId="1334" priority="3" operator="containsText" text="LICITADO">
      <formula>NOT(ISERROR(SEARCH("LICITADO",B407)))</formula>
    </cfRule>
    <cfRule type="containsText" dxfId="1333" priority="4" operator="containsText" text="OUTROS">
      <formula>NOT(ISERROR(SEARCH("OUTROS",B407)))</formula>
    </cfRule>
    <cfRule type="containsText" dxfId="1332" priority="5" operator="containsText" text="SINAPI">
      <formula>NOT(ISERROR(SEARCH("SINAPI",B407)))</formula>
    </cfRule>
    <cfRule type="containsText" dxfId="1331" priority="6" operator="containsText" text="SIURB-INFRA">
      <formula>NOT(ISERROR(SEARCH("SIURB-INFRA",B407)))</formula>
    </cfRule>
    <cfRule type="containsText" dxfId="1330" priority="7" operator="containsText" text="SIURB-EDIF">
      <formula>NOT(ISERROR(SEARCH("SIURB-EDIF",B407)))</formula>
    </cfRule>
    <cfRule type="containsText" dxfId="1329" priority="8" operator="containsText" text="CDHU">
      <formula>NOT(ISERROR(SEARCH("CDHU",B407)))</formula>
    </cfRule>
  </conditionalFormatting>
  <dataValidations disablePrompts="1" count="4">
    <dataValidation type="list" allowBlank="1" showInputMessage="1" showErrorMessage="1" sqref="B320:B321 B360:B361 B398 B409 B323:B324 B326:B327 B329:B330 B332:B333 B335:B336 B338:B339 B341:B342 B344:B345 B347:B348 B350:B351 B353:B354 B356:B357 B363:B364 B366:B367 B369:B370 B372:B373 B376:B377 B380:B381 B383:B384 B387:B388 B390:B391 B400 B402 B411 B413 B415 B417 B419 B421 B427 B425 B429 B431 B433 B435 B437 B439 B441 B443 B445 B447 B449 B451 B453 B455 B457 B459 B461 B463 B465 B467 B423 B404 B406" xr:uid="{00000000-0002-0000-0400-000000000000}">
      <formula1>"CPOS,SIURB-EDIF,SIURB-INFRA,SINAPI,OUTROS,LICITADO,PESQUISA DE MARCADO,CPU"</formula1>
    </dataValidation>
    <dataValidation type="list" allowBlank="1" showInputMessage="1" showErrorMessage="1" sqref="B248:B249 B287:B288 B315:B316 B312:B313 B309:B310 B306:B307 B303:B304 B300:B301 B297:B298 B293:B295 B290:B291 B283:B284 B277:B278 B271:B272 B318:B319 B264:B266 B261:B262 B258:B259 B251:B252 B241:B242 B237:B239 B234:B235 B231:B232 B59:B60 B395 B27:B28 B66:B67 B71:B72 B74:B75 B228:B229 B225:B226 B205:B206 B219:B220 B194:B195 B181:B182 B167:B169 B161:B162 B158:B159 B155:B156 B152:B153 B149:B150 B146:B147 B143:B144 B140:B141 B164:B165 B129:B130 B126:B127 B119:B120 B112:B113 B53:B54 B50:B51 B47:B48 B44:B45 B39:B40 B33:B34 B134:B135 B87:B88 B62:B63 B215:B216 B244:B245 B254:B255 B78:B79 B105:B106 B98:B99 B91:B92 B84:B85 B81:B82" xr:uid="{00000000-0002-0000-0400-000001000000}">
      <formula1>"CDHU,SIURB-EDIF,SIURB-INFRA,SINAPI,OUTROS,LICITADO,PESQUISA DE MARCADO,CPU"</formula1>
    </dataValidation>
    <dataValidation allowBlank="1" showErrorMessage="1" errorTitle="EXCESSO DE CARACTERES" error="Esta célula está configurada para aceitar o máximo de 70 caracteres. Por gentileza, revise o texte e remova o excesso de caracteres." sqref="D22:E24 D320:D321 E144:E145 D18:E20 D15:E16 E28:E32 D27:D32 D33:E64 E67:E70 E72:E73 E79:E80 E82:E83 E85:E86 E88:E89 D66:D89 E75:E77 E92:E97 E99:E104 E106:E111 E113:E118 D91:D119 D120:E125 E127:E128 E130:E133 D126:D135 D136:E138 E135 E141:E142 E150:E151 D147:E148 D153:E154 E162:E163 D159:E160 E156:E157 D149:D152 D165:E166 D161:D164 D155:D158 D140:D146 D322:E322 D325:E325 D328:E328 D331:E331 D334:E334 D337:E337 D340:E340 D343:E343 D346:E346 D349:E349 D352:E352 D355:E355 D358:E358 D360:D361 D362:E362 D365:E365 D368:E368 D371:E371 D374:E375 D382:E382 D378:E379 D385:E386 D389:E389 D392:E392 D395:E396 D407:E407 D398 D399:E399 D401:E401 D403:E403 D405:E405 D418:E418 D409 D410:E410 D412:E412 D414:E414 D416:E416 D428:E428 D420:E420 D422:E422 D424:E424 D426:E426 D438:E438 D430:E430 D432:E432 D434:E434 D436:E436 D448:E448 D440:E440 D442:E442 D444:E444 D446:E446 D470:E470 D472:E482 D450:E450 D452:E452 D454:E454 D456:E456 D458:E458 D460:E460 D462:E462 D464:E464 D466:E466 D468:E468 E167:E196 E203:E217 D167:D222 E219:E221 D225:E246 D248:E256 D258:E263 D265:E292 D294:E317 D323:D324 D326:D327 D329:D330 D332:D333 D335:D336 D338:D339 D341:D342 D344:D345 D347:D348 D350:D351 D353:D354 D356:D357 D363:D364 D366:D367 D369:D370 D372:D373 D376:D377 D380:D381 D383:D384 D387:D388 D390:D391 D400 D402 D411 D413 D415 D417 D419 D421 D427 D425 D429 D431 D433 D435 D437 D439 D441 D443 D445 D447 D449 D451 D453 D455 D457 D459 D461 D463 D465 D467 D423 D404 D406" xr:uid="{00000000-0002-0000-0400-000003000000}"/>
    <dataValidation type="list" allowBlank="1" showInputMessage="1" showErrorMessage="1" sqref="B15:B16 B472:B482 B18:B20 B22:B24 B35:B38 B41:B43 B46 B49 B52 B55:B58 B61 B64 B68:B70 B73 B76:B77 B80 B83 B86 B89 B29:B32 B100:B104 B107:B111 B114:B118 B121:B125 B128 B131:B133 B93:B97 B142 B145 B148 B151 B154 B157 B160 B163 B166 B136:B138 B183:B193 B196:B204 B170:B180 B217:B218 B221:B222 B227 B230 B233 B236 B240 B243 B246 B250 B253 B256 B260 B263 B267:B270 B273:B276 B279:B282 B285:B286 B289 B292 B296 B299 B302 B305 B308 B311 B314 B317 B322 B325 B328 B331 B334 B337 B340 B343 B346 B349 B352 B355 B358 B362 B365 B368 B371 B374:B375 B378:B379 B382 B385:B386 B389 B392 B410 B412 B414 B416 B418 B420 B422 B424 B426 B428 B430 B432 B434 B436 B438 B440 B442 B444 B446 B448 B450 B452 B454 B456 B458 B460 B462 B464 B466 B468 B470 B207:B214 B396 B399 B401 B403 B405 B407" xr:uid="{7A22A118-E484-487F-884E-60BD8FE781CB}">
      <formula1>"CDHU,SIURB-EDIF,SIURB-INFRA,SINAPI,OUTROS,LICITADO,PESQUISA DE MERCADO,CPU"</formula1>
    </dataValidation>
  </dataValidations>
  <pageMargins left="0.51181102362204722" right="0.51181102362204722" top="0.78740157480314965" bottom="0.78740157480314965" header="0.31496062992125984" footer="0.31496062992125984"/>
  <pageSetup paperSize="9" scale="44" fitToHeight="0" orientation="landscape"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pageSetUpPr fitToPage="1"/>
  </sheetPr>
  <dimension ref="A1:W45"/>
  <sheetViews>
    <sheetView showGridLines="0" view="pageBreakPreview" topLeftCell="A9" zoomScale="55" zoomScaleNormal="55" zoomScaleSheetLayoutView="55" workbookViewId="0">
      <selection activeCell="I21" sqref="I21"/>
    </sheetView>
  </sheetViews>
  <sheetFormatPr defaultColWidth="6.7109375" defaultRowHeight="50.1" customHeight="1"/>
  <cols>
    <col min="1" max="1" width="15.7109375" style="224" customWidth="1"/>
    <col min="2" max="2" width="24.5703125" style="744" bestFit="1" customWidth="1"/>
    <col min="3" max="3" width="15.7109375" style="224" customWidth="1"/>
    <col min="4" max="4" width="70.7109375" style="224" customWidth="1"/>
    <col min="5" max="5" width="12.7109375" style="224" hidden="1" customWidth="1"/>
    <col min="6" max="7" width="18.7109375" style="224" customWidth="1"/>
    <col min="8" max="8" width="18.7109375" style="745" customWidth="1"/>
    <col min="9" max="9" width="25.7109375" style="393" customWidth="1"/>
    <col min="10" max="10" width="25.7109375" style="746" customWidth="1"/>
    <col min="11" max="11" width="30.7109375" style="224" customWidth="1"/>
    <col min="12" max="12" width="28.5703125" style="224" customWidth="1"/>
    <col min="13" max="13" width="25.7109375" style="224" customWidth="1"/>
    <col min="14" max="14" width="13.7109375" style="224" customWidth="1"/>
    <col min="15" max="15" width="29" style="224" customWidth="1"/>
    <col min="16" max="16" width="9.7109375" style="224" customWidth="1"/>
    <col min="17" max="16384" width="6.7109375" style="224"/>
  </cols>
  <sheetData>
    <row r="1" spans="1:23" ht="24.95" customHeight="1">
      <c r="A1" s="100"/>
      <c r="B1" s="166"/>
      <c r="C1" s="101"/>
      <c r="D1" s="1123" t="str">
        <f>Capa!H1</f>
        <v>DIVISÃO DE CUSTOS E ORÇAMENTOS</v>
      </c>
      <c r="E1" s="1124"/>
      <c r="F1" s="1124"/>
      <c r="G1" s="1124"/>
      <c r="H1" s="1124"/>
      <c r="I1" s="1124"/>
      <c r="J1" s="1124"/>
      <c r="K1" s="1124"/>
      <c r="L1" s="102"/>
      <c r="M1" s="103"/>
      <c r="N1" s="103"/>
      <c r="O1" s="104"/>
    </row>
    <row r="2" spans="1:23" ht="24.95" customHeight="1">
      <c r="A2" s="105"/>
      <c r="B2" s="167"/>
      <c r="C2" s="106"/>
      <c r="D2" s="1125"/>
      <c r="E2" s="1126"/>
      <c r="F2" s="1126"/>
      <c r="G2" s="1126"/>
      <c r="H2" s="1126"/>
      <c r="I2" s="1126"/>
      <c r="J2" s="1126"/>
      <c r="K2" s="1126"/>
      <c r="L2" s="1116" t="s">
        <v>0</v>
      </c>
      <c r="M2" s="1117"/>
      <c r="N2" s="1117"/>
      <c r="O2" s="1118"/>
    </row>
    <row r="3" spans="1:23" ht="24.95" customHeight="1">
      <c r="A3" s="105"/>
      <c r="B3" s="167"/>
      <c r="C3" s="106"/>
      <c r="D3" s="1112" t="s">
        <v>1</v>
      </c>
      <c r="E3" s="1113"/>
      <c r="F3" s="1113"/>
      <c r="G3" s="1113"/>
      <c r="H3" s="1113"/>
      <c r="I3" s="1128"/>
      <c r="J3" s="1119" t="s">
        <v>17</v>
      </c>
      <c r="K3" s="1120"/>
      <c r="L3" s="110" t="s">
        <v>81</v>
      </c>
      <c r="M3" s="151"/>
      <c r="N3" s="1114" t="s">
        <v>82</v>
      </c>
      <c r="O3" s="1115"/>
    </row>
    <row r="4" spans="1:23" ht="24.95" customHeight="1">
      <c r="A4" s="105"/>
      <c r="B4" s="167"/>
      <c r="C4" s="106"/>
      <c r="D4" s="1109" t="str">
        <f>Capa!H4</f>
        <v>PLANILHA ORÇAMENTÁRIA</v>
      </c>
      <c r="E4" s="1110"/>
      <c r="F4" s="1110"/>
      <c r="G4" s="1110"/>
      <c r="H4" s="1127"/>
      <c r="J4" s="1121" t="str">
        <f>Capa!T4</f>
        <v>DI-1310-PE-GR-EC-0001</v>
      </c>
      <c r="K4" s="1122"/>
      <c r="L4" s="111" t="str">
        <f>IF(Capa!AC3="","",Capa!AC3)</f>
        <v/>
      </c>
      <c r="M4" s="152" t="s">
        <v>3</v>
      </c>
      <c r="N4" s="111"/>
      <c r="O4" s="153" t="s">
        <v>87</v>
      </c>
    </row>
    <row r="5" spans="1:23" ht="24.95" customHeight="1">
      <c r="A5" s="105"/>
      <c r="B5" s="167"/>
      <c r="C5" s="106"/>
      <c r="D5" s="692" t="str">
        <f>Capa!H5</f>
        <v>ELABORADO:</v>
      </c>
      <c r="E5" s="692"/>
      <c r="F5" s="1112" t="str">
        <f>Capa!M5</f>
        <v>VERIFICADO:</v>
      </c>
      <c r="G5" s="1128"/>
      <c r="H5" s="1112" t="str">
        <f>Capa!R5</f>
        <v>APROVADO:</v>
      </c>
      <c r="I5" s="1128"/>
      <c r="J5" s="1119" t="s">
        <v>78</v>
      </c>
      <c r="K5" s="1120"/>
      <c r="L5" s="111" t="str">
        <f>IF(Capa!AC4="","",Capa!AC4)</f>
        <v>X</v>
      </c>
      <c r="M5" s="152" t="s">
        <v>4</v>
      </c>
      <c r="N5" s="111"/>
      <c r="O5" s="153" t="s">
        <v>83</v>
      </c>
    </row>
    <row r="6" spans="1:23" ht="24.95" customHeight="1">
      <c r="A6" s="105"/>
      <c r="B6" s="167"/>
      <c r="C6" s="106"/>
      <c r="D6" s="689" t="s">
        <v>282</v>
      </c>
      <c r="E6" s="689"/>
      <c r="F6" s="1109" t="s">
        <v>282</v>
      </c>
      <c r="G6" s="1111"/>
      <c r="H6" s="1109" t="s">
        <v>282</v>
      </c>
      <c r="I6" s="1111"/>
      <c r="J6" s="1121" t="s">
        <v>2579</v>
      </c>
      <c r="K6" s="1122"/>
      <c r="L6" s="111" t="str">
        <f>IF(Capa!AC5="","",Capa!AC5)</f>
        <v/>
      </c>
      <c r="M6" s="152" t="s">
        <v>5</v>
      </c>
      <c r="N6" s="111"/>
      <c r="O6" s="153" t="s">
        <v>79</v>
      </c>
    </row>
    <row r="7" spans="1:23" ht="24.95" customHeight="1">
      <c r="A7" s="105"/>
      <c r="B7" s="167"/>
      <c r="C7" s="106"/>
      <c r="D7" s="162" t="s">
        <v>7</v>
      </c>
      <c r="E7" s="163"/>
      <c r="F7" s="163"/>
      <c r="G7" s="163"/>
      <c r="H7" s="165"/>
      <c r="J7" s="174" t="s">
        <v>8</v>
      </c>
      <c r="K7" s="692" t="s">
        <v>9</v>
      </c>
      <c r="L7" s="111" t="str">
        <f>IF(Capa!AC6="","",Capa!AC6)</f>
        <v/>
      </c>
      <c r="M7" s="152" t="s">
        <v>6</v>
      </c>
      <c r="N7" s="111" t="s">
        <v>90</v>
      </c>
      <c r="O7" s="153" t="s">
        <v>80</v>
      </c>
    </row>
    <row r="8" spans="1:23" ht="24.95" customHeight="1">
      <c r="A8" s="105"/>
      <c r="B8" s="167"/>
      <c r="C8" s="106"/>
      <c r="D8" s="1109" t="s">
        <v>283</v>
      </c>
      <c r="E8" s="1110"/>
      <c r="F8" s="1110"/>
      <c r="G8" s="1110"/>
      <c r="H8" s="1110"/>
      <c r="I8" s="1111"/>
      <c r="J8" s="177">
        <f>Capa!W8</f>
        <v>44750</v>
      </c>
      <c r="K8" s="171" t="s">
        <v>2604</v>
      </c>
      <c r="L8" s="111" t="str">
        <f>IF(Capa!AC7="","",Capa!AC7)</f>
        <v/>
      </c>
      <c r="M8" s="152" t="s">
        <v>10</v>
      </c>
      <c r="N8" s="112"/>
      <c r="O8" s="153"/>
    </row>
    <row r="9" spans="1:23" ht="24.95" customHeight="1">
      <c r="A9" s="105"/>
      <c r="B9" s="167"/>
      <c r="C9" s="106"/>
      <c r="D9" s="162" t="s">
        <v>11</v>
      </c>
      <c r="E9" s="163"/>
      <c r="F9" s="163"/>
      <c r="G9" s="163"/>
      <c r="H9" s="163"/>
      <c r="I9" s="179"/>
      <c r="J9" s="175"/>
      <c r="K9" s="164"/>
      <c r="L9" s="107" t="str">
        <f>IF(Capa!AC8="","",Capa!AC8)</f>
        <v/>
      </c>
      <c r="M9" s="734"/>
      <c r="N9" s="155"/>
      <c r="O9" s="156"/>
    </row>
    <row r="10" spans="1:23" ht="24.95" customHeight="1">
      <c r="A10" s="157"/>
      <c r="B10" s="168"/>
      <c r="C10" s="158"/>
      <c r="D10" s="1109" t="s">
        <v>284</v>
      </c>
      <c r="E10" s="1110"/>
      <c r="F10" s="1110"/>
      <c r="G10" s="1110"/>
      <c r="H10" s="1110"/>
      <c r="I10" s="1110"/>
      <c r="J10" s="1110"/>
      <c r="K10" s="1111"/>
      <c r="L10" s="159"/>
      <c r="M10" s="160"/>
      <c r="N10" s="160"/>
      <c r="O10" s="161"/>
    </row>
    <row r="11" spans="1:23" s="80" customFormat="1" ht="24.95" customHeight="1">
      <c r="A11" s="1078" t="s">
        <v>64</v>
      </c>
      <c r="B11" s="1148" t="s">
        <v>74</v>
      </c>
      <c r="C11" s="1148" t="s">
        <v>66</v>
      </c>
      <c r="D11" s="1145" t="s">
        <v>13</v>
      </c>
      <c r="E11" s="698"/>
      <c r="F11" s="1148" t="s">
        <v>20</v>
      </c>
      <c r="G11" s="1078" t="s">
        <v>266</v>
      </c>
      <c r="H11" s="1132" t="s">
        <v>18</v>
      </c>
      <c r="I11" s="1133" t="s">
        <v>89</v>
      </c>
      <c r="J11" s="1133" t="s">
        <v>75</v>
      </c>
      <c r="K11" s="695" t="s">
        <v>537</v>
      </c>
      <c r="L11" s="1077" t="s">
        <v>76</v>
      </c>
      <c r="M11" s="1078" t="s">
        <v>77</v>
      </c>
      <c r="N11" s="1145"/>
      <c r="O11" s="1079"/>
    </row>
    <row r="12" spans="1:23" s="80" customFormat="1" ht="24.95" customHeight="1">
      <c r="A12" s="1080"/>
      <c r="B12" s="1149"/>
      <c r="C12" s="1149"/>
      <c r="D12" s="1146"/>
      <c r="E12" s="699"/>
      <c r="F12" s="1149"/>
      <c r="G12" s="1080"/>
      <c r="H12" s="1132"/>
      <c r="I12" s="1133"/>
      <c r="J12" s="1133"/>
      <c r="K12" s="510">
        <v>0.22120000000000001</v>
      </c>
      <c r="L12" s="1077"/>
      <c r="M12" s="1080"/>
      <c r="N12" s="1146"/>
      <c r="O12" s="1081"/>
      <c r="P12" s="342"/>
      <c r="Q12" s="342"/>
      <c r="R12" s="342"/>
      <c r="S12" s="342"/>
      <c r="T12" s="342"/>
      <c r="U12" s="342"/>
      <c r="V12" s="342"/>
      <c r="W12" s="342"/>
    </row>
    <row r="13" spans="1:23" s="777" customFormat="1" ht="15.75">
      <c r="A13" s="714">
        <v>5</v>
      </c>
      <c r="B13" s="199"/>
      <c r="C13" s="200"/>
      <c r="D13" s="198" t="s">
        <v>440</v>
      </c>
      <c r="E13" s="198"/>
      <c r="F13" s="198"/>
      <c r="G13" s="199"/>
      <c r="H13" s="714"/>
      <c r="I13" s="714"/>
      <c r="J13" s="514"/>
      <c r="K13" s="728"/>
      <c r="L13" s="729"/>
      <c r="M13" s="1227"/>
      <c r="N13" s="1227"/>
      <c r="O13" s="1227"/>
      <c r="P13" s="459"/>
      <c r="Q13" s="459"/>
      <c r="R13" s="459"/>
      <c r="S13" s="459"/>
      <c r="T13" s="459"/>
      <c r="U13" s="459"/>
      <c r="V13" s="459"/>
      <c r="W13" s="459"/>
    </row>
    <row r="14" spans="1:23" s="777" customFormat="1" ht="15.75" customHeight="1">
      <c r="A14" s="696" t="s">
        <v>441</v>
      </c>
      <c r="B14" s="172"/>
      <c r="C14" s="172"/>
      <c r="D14" s="1214" t="s">
        <v>442</v>
      </c>
      <c r="E14" s="1215"/>
      <c r="F14" s="242"/>
      <c r="G14" s="824"/>
      <c r="H14" s="820"/>
      <c r="I14" s="579"/>
      <c r="J14" s="579">
        <f>SUBTOTAL(9,J15:J16)</f>
        <v>8129.69</v>
      </c>
      <c r="K14" s="579">
        <f>SUBTOTAL(9,K15:K16)</f>
        <v>9927.9774280000001</v>
      </c>
      <c r="L14" s="809">
        <f t="shared" ref="L14" si="0">SUBTOTAL(9,L15:L16)</f>
        <v>5.0785003960387737E-2</v>
      </c>
      <c r="M14" s="1228"/>
      <c r="N14" s="1228"/>
      <c r="O14" s="1228"/>
      <c r="P14" s="460"/>
      <c r="Q14" s="460"/>
      <c r="R14" s="460"/>
      <c r="S14" s="460"/>
      <c r="T14" s="460"/>
      <c r="U14" s="460"/>
      <c r="V14" s="461"/>
      <c r="W14" s="461"/>
    </row>
    <row r="15" spans="1:23" s="736" customFormat="1" ht="75.75" customHeight="1">
      <c r="A15" s="308" t="s">
        <v>443</v>
      </c>
      <c r="B15" s="492" t="s">
        <v>70</v>
      </c>
      <c r="C15" s="678">
        <v>97488</v>
      </c>
      <c r="D15" s="1220" t="s">
        <v>444</v>
      </c>
      <c r="E15" s="1221"/>
      <c r="F15" s="217"/>
      <c r="G15" s="276" t="s">
        <v>108</v>
      </c>
      <c r="H15" s="839">
        <v>16</v>
      </c>
      <c r="I15" s="726">
        <v>344.59</v>
      </c>
      <c r="J15" s="669">
        <f>I15*H15</f>
        <v>5513.44</v>
      </c>
      <c r="K15" s="669">
        <f>J15*(1+$K$12)</f>
        <v>6733.0129280000001</v>
      </c>
      <c r="L15" s="794">
        <f>K15/$K$40</f>
        <v>3.4441666562360945E-2</v>
      </c>
      <c r="M15" s="1229"/>
      <c r="N15" s="1229"/>
      <c r="O15" s="1229"/>
      <c r="P15" s="462"/>
      <c r="Q15" s="462"/>
      <c r="R15" s="462"/>
      <c r="S15" s="462"/>
      <c r="T15" s="462"/>
      <c r="U15" s="462"/>
      <c r="V15" s="810"/>
      <c r="W15" s="810"/>
    </row>
    <row r="16" spans="1:23" s="736" customFormat="1" ht="74.25" customHeight="1">
      <c r="A16" s="308" t="s">
        <v>445</v>
      </c>
      <c r="B16" s="492" t="s">
        <v>70</v>
      </c>
      <c r="C16" s="678">
        <v>97495</v>
      </c>
      <c r="D16" s="1220" t="s">
        <v>446</v>
      </c>
      <c r="E16" s="1221"/>
      <c r="F16" s="217"/>
      <c r="G16" s="276" t="s">
        <v>108</v>
      </c>
      <c r="H16" s="839">
        <v>5</v>
      </c>
      <c r="I16" s="726">
        <v>523.25</v>
      </c>
      <c r="J16" s="669">
        <f>I16*H16</f>
        <v>2616.25</v>
      </c>
      <c r="K16" s="669">
        <f>J16*(1+$K$12)</f>
        <v>3194.9645</v>
      </c>
      <c r="L16" s="794">
        <f>K16/$K$40</f>
        <v>1.6343337398026792E-2</v>
      </c>
      <c r="M16" s="1229"/>
      <c r="N16" s="1229"/>
      <c r="O16" s="1229"/>
      <c r="P16" s="462"/>
      <c r="Q16" s="462"/>
      <c r="R16" s="462"/>
      <c r="S16" s="462"/>
      <c r="T16" s="462"/>
      <c r="U16" s="462"/>
      <c r="V16" s="810"/>
      <c r="W16" s="810"/>
    </row>
    <row r="17" spans="1:23" s="777" customFormat="1" ht="15.75">
      <c r="A17" s="696" t="s">
        <v>447</v>
      </c>
      <c r="B17" s="172"/>
      <c r="C17" s="172"/>
      <c r="D17" s="1214" t="s">
        <v>311</v>
      </c>
      <c r="E17" s="1215"/>
      <c r="F17" s="242"/>
      <c r="G17" s="824"/>
      <c r="H17" s="438"/>
      <c r="I17" s="579"/>
      <c r="J17" s="579">
        <f>SUBTOTAL(9,J18:J26)</f>
        <v>44568.820618292004</v>
      </c>
      <c r="K17" s="579">
        <f t="shared" ref="K17:L17" si="1">SUBTOTAL(9,K18:K26)</f>
        <v>54427.443739058195</v>
      </c>
      <c r="L17" s="809">
        <f t="shared" si="1"/>
        <v>0.27841501110248607</v>
      </c>
      <c r="M17" s="1228"/>
      <c r="N17" s="1228"/>
      <c r="O17" s="1228"/>
      <c r="P17" s="460"/>
      <c r="Q17" s="460"/>
      <c r="R17" s="460"/>
      <c r="S17" s="460"/>
      <c r="T17" s="460"/>
      <c r="U17" s="460"/>
      <c r="V17" s="461"/>
      <c r="W17" s="461"/>
    </row>
    <row r="18" spans="1:23" s="736" customFormat="1" ht="15.75">
      <c r="A18" s="308" t="s">
        <v>448</v>
      </c>
      <c r="B18" s="492" t="s">
        <v>1543</v>
      </c>
      <c r="C18" s="484" t="s">
        <v>2453</v>
      </c>
      <c r="D18" s="1220" t="s">
        <v>449</v>
      </c>
      <c r="E18" s="1221"/>
      <c r="F18" s="217"/>
      <c r="G18" s="276" t="s">
        <v>108</v>
      </c>
      <c r="H18" s="415">
        <v>7</v>
      </c>
      <c r="I18" s="726">
        <v>361.05592395000002</v>
      </c>
      <c r="J18" s="669">
        <f t="shared" ref="J18:J26" si="2">I18*H18</f>
        <v>2527.3914676500003</v>
      </c>
      <c r="K18" s="669">
        <f t="shared" ref="K18:K26" si="3">J18*(1+$K$12)</f>
        <v>3086.4504602941806</v>
      </c>
      <c r="L18" s="794">
        <f t="shared" ref="L18:L26" si="4">K18/$K$40</f>
        <v>1.5788250928886027E-2</v>
      </c>
      <c r="M18" s="1229"/>
      <c r="N18" s="1229"/>
      <c r="O18" s="1229"/>
      <c r="P18" s="462"/>
      <c r="Q18" s="462"/>
      <c r="R18" s="462"/>
      <c r="S18" s="462"/>
      <c r="T18" s="462"/>
      <c r="U18" s="462"/>
      <c r="V18" s="810"/>
      <c r="W18" s="810"/>
    </row>
    <row r="19" spans="1:23" s="736" customFormat="1" ht="33.75" customHeight="1">
      <c r="A19" s="817" t="s">
        <v>2494</v>
      </c>
      <c r="B19" s="492" t="s">
        <v>68</v>
      </c>
      <c r="C19" s="485">
        <v>100860</v>
      </c>
      <c r="D19" s="1225" t="s">
        <v>2495</v>
      </c>
      <c r="E19" s="1226"/>
      <c r="F19" s="217"/>
      <c r="G19" s="276" t="s">
        <v>108</v>
      </c>
      <c r="H19" s="415">
        <v>7</v>
      </c>
      <c r="I19" s="726">
        <v>511.29</v>
      </c>
      <c r="J19" s="669">
        <f t="shared" si="2"/>
        <v>3579.03</v>
      </c>
      <c r="K19" s="669">
        <f t="shared" si="3"/>
        <v>4370.7114360000005</v>
      </c>
      <c r="L19" s="794">
        <f t="shared" si="4"/>
        <v>2.2357685560500652E-2</v>
      </c>
      <c r="M19" s="1230"/>
      <c r="N19" s="1230"/>
      <c r="O19" s="1230"/>
      <c r="P19" s="548"/>
      <c r="Q19" s="548"/>
      <c r="R19" s="548"/>
      <c r="S19" s="548"/>
      <c r="T19" s="548"/>
      <c r="U19" s="811"/>
      <c r="V19" s="811"/>
    </row>
    <row r="20" spans="1:23" s="736" customFormat="1" ht="15.75">
      <c r="A20" s="817" t="s">
        <v>2496</v>
      </c>
      <c r="B20" s="492" t="s">
        <v>68</v>
      </c>
      <c r="C20" s="485">
        <v>100868</v>
      </c>
      <c r="D20" s="1225" t="s">
        <v>2497</v>
      </c>
      <c r="E20" s="1226"/>
      <c r="F20" s="549" t="s">
        <v>2498</v>
      </c>
      <c r="G20" s="276" t="s">
        <v>108</v>
      </c>
      <c r="H20" s="840">
        <v>14</v>
      </c>
      <c r="I20" s="726">
        <v>631.99</v>
      </c>
      <c r="J20" s="669">
        <f t="shared" si="2"/>
        <v>8847.86</v>
      </c>
      <c r="K20" s="669">
        <f t="shared" si="3"/>
        <v>10805.006632000001</v>
      </c>
      <c r="L20" s="794">
        <f t="shared" si="4"/>
        <v>5.5271308640422484E-2</v>
      </c>
      <c r="M20" s="1230"/>
      <c r="N20" s="1230"/>
      <c r="O20" s="1230"/>
      <c r="P20" s="548"/>
      <c r="Q20" s="548"/>
      <c r="R20" s="548"/>
      <c r="S20" s="548"/>
      <c r="T20" s="548"/>
      <c r="U20" s="811"/>
      <c r="V20" s="811"/>
    </row>
    <row r="21" spans="1:23" s="736" customFormat="1" ht="33.75" customHeight="1">
      <c r="A21" s="817" t="s">
        <v>2499</v>
      </c>
      <c r="B21" s="492" t="s">
        <v>1543</v>
      </c>
      <c r="C21" s="484" t="s">
        <v>2530</v>
      </c>
      <c r="D21" s="1225" t="s">
        <v>2500</v>
      </c>
      <c r="E21" s="1226"/>
      <c r="F21" s="549" t="s">
        <v>2501</v>
      </c>
      <c r="G21" s="276" t="s">
        <v>108</v>
      </c>
      <c r="H21" s="840">
        <v>1</v>
      </c>
      <c r="I21" s="726">
        <v>3682.2526816419995</v>
      </c>
      <c r="J21" s="669">
        <f t="shared" si="2"/>
        <v>3682.2526816419995</v>
      </c>
      <c r="K21" s="669">
        <f t="shared" si="3"/>
        <v>4496.7669748212102</v>
      </c>
      <c r="L21" s="794">
        <f t="shared" si="4"/>
        <v>2.3002502803961447E-2</v>
      </c>
      <c r="M21" s="1230"/>
      <c r="N21" s="1230"/>
      <c r="O21" s="1230"/>
      <c r="P21" s="548"/>
      <c r="Q21" s="548"/>
      <c r="R21" s="548"/>
      <c r="S21" s="548"/>
      <c r="T21" s="548"/>
      <c r="U21" s="811"/>
      <c r="V21" s="811"/>
    </row>
    <row r="22" spans="1:23" s="736" customFormat="1" ht="33.75" customHeight="1">
      <c r="A22" s="817" t="s">
        <v>2502</v>
      </c>
      <c r="B22" s="492" t="s">
        <v>68</v>
      </c>
      <c r="C22" s="485">
        <v>100376</v>
      </c>
      <c r="D22" s="1225" t="s">
        <v>2503</v>
      </c>
      <c r="E22" s="1226"/>
      <c r="F22" s="549" t="s">
        <v>2501</v>
      </c>
      <c r="G22" s="276" t="s">
        <v>108</v>
      </c>
      <c r="H22" s="841">
        <v>1</v>
      </c>
      <c r="I22" s="726">
        <v>348.94</v>
      </c>
      <c r="J22" s="669">
        <f t="shared" si="2"/>
        <v>348.94</v>
      </c>
      <c r="K22" s="669">
        <f t="shared" si="3"/>
        <v>426.12552800000003</v>
      </c>
      <c r="L22" s="794">
        <f t="shared" si="4"/>
        <v>2.1797779843927257E-3</v>
      </c>
      <c r="M22" s="1230"/>
      <c r="N22" s="1230"/>
      <c r="O22" s="1230"/>
      <c r="P22" s="548"/>
      <c r="Q22" s="548"/>
      <c r="R22" s="548"/>
      <c r="S22" s="548"/>
      <c r="T22" s="548"/>
      <c r="U22" s="811"/>
      <c r="V22" s="811"/>
    </row>
    <row r="23" spans="1:23" s="736" customFormat="1" ht="15.75">
      <c r="A23" s="817" t="s">
        <v>2504</v>
      </c>
      <c r="B23" s="492" t="s">
        <v>2432</v>
      </c>
      <c r="C23" s="507">
        <v>700000150</v>
      </c>
      <c r="D23" s="1225" t="s">
        <v>2505</v>
      </c>
      <c r="E23" s="1226"/>
      <c r="F23" s="550"/>
      <c r="G23" s="276" t="s">
        <v>108</v>
      </c>
      <c r="H23" s="841">
        <v>1</v>
      </c>
      <c r="I23" s="726">
        <v>8954.1643029999996</v>
      </c>
      <c r="J23" s="669">
        <f t="shared" si="2"/>
        <v>8954.1643029999996</v>
      </c>
      <c r="K23" s="669">
        <f t="shared" si="3"/>
        <v>10934.825446823601</v>
      </c>
      <c r="L23" s="794">
        <f t="shared" si="4"/>
        <v>5.5935376329210286E-2</v>
      </c>
      <c r="M23" s="1230"/>
      <c r="N23" s="1230"/>
      <c r="O23" s="1230"/>
      <c r="P23" s="548"/>
      <c r="Q23" s="548"/>
      <c r="R23" s="548"/>
      <c r="S23" s="548"/>
      <c r="T23" s="548"/>
      <c r="U23" s="811"/>
      <c r="V23" s="811"/>
    </row>
    <row r="24" spans="1:23" s="736" customFormat="1" ht="15.75">
      <c r="A24" s="817" t="s">
        <v>2506</v>
      </c>
      <c r="B24" s="492" t="s">
        <v>2432</v>
      </c>
      <c r="C24" s="507">
        <v>700000154</v>
      </c>
      <c r="D24" s="1218" t="s">
        <v>2507</v>
      </c>
      <c r="E24" s="1219"/>
      <c r="F24" s="550"/>
      <c r="G24" s="276" t="s">
        <v>108</v>
      </c>
      <c r="H24" s="841">
        <v>7</v>
      </c>
      <c r="I24" s="726">
        <v>495.01225900000003</v>
      </c>
      <c r="J24" s="669">
        <f t="shared" si="2"/>
        <v>3465.0858130000001</v>
      </c>
      <c r="K24" s="669">
        <f t="shared" si="3"/>
        <v>4231.5627948356005</v>
      </c>
      <c r="L24" s="794">
        <f t="shared" si="4"/>
        <v>2.1645892615375049E-2</v>
      </c>
      <c r="M24" s="1230"/>
      <c r="N24" s="1230"/>
      <c r="O24" s="1230"/>
      <c r="P24" s="548"/>
      <c r="Q24" s="548"/>
      <c r="R24" s="548"/>
      <c r="S24" s="548"/>
      <c r="T24" s="548"/>
      <c r="U24" s="812"/>
      <c r="V24" s="812"/>
    </row>
    <row r="25" spans="1:23" s="736" customFormat="1" ht="15.75">
      <c r="A25" s="817" t="s">
        <v>2508</v>
      </c>
      <c r="B25" s="492" t="s">
        <v>2432</v>
      </c>
      <c r="C25" s="507">
        <v>700000155</v>
      </c>
      <c r="D25" s="1225" t="s">
        <v>2509</v>
      </c>
      <c r="E25" s="1226"/>
      <c r="F25" s="550"/>
      <c r="G25" s="276" t="s">
        <v>108</v>
      </c>
      <c r="H25" s="841">
        <v>7</v>
      </c>
      <c r="I25" s="726">
        <v>1543.7222590000001</v>
      </c>
      <c r="J25" s="669">
        <f t="shared" si="2"/>
        <v>10806.055813000001</v>
      </c>
      <c r="K25" s="669">
        <f t="shared" si="3"/>
        <v>13196.355358835603</v>
      </c>
      <c r="L25" s="794">
        <f t="shared" si="4"/>
        <v>6.7503876194464491E-2</v>
      </c>
      <c r="M25" s="1230"/>
      <c r="N25" s="1230"/>
      <c r="O25" s="1230"/>
      <c r="P25" s="548"/>
      <c r="Q25" s="548"/>
      <c r="R25" s="548"/>
      <c r="S25" s="548"/>
      <c r="T25" s="548"/>
      <c r="U25" s="812"/>
      <c r="V25" s="812"/>
    </row>
    <row r="26" spans="1:23" s="736" customFormat="1" ht="33.75" customHeight="1">
      <c r="A26" s="817" t="s">
        <v>2510</v>
      </c>
      <c r="B26" s="492" t="s">
        <v>2432</v>
      </c>
      <c r="C26" s="507">
        <v>700000148</v>
      </c>
      <c r="D26" s="1218" t="s">
        <v>2511</v>
      </c>
      <c r="E26" s="1219"/>
      <c r="F26" s="550"/>
      <c r="G26" s="276" t="s">
        <v>108</v>
      </c>
      <c r="H26" s="841">
        <v>1</v>
      </c>
      <c r="I26" s="726">
        <v>2358.04054</v>
      </c>
      <c r="J26" s="669">
        <f t="shared" si="2"/>
        <v>2358.04054</v>
      </c>
      <c r="K26" s="669">
        <f t="shared" si="3"/>
        <v>2879.6391074480002</v>
      </c>
      <c r="L26" s="794">
        <f t="shared" si="4"/>
        <v>1.4730340045272926E-2</v>
      </c>
      <c r="M26" s="1230"/>
      <c r="N26" s="1230"/>
      <c r="O26" s="1230"/>
      <c r="P26" s="548"/>
      <c r="Q26" s="548"/>
      <c r="R26" s="548"/>
      <c r="S26" s="548"/>
      <c r="T26" s="548"/>
      <c r="U26" s="812"/>
      <c r="V26" s="812"/>
    </row>
    <row r="27" spans="1:23" s="777" customFormat="1" ht="15.75">
      <c r="A27" s="696" t="s">
        <v>450</v>
      </c>
      <c r="B27" s="172"/>
      <c r="C27" s="172"/>
      <c r="D27" s="1214" t="s">
        <v>451</v>
      </c>
      <c r="E27" s="1215"/>
      <c r="F27" s="242"/>
      <c r="G27" s="824"/>
      <c r="H27" s="438"/>
      <c r="I27" s="579"/>
      <c r="J27" s="579">
        <f>SUBTOTAL(9,J28:J29)</f>
        <v>8817.4959048000001</v>
      </c>
      <c r="K27" s="579">
        <f t="shared" ref="K27:L27" si="5">SUBTOTAL(9,K28:K29)</f>
        <v>10767.925998941761</v>
      </c>
      <c r="L27" s="809">
        <f t="shared" si="5"/>
        <v>5.5081628505634375E-2</v>
      </c>
      <c r="M27" s="1228"/>
      <c r="N27" s="1228"/>
      <c r="O27" s="1228"/>
      <c r="P27" s="460"/>
      <c r="Q27" s="460"/>
      <c r="R27" s="460"/>
      <c r="S27" s="460"/>
      <c r="T27" s="460"/>
      <c r="U27" s="460"/>
      <c r="V27" s="461"/>
      <c r="W27" s="461"/>
    </row>
    <row r="28" spans="1:23" s="736" customFormat="1" ht="49.5" customHeight="1">
      <c r="A28" s="308" t="s">
        <v>452</v>
      </c>
      <c r="B28" s="492" t="s">
        <v>1543</v>
      </c>
      <c r="C28" s="484" t="s">
        <v>2451</v>
      </c>
      <c r="D28" s="1220" t="s">
        <v>453</v>
      </c>
      <c r="E28" s="1221"/>
      <c r="F28" s="217"/>
      <c r="G28" s="276" t="s">
        <v>108</v>
      </c>
      <c r="H28" s="415">
        <v>10</v>
      </c>
      <c r="I28" s="726">
        <v>196.55526839999999</v>
      </c>
      <c r="J28" s="669">
        <f t="shared" ref="J28:J29" si="6">I28*H28</f>
        <v>1965.5526839999998</v>
      </c>
      <c r="K28" s="669">
        <f t="shared" ref="K28:K29" si="7">J28*(1+$K$12)</f>
        <v>2400.3329377007999</v>
      </c>
      <c r="L28" s="794">
        <f t="shared" ref="L28:L29" si="8">K28/$K$40</f>
        <v>1.2278524868880701E-2</v>
      </c>
      <c r="M28" s="1229"/>
      <c r="N28" s="1229"/>
      <c r="O28" s="1229"/>
      <c r="P28" s="462"/>
      <c r="Q28" s="462"/>
      <c r="R28" s="462"/>
      <c r="S28" s="462"/>
      <c r="T28" s="462"/>
      <c r="U28" s="462"/>
      <c r="V28" s="810"/>
      <c r="W28" s="810"/>
    </row>
    <row r="29" spans="1:23" s="736" customFormat="1" ht="49.5" customHeight="1">
      <c r="A29" s="227" t="s">
        <v>454</v>
      </c>
      <c r="B29" s="492" t="s">
        <v>1543</v>
      </c>
      <c r="C29" s="484" t="s">
        <v>2452</v>
      </c>
      <c r="D29" s="1220" t="s">
        <v>455</v>
      </c>
      <c r="E29" s="1221"/>
      <c r="F29" s="217"/>
      <c r="G29" s="276" t="s">
        <v>108</v>
      </c>
      <c r="H29" s="839">
        <v>12</v>
      </c>
      <c r="I29" s="726">
        <v>570.99526839999999</v>
      </c>
      <c r="J29" s="669">
        <f t="shared" si="6"/>
        <v>6851.9432207999998</v>
      </c>
      <c r="K29" s="669">
        <f t="shared" si="7"/>
        <v>8367.5930612409611</v>
      </c>
      <c r="L29" s="794">
        <f t="shared" si="8"/>
        <v>4.2803103636753673E-2</v>
      </c>
      <c r="M29" s="1229"/>
      <c r="N29" s="1229"/>
      <c r="O29" s="1229"/>
      <c r="P29" s="462"/>
      <c r="Q29" s="462"/>
      <c r="R29" s="462"/>
      <c r="S29" s="462"/>
      <c r="T29" s="462"/>
      <c r="U29" s="462"/>
      <c r="V29" s="813"/>
      <c r="W29" s="813"/>
    </row>
    <row r="30" spans="1:23" s="777" customFormat="1" ht="15.75" customHeight="1">
      <c r="A30" s="696" t="s">
        <v>456</v>
      </c>
      <c r="B30" s="172"/>
      <c r="C30" s="172"/>
      <c r="D30" s="1214" t="s">
        <v>457</v>
      </c>
      <c r="E30" s="1215"/>
      <c r="F30" s="242"/>
      <c r="G30" s="824"/>
      <c r="H30" s="438"/>
      <c r="I30" s="579"/>
      <c r="J30" s="579">
        <f>SUBTOTAL(9,J31:J37)</f>
        <v>9282.4899045000002</v>
      </c>
      <c r="K30" s="579">
        <f t="shared" ref="K30:L30" si="9">SUBTOTAL(9,K31:K37)</f>
        <v>11335.776671375399</v>
      </c>
      <c r="L30" s="809">
        <f t="shared" si="9"/>
        <v>5.798637913158948E-2</v>
      </c>
      <c r="M30" s="1228"/>
      <c r="N30" s="1228"/>
      <c r="O30" s="1228"/>
      <c r="P30" s="460"/>
      <c r="Q30" s="460"/>
      <c r="R30" s="460"/>
      <c r="S30" s="460"/>
      <c r="T30" s="460"/>
      <c r="U30" s="460"/>
      <c r="V30" s="461"/>
      <c r="W30" s="461"/>
    </row>
    <row r="31" spans="1:23" s="736" customFormat="1" ht="45.75" customHeight="1">
      <c r="A31" s="227" t="s">
        <v>458</v>
      </c>
      <c r="B31" s="492" t="s">
        <v>1543</v>
      </c>
      <c r="C31" s="484" t="s">
        <v>2450</v>
      </c>
      <c r="D31" s="1220" t="s">
        <v>459</v>
      </c>
      <c r="E31" s="1221"/>
      <c r="F31" s="217"/>
      <c r="G31" s="276" t="s">
        <v>108</v>
      </c>
      <c r="H31" s="839">
        <v>26</v>
      </c>
      <c r="I31" s="726">
        <v>14.359631199999999</v>
      </c>
      <c r="J31" s="669">
        <f t="shared" ref="J31:J37" si="10">I31*H31</f>
        <v>373.3504112</v>
      </c>
      <c r="K31" s="669">
        <f t="shared" ref="K31:K37" si="11">J31*(1+$K$12)</f>
        <v>455.93552215744</v>
      </c>
      <c r="L31" s="794">
        <f t="shared" ref="L31:L37" si="12">K31/$K$40</f>
        <v>2.3322663116803212E-3</v>
      </c>
      <c r="M31" s="1229"/>
      <c r="N31" s="1229"/>
      <c r="O31" s="1229"/>
      <c r="P31" s="462"/>
      <c r="Q31" s="462"/>
      <c r="R31" s="462"/>
      <c r="S31" s="462"/>
      <c r="T31" s="462"/>
      <c r="U31" s="462"/>
      <c r="V31" s="813"/>
      <c r="W31" s="813"/>
    </row>
    <row r="32" spans="1:23" s="736" customFormat="1" ht="65.25" customHeight="1">
      <c r="A32" s="818" t="s">
        <v>2512</v>
      </c>
      <c r="B32" s="492" t="s">
        <v>1543</v>
      </c>
      <c r="C32" s="484" t="s">
        <v>2450</v>
      </c>
      <c r="D32" s="1222" t="s">
        <v>2513</v>
      </c>
      <c r="E32" s="1223"/>
      <c r="F32" s="814"/>
      <c r="G32" s="276" t="s">
        <v>108</v>
      </c>
      <c r="H32" s="839">
        <v>25</v>
      </c>
      <c r="I32" s="726">
        <v>14.359631199999999</v>
      </c>
      <c r="J32" s="669">
        <f t="shared" si="10"/>
        <v>358.99077999999997</v>
      </c>
      <c r="K32" s="669">
        <f t="shared" si="11"/>
        <v>438.39954053599996</v>
      </c>
      <c r="L32" s="794">
        <f t="shared" si="12"/>
        <v>2.2425637612310777E-3</v>
      </c>
      <c r="M32" s="1230"/>
      <c r="N32" s="1230"/>
      <c r="O32" s="1230"/>
      <c r="P32" s="548"/>
      <c r="Q32" s="548"/>
      <c r="R32" s="548"/>
      <c r="S32" s="548"/>
      <c r="T32" s="548"/>
      <c r="U32" s="815"/>
      <c r="V32" s="815"/>
    </row>
    <row r="33" spans="1:23" s="736" customFormat="1" ht="29.25" customHeight="1">
      <c r="A33" s="818" t="s">
        <v>2514</v>
      </c>
      <c r="B33" s="492" t="s">
        <v>1543</v>
      </c>
      <c r="C33" s="484" t="s">
        <v>2450</v>
      </c>
      <c r="D33" s="1216" t="s">
        <v>2515</v>
      </c>
      <c r="E33" s="1217"/>
      <c r="F33" s="814"/>
      <c r="G33" s="276" t="s">
        <v>108</v>
      </c>
      <c r="H33" s="839">
        <v>3</v>
      </c>
      <c r="I33" s="726">
        <v>14.359631199999999</v>
      </c>
      <c r="J33" s="669">
        <f t="shared" si="10"/>
        <v>43.078893600000001</v>
      </c>
      <c r="K33" s="669">
        <f t="shared" si="11"/>
        <v>52.607944864320004</v>
      </c>
      <c r="L33" s="794">
        <f t="shared" si="12"/>
        <v>2.6910765134772937E-4</v>
      </c>
      <c r="M33" s="1230"/>
      <c r="N33" s="1230"/>
      <c r="O33" s="1230"/>
      <c r="P33" s="548"/>
      <c r="Q33" s="548"/>
      <c r="R33" s="548"/>
      <c r="S33" s="548"/>
      <c r="T33" s="548"/>
      <c r="U33" s="815"/>
      <c r="V33" s="815"/>
    </row>
    <row r="34" spans="1:23" s="736" customFormat="1" ht="30.75" customHeight="1">
      <c r="A34" s="818" t="s">
        <v>2516</v>
      </c>
      <c r="B34" s="492" t="s">
        <v>1543</v>
      </c>
      <c r="C34" s="484" t="s">
        <v>2450</v>
      </c>
      <c r="D34" s="1216" t="s">
        <v>2517</v>
      </c>
      <c r="E34" s="1217"/>
      <c r="F34" s="814"/>
      <c r="G34" s="276" t="s">
        <v>108</v>
      </c>
      <c r="H34" s="839">
        <v>7</v>
      </c>
      <c r="I34" s="726">
        <v>14.359631199999999</v>
      </c>
      <c r="J34" s="669">
        <f t="shared" si="10"/>
        <v>100.5174184</v>
      </c>
      <c r="K34" s="669">
        <f t="shared" si="11"/>
        <v>122.75187135008001</v>
      </c>
      <c r="L34" s="794">
        <f t="shared" si="12"/>
        <v>6.2791785314470188E-4</v>
      </c>
      <c r="M34" s="1230"/>
      <c r="N34" s="1230"/>
      <c r="O34" s="1230"/>
      <c r="P34" s="548"/>
      <c r="Q34" s="548"/>
      <c r="R34" s="548"/>
      <c r="S34" s="548"/>
      <c r="T34" s="548"/>
      <c r="U34" s="815"/>
      <c r="V34" s="815"/>
    </row>
    <row r="35" spans="1:23" s="736" customFormat="1" ht="15.75">
      <c r="A35" s="818" t="s">
        <v>2518</v>
      </c>
      <c r="B35" s="492" t="s">
        <v>1543</v>
      </c>
      <c r="C35" s="484" t="s">
        <v>2529</v>
      </c>
      <c r="D35" s="1216" t="s">
        <v>2519</v>
      </c>
      <c r="E35" s="1217"/>
      <c r="F35" s="814"/>
      <c r="G35" s="276" t="s">
        <v>108</v>
      </c>
      <c r="H35" s="839">
        <v>7</v>
      </c>
      <c r="I35" s="726">
        <v>1161.9599154999999</v>
      </c>
      <c r="J35" s="669">
        <f t="shared" si="10"/>
        <v>8133.7194084999992</v>
      </c>
      <c r="K35" s="669">
        <f t="shared" si="11"/>
        <v>9932.8981416602001</v>
      </c>
      <c r="L35" s="794">
        <f t="shared" si="12"/>
        <v>5.0810175095650036E-2</v>
      </c>
      <c r="M35" s="1230"/>
      <c r="N35" s="1230"/>
      <c r="O35" s="1230"/>
      <c r="P35" s="548"/>
      <c r="Q35" s="548"/>
      <c r="R35" s="548"/>
      <c r="S35" s="548"/>
      <c r="T35" s="548"/>
      <c r="U35" s="815"/>
      <c r="V35" s="815"/>
    </row>
    <row r="36" spans="1:23" s="736" customFormat="1" ht="52.5" customHeight="1">
      <c r="A36" s="818" t="s">
        <v>2520</v>
      </c>
      <c r="B36" s="492" t="s">
        <v>1543</v>
      </c>
      <c r="C36" s="484" t="s">
        <v>2450</v>
      </c>
      <c r="D36" s="1216" t="s">
        <v>2521</v>
      </c>
      <c r="E36" s="1217"/>
      <c r="F36" s="814"/>
      <c r="G36" s="276" t="s">
        <v>108</v>
      </c>
      <c r="H36" s="839">
        <v>12</v>
      </c>
      <c r="I36" s="726">
        <v>14.359631199999999</v>
      </c>
      <c r="J36" s="669">
        <f t="shared" si="10"/>
        <v>172.3155744</v>
      </c>
      <c r="K36" s="669">
        <f t="shared" si="11"/>
        <v>210.43177945728002</v>
      </c>
      <c r="L36" s="794">
        <f t="shared" si="12"/>
        <v>1.0764306053909175E-3</v>
      </c>
      <c r="M36" s="1230"/>
      <c r="N36" s="1230"/>
      <c r="O36" s="1230"/>
      <c r="P36" s="548"/>
      <c r="Q36" s="548"/>
      <c r="R36" s="548"/>
      <c r="S36" s="548"/>
      <c r="T36" s="548"/>
      <c r="U36" s="815"/>
      <c r="V36" s="815"/>
    </row>
    <row r="37" spans="1:23" s="736" customFormat="1" ht="47.25" customHeight="1">
      <c r="A37" s="818" t="s">
        <v>2522</v>
      </c>
      <c r="B37" s="492" t="s">
        <v>1543</v>
      </c>
      <c r="C37" s="484" t="s">
        <v>2450</v>
      </c>
      <c r="D37" s="1216" t="s">
        <v>2523</v>
      </c>
      <c r="E37" s="1217"/>
      <c r="F37" s="814"/>
      <c r="G37" s="276" t="s">
        <v>108</v>
      </c>
      <c r="H37" s="839">
        <v>7</v>
      </c>
      <c r="I37" s="726">
        <v>14.359631199999999</v>
      </c>
      <c r="J37" s="669">
        <f t="shared" si="10"/>
        <v>100.5174184</v>
      </c>
      <c r="K37" s="669">
        <f t="shared" si="11"/>
        <v>122.75187135008001</v>
      </c>
      <c r="L37" s="794">
        <f t="shared" si="12"/>
        <v>6.2791785314470188E-4</v>
      </c>
      <c r="M37" s="1230"/>
      <c r="N37" s="1230"/>
      <c r="O37" s="1230"/>
      <c r="P37" s="548"/>
      <c r="Q37" s="548"/>
      <c r="R37" s="548"/>
      <c r="S37" s="548"/>
      <c r="T37" s="548"/>
      <c r="U37" s="815"/>
      <c r="V37" s="815"/>
    </row>
    <row r="38" spans="1:23" s="777" customFormat="1" ht="15.75" customHeight="1">
      <c r="A38" s="696" t="s">
        <v>460</v>
      </c>
      <c r="B38" s="172"/>
      <c r="C38" s="172"/>
      <c r="D38" s="1214" t="s">
        <v>461</v>
      </c>
      <c r="E38" s="1215"/>
      <c r="F38" s="242"/>
      <c r="G38" s="824"/>
      <c r="H38" s="438"/>
      <c r="I38" s="579"/>
      <c r="J38" s="579">
        <f>SUBTOTAL(9,J39:J39)</f>
        <v>89282.026679999995</v>
      </c>
      <c r="K38" s="579">
        <f t="shared" ref="K38:L38" si="13">SUBTOTAL(9,K39:K39)</f>
        <v>109031.21098161599</v>
      </c>
      <c r="L38" s="809">
        <f t="shared" si="13"/>
        <v>0.55773197729990243</v>
      </c>
      <c r="M38" s="1228"/>
      <c r="N38" s="1228"/>
      <c r="O38" s="1228"/>
      <c r="P38" s="460"/>
      <c r="Q38" s="460"/>
      <c r="R38" s="460"/>
      <c r="S38" s="460"/>
      <c r="T38" s="460"/>
      <c r="U38" s="460"/>
      <c r="V38" s="461"/>
      <c r="W38" s="461"/>
    </row>
    <row r="39" spans="1:23" s="736" customFormat="1" ht="38.25" customHeight="1">
      <c r="A39" s="227" t="s">
        <v>462</v>
      </c>
      <c r="B39" s="492" t="s">
        <v>1543</v>
      </c>
      <c r="C39" s="484" t="s">
        <v>2449</v>
      </c>
      <c r="D39" s="1220" t="s">
        <v>463</v>
      </c>
      <c r="E39" s="1221"/>
      <c r="F39" s="217"/>
      <c r="G39" s="276" t="s">
        <v>111</v>
      </c>
      <c r="H39" s="839">
        <v>280</v>
      </c>
      <c r="I39" s="726">
        <v>318.86438099999998</v>
      </c>
      <c r="J39" s="669">
        <f>I39*H39</f>
        <v>89282.026679999995</v>
      </c>
      <c r="K39" s="669">
        <f>J39*(1+$K$12)</f>
        <v>109031.21098161599</v>
      </c>
      <c r="L39" s="794">
        <f>K39/$K$40</f>
        <v>0.55773197729990243</v>
      </c>
      <c r="M39" s="1229"/>
      <c r="N39" s="1229"/>
      <c r="O39" s="1229"/>
      <c r="P39" s="462"/>
      <c r="Q39" s="462"/>
      <c r="R39" s="462"/>
      <c r="S39" s="462"/>
      <c r="T39" s="462"/>
      <c r="U39" s="462"/>
      <c r="V39" s="813"/>
      <c r="W39" s="813"/>
    </row>
    <row r="40" spans="1:23" s="767" customFormat="1" ht="39.75" customHeight="1">
      <c r="A40" s="575"/>
      <c r="B40" s="576"/>
      <c r="C40" s="575"/>
      <c r="D40" s="1224" t="s">
        <v>88</v>
      </c>
      <c r="E40" s="1224"/>
      <c r="F40" s="1224"/>
      <c r="G40" s="1224"/>
      <c r="H40" s="1224"/>
      <c r="I40" s="1224"/>
      <c r="J40" s="807">
        <f>SUBTOTAL(9,J14:J39)</f>
        <v>160080.52310759202</v>
      </c>
      <c r="K40" s="807">
        <f t="shared" ref="K40:L40" si="14">SUBTOTAL(9,K14:K39)</f>
        <v>195490.33481899134</v>
      </c>
      <c r="L40" s="799">
        <f t="shared" si="14"/>
        <v>1</v>
      </c>
      <c r="M40" s="1147"/>
      <c r="N40" s="1147"/>
      <c r="O40" s="1147"/>
      <c r="P40" s="816"/>
      <c r="Q40" s="816"/>
      <c r="R40" s="816"/>
      <c r="S40" s="816"/>
      <c r="T40" s="816"/>
      <c r="U40" s="816"/>
      <c r="V40" s="816"/>
      <c r="W40" s="816"/>
    </row>
    <row r="41" spans="1:23" ht="15.75">
      <c r="L41" s="223"/>
    </row>
    <row r="42" spans="1:23" ht="15.75">
      <c r="J42" s="733">
        <v>160080.52310759202</v>
      </c>
      <c r="K42" s="733">
        <v>195490.33481899134</v>
      </c>
      <c r="L42" s="761">
        <v>1</v>
      </c>
    </row>
    <row r="43" spans="1:23" ht="15.75">
      <c r="J43" s="733">
        <f>J14+J17+J27+J30+J38</f>
        <v>160080.52310759202</v>
      </c>
      <c r="K43" s="733">
        <f t="shared" ref="K43:L43" si="15">K14+K17+K27+K30+K38</f>
        <v>195490.33481899134</v>
      </c>
      <c r="L43" s="761">
        <f t="shared" si="15"/>
        <v>1</v>
      </c>
    </row>
    <row r="44" spans="1:23" ht="15.75">
      <c r="J44" s="733">
        <f>SUM(J14:J39)/2</f>
        <v>160080.52310759202</v>
      </c>
      <c r="K44" s="733">
        <f t="shared" ref="K44:L44" si="16">SUM(K14:K39)/2</f>
        <v>195490.33481899134</v>
      </c>
      <c r="L44" s="761">
        <f t="shared" si="16"/>
        <v>1.0000000000000002</v>
      </c>
    </row>
    <row r="45" spans="1:23" ht="50.1" customHeight="1">
      <c r="J45" s="733"/>
      <c r="K45" s="735"/>
      <c r="L45" s="735"/>
    </row>
  </sheetData>
  <sheetProtection selectLockedCells="1"/>
  <autoFilter ref="A13:O40" xr:uid="{00000000-0001-0000-0500-000000000000}">
    <filterColumn colId="12" showButton="0"/>
    <filterColumn colId="13" showButton="0"/>
  </autoFilter>
  <mergeCells count="81">
    <mergeCell ref="M31:O31"/>
    <mergeCell ref="M37:O37"/>
    <mergeCell ref="M38:O38"/>
    <mergeCell ref="M39:O39"/>
    <mergeCell ref="M40:O40"/>
    <mergeCell ref="M32:O32"/>
    <mergeCell ref="M33:O33"/>
    <mergeCell ref="M34:O34"/>
    <mergeCell ref="M35:O35"/>
    <mergeCell ref="M36:O36"/>
    <mergeCell ref="M26:O26"/>
    <mergeCell ref="M27:O27"/>
    <mergeCell ref="M28:O28"/>
    <mergeCell ref="M29:O29"/>
    <mergeCell ref="M30:O30"/>
    <mergeCell ref="D33:E33"/>
    <mergeCell ref="D34:E34"/>
    <mergeCell ref="D35:E35"/>
    <mergeCell ref="M13:O13"/>
    <mergeCell ref="M14:O14"/>
    <mergeCell ref="M15:O15"/>
    <mergeCell ref="M16:O16"/>
    <mergeCell ref="M17:O17"/>
    <mergeCell ref="M18:O18"/>
    <mergeCell ref="M19:O19"/>
    <mergeCell ref="M20:O20"/>
    <mergeCell ref="M21:O21"/>
    <mergeCell ref="M22:O22"/>
    <mergeCell ref="M23:O23"/>
    <mergeCell ref="M24:O24"/>
    <mergeCell ref="M25:O25"/>
    <mergeCell ref="L11:L12"/>
    <mergeCell ref="D36:E36"/>
    <mergeCell ref="D14:E14"/>
    <mergeCell ref="M11:O12"/>
    <mergeCell ref="D40:I40"/>
    <mergeCell ref="D15:E15"/>
    <mergeCell ref="D16:E16"/>
    <mergeCell ref="D18:E18"/>
    <mergeCell ref="D19:E19"/>
    <mergeCell ref="D20:E20"/>
    <mergeCell ref="D21:E21"/>
    <mergeCell ref="D22:E22"/>
    <mergeCell ref="D23:E23"/>
    <mergeCell ref="D24:E24"/>
    <mergeCell ref="D25:E25"/>
    <mergeCell ref="D39:E39"/>
    <mergeCell ref="D38:E38"/>
    <mergeCell ref="D30:E30"/>
    <mergeCell ref="D17:E17"/>
    <mergeCell ref="D8:I8"/>
    <mergeCell ref="D10:K10"/>
    <mergeCell ref="G11:G12"/>
    <mergeCell ref="H11:H12"/>
    <mergeCell ref="I11:I12"/>
    <mergeCell ref="J11:J12"/>
    <mergeCell ref="D37:E37"/>
    <mergeCell ref="D26:E26"/>
    <mergeCell ref="D28:E28"/>
    <mergeCell ref="D29:E29"/>
    <mergeCell ref="D31:E31"/>
    <mergeCell ref="D32:E32"/>
    <mergeCell ref="D27:E27"/>
    <mergeCell ref="A11:A12"/>
    <mergeCell ref="B11:B12"/>
    <mergeCell ref="C11:C12"/>
    <mergeCell ref="D11:D12"/>
    <mergeCell ref="F11:F12"/>
    <mergeCell ref="F5:G5"/>
    <mergeCell ref="H5:I5"/>
    <mergeCell ref="J5:K5"/>
    <mergeCell ref="F6:G6"/>
    <mergeCell ref="H6:I6"/>
    <mergeCell ref="J6:K6"/>
    <mergeCell ref="D4:H4"/>
    <mergeCell ref="J4:K4"/>
    <mergeCell ref="D1:K2"/>
    <mergeCell ref="L2:O2"/>
    <mergeCell ref="D3:I3"/>
    <mergeCell ref="J3:K3"/>
    <mergeCell ref="N3:O3"/>
  </mergeCells>
  <conditionalFormatting sqref="B15">
    <cfRule type="containsText" dxfId="1328" priority="49" operator="containsText" text="PESQUISA DE MERCADO">
      <formula>NOT(ISERROR(SEARCH("PESQUISA DE MERCADO",B15)))</formula>
    </cfRule>
    <cfRule type="containsText" dxfId="1327" priority="50" operator="containsText" text="CPU">
      <formula>NOT(ISERROR(SEARCH("CPU",B15)))</formula>
    </cfRule>
    <cfRule type="containsText" dxfId="1326" priority="51" operator="containsText" text="LICITADO">
      <formula>NOT(ISERROR(SEARCH("LICITADO",B15)))</formula>
    </cfRule>
    <cfRule type="containsText" dxfId="1325" priority="52" operator="containsText" text="OUTROS">
      <formula>NOT(ISERROR(SEARCH("OUTROS",B15)))</formula>
    </cfRule>
    <cfRule type="containsText" dxfId="1324" priority="53" operator="containsText" text="SINAPI">
      <formula>NOT(ISERROR(SEARCH("SINAPI",B15)))</formula>
    </cfRule>
    <cfRule type="containsText" dxfId="1323" priority="54" operator="containsText" text="SIURB-INFRA">
      <formula>NOT(ISERROR(SEARCH("SIURB-INFRA",B15)))</formula>
    </cfRule>
    <cfRule type="containsText" dxfId="1322" priority="55" operator="containsText" text="SIURB-EDIF">
      <formula>NOT(ISERROR(SEARCH("SIURB-EDIF",B15)))</formula>
    </cfRule>
    <cfRule type="containsText" dxfId="1321" priority="56" operator="containsText" text="CDHU">
      <formula>NOT(ISERROR(SEARCH("CDHU",B15)))</formula>
    </cfRule>
  </conditionalFormatting>
  <conditionalFormatting sqref="B16">
    <cfRule type="containsText" dxfId="1320" priority="41" operator="containsText" text="PESQUISA DE MERCADO">
      <formula>NOT(ISERROR(SEARCH("PESQUISA DE MERCADO",B16)))</formula>
    </cfRule>
    <cfRule type="containsText" dxfId="1319" priority="42" operator="containsText" text="CPU">
      <formula>NOT(ISERROR(SEARCH("CPU",B16)))</formula>
    </cfRule>
    <cfRule type="containsText" dxfId="1318" priority="43" operator="containsText" text="LICITADO">
      <formula>NOT(ISERROR(SEARCH("LICITADO",B16)))</formula>
    </cfRule>
    <cfRule type="containsText" dxfId="1317" priority="44" operator="containsText" text="OUTROS">
      <formula>NOT(ISERROR(SEARCH("OUTROS",B16)))</formula>
    </cfRule>
    <cfRule type="containsText" dxfId="1316" priority="45" operator="containsText" text="SINAPI">
      <formula>NOT(ISERROR(SEARCH("SINAPI",B16)))</formula>
    </cfRule>
    <cfRule type="containsText" dxfId="1315" priority="46" operator="containsText" text="SIURB-INFRA">
      <formula>NOT(ISERROR(SEARCH("SIURB-INFRA",B16)))</formula>
    </cfRule>
    <cfRule type="containsText" dxfId="1314" priority="47" operator="containsText" text="SIURB-EDIF">
      <formula>NOT(ISERROR(SEARCH("SIURB-EDIF",B16)))</formula>
    </cfRule>
    <cfRule type="containsText" dxfId="1313" priority="48" operator="containsText" text="CDHU">
      <formula>NOT(ISERROR(SEARCH("CDHU",B16)))</formula>
    </cfRule>
  </conditionalFormatting>
  <conditionalFormatting sqref="B18:B26">
    <cfRule type="containsText" dxfId="1312" priority="33" operator="containsText" text="PESQUISA DE MERCADO">
      <formula>NOT(ISERROR(SEARCH("PESQUISA DE MERCADO",B18)))</formula>
    </cfRule>
    <cfRule type="containsText" dxfId="1311" priority="34" operator="containsText" text="CPU">
      <formula>NOT(ISERROR(SEARCH("CPU",B18)))</formula>
    </cfRule>
    <cfRule type="containsText" dxfId="1310" priority="35" operator="containsText" text="LICITADO">
      <formula>NOT(ISERROR(SEARCH("LICITADO",B18)))</formula>
    </cfRule>
    <cfRule type="containsText" dxfId="1309" priority="36" operator="containsText" text="OUTROS">
      <formula>NOT(ISERROR(SEARCH("OUTROS",B18)))</formula>
    </cfRule>
    <cfRule type="containsText" dxfId="1308" priority="37" operator="containsText" text="SINAPI">
      <formula>NOT(ISERROR(SEARCH("SINAPI",B18)))</formula>
    </cfRule>
    <cfRule type="containsText" dxfId="1307" priority="38" operator="containsText" text="SIURB-INFRA">
      <formula>NOT(ISERROR(SEARCH("SIURB-INFRA",B18)))</formula>
    </cfRule>
    <cfRule type="containsText" dxfId="1306" priority="39" operator="containsText" text="SIURB-EDIF">
      <formula>NOT(ISERROR(SEARCH("SIURB-EDIF",B18)))</formula>
    </cfRule>
    <cfRule type="containsText" dxfId="1305" priority="40" operator="containsText" text="CDHU">
      <formula>NOT(ISERROR(SEARCH("CDHU",B18)))</formula>
    </cfRule>
  </conditionalFormatting>
  <conditionalFormatting sqref="B28">
    <cfRule type="containsText" dxfId="1304" priority="25" operator="containsText" text="PESQUISA DE MERCADO">
      <formula>NOT(ISERROR(SEARCH("PESQUISA DE MERCADO",B28)))</formula>
    </cfRule>
    <cfRule type="containsText" dxfId="1303" priority="26" operator="containsText" text="CPU">
      <formula>NOT(ISERROR(SEARCH("CPU",B28)))</formula>
    </cfRule>
    <cfRule type="containsText" dxfId="1302" priority="27" operator="containsText" text="LICITADO">
      <formula>NOT(ISERROR(SEARCH("LICITADO",B28)))</formula>
    </cfRule>
    <cfRule type="containsText" dxfId="1301" priority="28" operator="containsText" text="OUTROS">
      <formula>NOT(ISERROR(SEARCH("OUTROS",B28)))</formula>
    </cfRule>
    <cfRule type="containsText" dxfId="1300" priority="29" operator="containsText" text="SINAPI">
      <formula>NOT(ISERROR(SEARCH("SINAPI",B28)))</formula>
    </cfRule>
    <cfRule type="containsText" dxfId="1299" priority="30" operator="containsText" text="SIURB-INFRA">
      <formula>NOT(ISERROR(SEARCH("SIURB-INFRA",B28)))</formula>
    </cfRule>
    <cfRule type="containsText" dxfId="1298" priority="31" operator="containsText" text="SIURB-EDIF">
      <formula>NOT(ISERROR(SEARCH("SIURB-EDIF",B28)))</formula>
    </cfRule>
    <cfRule type="containsText" dxfId="1297" priority="32" operator="containsText" text="CDHU">
      <formula>NOT(ISERROR(SEARCH("CDHU",B28)))</formula>
    </cfRule>
  </conditionalFormatting>
  <conditionalFormatting sqref="B29">
    <cfRule type="containsText" dxfId="1296" priority="17" operator="containsText" text="PESQUISA DE MERCADO">
      <formula>NOT(ISERROR(SEARCH("PESQUISA DE MERCADO",B29)))</formula>
    </cfRule>
    <cfRule type="containsText" dxfId="1295" priority="18" operator="containsText" text="CPU">
      <formula>NOT(ISERROR(SEARCH("CPU",B29)))</formula>
    </cfRule>
    <cfRule type="containsText" dxfId="1294" priority="19" operator="containsText" text="LICITADO">
      <formula>NOT(ISERROR(SEARCH("LICITADO",B29)))</formula>
    </cfRule>
    <cfRule type="containsText" dxfId="1293" priority="20" operator="containsText" text="OUTROS">
      <formula>NOT(ISERROR(SEARCH("OUTROS",B29)))</formula>
    </cfRule>
    <cfRule type="containsText" dxfId="1292" priority="21" operator="containsText" text="SINAPI">
      <formula>NOT(ISERROR(SEARCH("SINAPI",B29)))</formula>
    </cfRule>
    <cfRule type="containsText" dxfId="1291" priority="22" operator="containsText" text="SIURB-INFRA">
      <formula>NOT(ISERROR(SEARCH("SIURB-INFRA",B29)))</formula>
    </cfRule>
    <cfRule type="containsText" dxfId="1290" priority="23" operator="containsText" text="SIURB-EDIF">
      <formula>NOT(ISERROR(SEARCH("SIURB-EDIF",B29)))</formula>
    </cfRule>
    <cfRule type="containsText" dxfId="1289" priority="24" operator="containsText" text="CDHU">
      <formula>NOT(ISERROR(SEARCH("CDHU",B29)))</formula>
    </cfRule>
  </conditionalFormatting>
  <conditionalFormatting sqref="B31:B37">
    <cfRule type="containsText" dxfId="1288" priority="9" operator="containsText" text="PESQUISA DE MERCADO">
      <formula>NOT(ISERROR(SEARCH("PESQUISA DE MERCADO",B31)))</formula>
    </cfRule>
    <cfRule type="containsText" dxfId="1287" priority="10" operator="containsText" text="CPU">
      <formula>NOT(ISERROR(SEARCH("CPU",B31)))</formula>
    </cfRule>
    <cfRule type="containsText" dxfId="1286" priority="11" operator="containsText" text="LICITADO">
      <formula>NOT(ISERROR(SEARCH("LICITADO",B31)))</formula>
    </cfRule>
    <cfRule type="containsText" dxfId="1285" priority="12" operator="containsText" text="OUTROS">
      <formula>NOT(ISERROR(SEARCH("OUTROS",B31)))</formula>
    </cfRule>
    <cfRule type="containsText" dxfId="1284" priority="13" operator="containsText" text="SINAPI">
      <formula>NOT(ISERROR(SEARCH("SINAPI",B31)))</formula>
    </cfRule>
    <cfRule type="containsText" dxfId="1283" priority="14" operator="containsText" text="SIURB-INFRA">
      <formula>NOT(ISERROR(SEARCH("SIURB-INFRA",B31)))</formula>
    </cfRule>
    <cfRule type="containsText" dxfId="1282" priority="15" operator="containsText" text="SIURB-EDIF">
      <formula>NOT(ISERROR(SEARCH("SIURB-EDIF",B31)))</formula>
    </cfRule>
    <cfRule type="containsText" dxfId="1281" priority="16" operator="containsText" text="CDHU">
      <formula>NOT(ISERROR(SEARCH("CDHU",B31)))</formula>
    </cfRule>
  </conditionalFormatting>
  <conditionalFormatting sqref="B39">
    <cfRule type="containsText" dxfId="1280" priority="1" operator="containsText" text="PESQUISA DE MERCADO">
      <formula>NOT(ISERROR(SEARCH("PESQUISA DE MERCADO",B39)))</formula>
    </cfRule>
    <cfRule type="containsText" dxfId="1279" priority="2" operator="containsText" text="CPU">
      <formula>NOT(ISERROR(SEARCH("CPU",B39)))</formula>
    </cfRule>
    <cfRule type="containsText" dxfId="1278" priority="3" operator="containsText" text="LICITADO">
      <formula>NOT(ISERROR(SEARCH("LICITADO",B39)))</formula>
    </cfRule>
    <cfRule type="containsText" dxfId="1277" priority="4" operator="containsText" text="OUTROS">
      <formula>NOT(ISERROR(SEARCH("OUTROS",B39)))</formula>
    </cfRule>
    <cfRule type="containsText" dxfId="1276" priority="5" operator="containsText" text="SINAPI">
      <formula>NOT(ISERROR(SEARCH("SINAPI",B39)))</formula>
    </cfRule>
    <cfRule type="containsText" dxfId="1275" priority="6" operator="containsText" text="SIURB-INFRA">
      <formula>NOT(ISERROR(SEARCH("SIURB-INFRA",B39)))</formula>
    </cfRule>
    <cfRule type="containsText" dxfId="1274" priority="7" operator="containsText" text="SIURB-EDIF">
      <formula>NOT(ISERROR(SEARCH("SIURB-EDIF",B39)))</formula>
    </cfRule>
    <cfRule type="containsText" dxfId="1273" priority="8" operator="containsText" text="CDHU">
      <formula>NOT(ISERROR(SEARCH("CDHU",B39)))</formula>
    </cfRule>
  </conditionalFormatting>
  <dataValidations disablePrompts="1" count="2">
    <dataValidation type="textLength" allowBlank="1" showInputMessage="1" showErrorMessage="1" sqref="G15:H16 I38 I17 I27 I30 V38:W39 V15:W18 G17:G39 U19:V26 V27:W31 U32:V37 F19 F23:F26" xr:uid="{00000000-0002-0000-0500-000000000000}">
      <formula1>0</formula1>
      <formula2>80</formula2>
    </dataValidation>
    <dataValidation type="list" allowBlank="1" showInputMessage="1" showErrorMessage="1" sqref="B15:B16 B39 B28:B29 B18:B26 B31:B37" xr:uid="{9B99B6A8-F057-4402-B697-1DFD48A42EE5}">
      <formula1>"CDHU,SIURB-EDIF,SIURB-INFRA,SINAPI,OUTROS,LICITADO,PESQUISA DE MERCADO,CPU"</formula1>
    </dataValidation>
  </dataValidations>
  <printOptions horizontalCentered="1"/>
  <pageMargins left="0.25" right="0.25" top="0.75" bottom="0.75" header="0.3" footer="0.3"/>
  <pageSetup paperSize="9" scale="39" fitToHeight="0" orientation="landscape" horizontalDpi="4294967293" verticalDpi="4294967293" r:id="rId1"/>
  <headerFooter alignWithMargins="0">
    <oddFooter>&amp;R&amp;P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pageSetUpPr fitToPage="1"/>
  </sheetPr>
  <dimension ref="A1:FL73"/>
  <sheetViews>
    <sheetView showGridLines="0" view="pageBreakPreview" zoomScale="55" zoomScaleNormal="55" zoomScaleSheetLayoutView="55" workbookViewId="0">
      <selection activeCell="Y32" sqref="Y32"/>
    </sheetView>
  </sheetViews>
  <sheetFormatPr defaultColWidth="6.7109375" defaultRowHeight="50.1" customHeight="1"/>
  <cols>
    <col min="1" max="1" width="15.7109375" style="224" customWidth="1"/>
    <col min="2" max="2" width="32.140625" style="744" bestFit="1" customWidth="1"/>
    <col min="3" max="3" width="15.7109375" style="224" customWidth="1"/>
    <col min="4" max="4" width="110.7109375" style="224" customWidth="1"/>
    <col min="5" max="5" width="11.7109375" style="224" hidden="1" customWidth="1"/>
    <col min="6" max="6" width="110.7109375" style="224" hidden="1" customWidth="1"/>
    <col min="7" max="7" width="14.85546875" style="224" bestFit="1" customWidth="1"/>
    <col min="8" max="8" width="10.7109375" style="745" bestFit="1" customWidth="1"/>
    <col min="9" max="9" width="18.5703125" style="393" customWidth="1"/>
    <col min="10" max="10" width="32.7109375" style="746" customWidth="1"/>
    <col min="11" max="11" width="30.28515625" style="224" bestFit="1" customWidth="1"/>
    <col min="12" max="12" width="23.5703125" style="224" customWidth="1"/>
    <col min="13" max="13" width="25.7109375" style="224" customWidth="1"/>
    <col min="14" max="14" width="13.7109375" style="224" customWidth="1"/>
    <col min="15" max="15" width="29" style="224" customWidth="1"/>
    <col min="16" max="16" width="9.7109375" style="224" customWidth="1"/>
    <col min="17" max="16384" width="6.7109375" style="224"/>
  </cols>
  <sheetData>
    <row r="1" spans="1:23" ht="24.95" customHeight="1">
      <c r="A1" s="100"/>
      <c r="B1" s="166"/>
      <c r="C1" s="101"/>
      <c r="D1" s="1123" t="str">
        <f>Capa!H1</f>
        <v>DIVISÃO DE CUSTOS E ORÇAMENTOS</v>
      </c>
      <c r="E1" s="1124"/>
      <c r="F1" s="1124"/>
      <c r="G1" s="1124"/>
      <c r="H1" s="1124"/>
      <c r="I1" s="1124"/>
      <c r="J1" s="1124"/>
      <c r="K1" s="1124"/>
      <c r="L1" s="102"/>
      <c r="M1" s="103"/>
      <c r="N1" s="103"/>
      <c r="O1" s="104"/>
    </row>
    <row r="2" spans="1:23" ht="24.95" customHeight="1">
      <c r="A2" s="105"/>
      <c r="B2" s="167"/>
      <c r="C2" s="106"/>
      <c r="D2" s="1125"/>
      <c r="E2" s="1126"/>
      <c r="F2" s="1126"/>
      <c r="G2" s="1126"/>
      <c r="H2" s="1126"/>
      <c r="I2" s="1126"/>
      <c r="J2" s="1126"/>
      <c r="K2" s="1126"/>
      <c r="L2" s="1116" t="s">
        <v>0</v>
      </c>
      <c r="M2" s="1117"/>
      <c r="N2" s="1117"/>
      <c r="O2" s="1118"/>
    </row>
    <row r="3" spans="1:23" ht="24.95" customHeight="1">
      <c r="A3" s="105"/>
      <c r="B3" s="167"/>
      <c r="C3" s="106"/>
      <c r="D3" s="1112" t="s">
        <v>1</v>
      </c>
      <c r="E3" s="1113"/>
      <c r="F3" s="1113"/>
      <c r="G3" s="1113"/>
      <c r="H3" s="1113"/>
      <c r="I3" s="1128"/>
      <c r="J3" s="1119" t="s">
        <v>17</v>
      </c>
      <c r="K3" s="1120"/>
      <c r="L3" s="110" t="s">
        <v>81</v>
      </c>
      <c r="M3" s="151"/>
      <c r="N3" s="1114" t="s">
        <v>82</v>
      </c>
      <c r="O3" s="1115"/>
    </row>
    <row r="4" spans="1:23" ht="24.95" customHeight="1">
      <c r="A4" s="105"/>
      <c r="B4" s="167"/>
      <c r="C4" s="106"/>
      <c r="D4" s="1109" t="str">
        <f>Capa!H4</f>
        <v>PLANILHA ORÇAMENTÁRIA</v>
      </c>
      <c r="E4" s="1110"/>
      <c r="F4" s="1110"/>
      <c r="G4" s="1110"/>
      <c r="H4" s="1127"/>
      <c r="J4" s="1121" t="str">
        <f>Capa!T4</f>
        <v>DI-1310-PE-GR-EC-0001</v>
      </c>
      <c r="K4" s="1122"/>
      <c r="L4" s="111" t="str">
        <f>IF(Capa!AC3="","",Capa!AC3)</f>
        <v/>
      </c>
      <c r="M4" s="152" t="s">
        <v>3</v>
      </c>
      <c r="N4" s="111"/>
      <c r="O4" s="153" t="s">
        <v>87</v>
      </c>
    </row>
    <row r="5" spans="1:23" ht="24.95" customHeight="1">
      <c r="A5" s="105"/>
      <c r="B5" s="167"/>
      <c r="C5" s="106"/>
      <c r="D5" s="692" t="str">
        <f>Capa!H5</f>
        <v>ELABORADO:</v>
      </c>
      <c r="E5" s="693"/>
      <c r="F5" s="693"/>
      <c r="G5" s="694"/>
      <c r="H5" s="1112" t="str">
        <f>Capa!R5</f>
        <v>APROVADO:</v>
      </c>
      <c r="I5" s="1128"/>
      <c r="J5" s="1119" t="s">
        <v>78</v>
      </c>
      <c r="K5" s="1120"/>
      <c r="L5" s="111" t="str">
        <f>IF(Capa!AC4="","",Capa!AC4)</f>
        <v>X</v>
      </c>
      <c r="M5" s="152" t="s">
        <v>4</v>
      </c>
      <c r="N5" s="111"/>
      <c r="O5" s="153" t="s">
        <v>83</v>
      </c>
    </row>
    <row r="6" spans="1:23" ht="24.95" customHeight="1">
      <c r="A6" s="105"/>
      <c r="B6" s="167"/>
      <c r="C6" s="106"/>
      <c r="D6" s="689" t="s">
        <v>282</v>
      </c>
      <c r="E6" s="690"/>
      <c r="F6" s="690"/>
      <c r="G6" s="691"/>
      <c r="H6" s="1109" t="s">
        <v>282</v>
      </c>
      <c r="I6" s="1111"/>
      <c r="J6" s="1121" t="s">
        <v>2579</v>
      </c>
      <c r="K6" s="1122"/>
      <c r="L6" s="111" t="str">
        <f>IF(Capa!AC5="","",Capa!AC5)</f>
        <v/>
      </c>
      <c r="M6" s="152" t="s">
        <v>5</v>
      </c>
      <c r="N6" s="111"/>
      <c r="O6" s="153" t="s">
        <v>79</v>
      </c>
    </row>
    <row r="7" spans="1:23" ht="24.95" customHeight="1">
      <c r="A7" s="105"/>
      <c r="B7" s="167"/>
      <c r="C7" s="106"/>
      <c r="D7" s="162" t="s">
        <v>7</v>
      </c>
      <c r="E7" s="163"/>
      <c r="F7" s="163"/>
      <c r="G7" s="163"/>
      <c r="H7" s="165"/>
      <c r="J7" s="174" t="s">
        <v>8</v>
      </c>
      <c r="K7" s="692" t="s">
        <v>9</v>
      </c>
      <c r="L7" s="111" t="str">
        <f>IF(Capa!AC6="","",Capa!AC6)</f>
        <v/>
      </c>
      <c r="M7" s="152" t="s">
        <v>6</v>
      </c>
      <c r="N7" s="111" t="s">
        <v>90</v>
      </c>
      <c r="O7" s="153" t="s">
        <v>80</v>
      </c>
    </row>
    <row r="8" spans="1:23" ht="24.95" customHeight="1">
      <c r="A8" s="105"/>
      <c r="B8" s="167"/>
      <c r="C8" s="106"/>
      <c r="D8" s="1109" t="s">
        <v>283</v>
      </c>
      <c r="E8" s="1110"/>
      <c r="F8" s="1110"/>
      <c r="G8" s="1110"/>
      <c r="H8" s="1110"/>
      <c r="I8" s="1111"/>
      <c r="J8" s="177">
        <f>Capa!W8</f>
        <v>44750</v>
      </c>
      <c r="K8" s="171" t="s">
        <v>2604</v>
      </c>
      <c r="L8" s="111" t="str">
        <f>IF(Capa!AC7="","",Capa!AC7)</f>
        <v/>
      </c>
      <c r="M8" s="152" t="s">
        <v>10</v>
      </c>
      <c r="N8" s="112"/>
      <c r="O8" s="153"/>
    </row>
    <row r="9" spans="1:23" ht="24.95" customHeight="1">
      <c r="A9" s="105"/>
      <c r="B9" s="167"/>
      <c r="C9" s="106"/>
      <c r="D9" s="162" t="s">
        <v>11</v>
      </c>
      <c r="E9" s="163"/>
      <c r="F9" s="163"/>
      <c r="G9" s="163"/>
      <c r="H9" s="163"/>
      <c r="I9" s="179"/>
      <c r="J9" s="175"/>
      <c r="K9" s="164"/>
      <c r="L9" s="107" t="str">
        <f>IF(Capa!AC8="","",Capa!AC8)</f>
        <v/>
      </c>
      <c r="M9" s="734"/>
      <c r="N9" s="155"/>
      <c r="O9" s="156"/>
    </row>
    <row r="10" spans="1:23" ht="24.95" customHeight="1">
      <c r="A10" s="157"/>
      <c r="B10" s="168"/>
      <c r="C10" s="158"/>
      <c r="D10" s="1109" t="s">
        <v>284</v>
      </c>
      <c r="E10" s="1110"/>
      <c r="F10" s="1110"/>
      <c r="G10" s="1110"/>
      <c r="H10" s="1110"/>
      <c r="I10" s="1110"/>
      <c r="J10" s="1110"/>
      <c r="K10" s="1111"/>
      <c r="L10" s="159"/>
      <c r="M10" s="160"/>
      <c r="N10" s="160"/>
      <c r="O10" s="161"/>
    </row>
    <row r="11" spans="1:23" s="80" customFormat="1" ht="24.95" customHeight="1">
      <c r="A11" s="1078" t="s">
        <v>64</v>
      </c>
      <c r="B11" s="1148" t="s">
        <v>74</v>
      </c>
      <c r="C11" s="1148" t="s">
        <v>66</v>
      </c>
      <c r="D11" s="1145" t="s">
        <v>13</v>
      </c>
      <c r="E11" s="698"/>
      <c r="F11" s="698"/>
      <c r="G11" s="1078" t="s">
        <v>266</v>
      </c>
      <c r="H11" s="1132" t="s">
        <v>18</v>
      </c>
      <c r="I11" s="1133" t="s">
        <v>89</v>
      </c>
      <c r="J11" s="1133" t="s">
        <v>75</v>
      </c>
      <c r="K11" s="695" t="s">
        <v>537</v>
      </c>
      <c r="L11" s="1077" t="s">
        <v>76</v>
      </c>
      <c r="M11" s="1078" t="s">
        <v>77</v>
      </c>
      <c r="N11" s="1145"/>
      <c r="O11" s="1079"/>
    </row>
    <row r="12" spans="1:23" s="80" customFormat="1" ht="24.95" customHeight="1">
      <c r="A12" s="1080"/>
      <c r="B12" s="1149"/>
      <c r="C12" s="1149"/>
      <c r="D12" s="1146"/>
      <c r="E12" s="699"/>
      <c r="F12" s="699"/>
      <c r="G12" s="1080"/>
      <c r="H12" s="1132"/>
      <c r="I12" s="1133"/>
      <c r="J12" s="1133"/>
      <c r="K12" s="510">
        <v>0.22120000000000001</v>
      </c>
      <c r="L12" s="1077"/>
      <c r="M12" s="1080"/>
      <c r="N12" s="1146"/>
      <c r="O12" s="1081"/>
    </row>
    <row r="13" spans="1:23" s="777" customFormat="1" ht="15.75">
      <c r="A13" s="714">
        <v>6</v>
      </c>
      <c r="B13" s="199"/>
      <c r="C13" s="200"/>
      <c r="D13" s="198" t="s">
        <v>1463</v>
      </c>
      <c r="E13" s="199"/>
      <c r="F13" s="199"/>
      <c r="G13" s="199"/>
      <c r="H13" s="714"/>
      <c r="I13" s="714"/>
      <c r="J13" s="514"/>
      <c r="K13" s="514"/>
      <c r="L13" s="729"/>
      <c r="M13" s="1253"/>
      <c r="N13" s="1254"/>
      <c r="O13" s="1255"/>
      <c r="P13" s="459"/>
      <c r="Q13" s="459"/>
      <c r="R13" s="459"/>
      <c r="S13" s="459"/>
      <c r="T13" s="459"/>
      <c r="U13" s="459"/>
      <c r="V13" s="459"/>
      <c r="W13" s="459"/>
    </row>
    <row r="14" spans="1:23" s="736" customFormat="1" ht="15.75">
      <c r="A14" s="697" t="s">
        <v>464</v>
      </c>
      <c r="B14" s="188"/>
      <c r="C14" s="173"/>
      <c r="D14" s="241" t="s">
        <v>1464</v>
      </c>
      <c r="E14" s="512"/>
      <c r="F14" s="512"/>
      <c r="G14" s="824"/>
      <c r="H14" s="820"/>
      <c r="I14" s="241"/>
      <c r="J14" s="643">
        <f>SUBTOTAL(9,J15:J26)</f>
        <v>1612431.0160721529</v>
      </c>
      <c r="K14" s="643">
        <f>SUBTOTAL(9,K15:K26)</f>
        <v>1969100.756827313</v>
      </c>
      <c r="L14" s="808">
        <f t="shared" ref="L14" si="0">SUBTOTAL(9,L15:L26)</f>
        <v>0.58944787795852971</v>
      </c>
      <c r="M14" s="1244"/>
      <c r="N14" s="1245"/>
      <c r="O14" s="1246"/>
      <c r="P14" s="460"/>
      <c r="Q14" s="460"/>
      <c r="R14" s="460"/>
      <c r="S14" s="460"/>
      <c r="T14" s="460"/>
      <c r="U14" s="460"/>
      <c r="V14" s="461"/>
      <c r="W14" s="461"/>
    </row>
    <row r="15" spans="1:23" s="736" customFormat="1" ht="39.75" customHeight="1">
      <c r="A15" s="436" t="s">
        <v>465</v>
      </c>
      <c r="B15" s="492" t="s">
        <v>1543</v>
      </c>
      <c r="C15" s="484" t="s">
        <v>2480</v>
      </c>
      <c r="D15" s="354" t="s">
        <v>466</v>
      </c>
      <c r="E15" s="354"/>
      <c r="F15" s="354"/>
      <c r="G15" s="432" t="s">
        <v>263</v>
      </c>
      <c r="H15" s="821">
        <v>1107.5999999999999</v>
      </c>
      <c r="I15" s="626">
        <v>46.116486449999996</v>
      </c>
      <c r="J15" s="561">
        <f>I15*H15</f>
        <v>51078.620392019991</v>
      </c>
      <c r="K15" s="561">
        <f>J15*(1+$K$12)</f>
        <v>62377.211222734819</v>
      </c>
      <c r="L15" s="563">
        <f>K15/$K$65</f>
        <v>1.8672541087970604E-2</v>
      </c>
      <c r="M15" s="1250"/>
      <c r="N15" s="1251"/>
      <c r="O15" s="1252"/>
      <c r="P15" s="463"/>
      <c r="Q15" s="463"/>
      <c r="R15" s="463"/>
      <c r="S15" s="463"/>
      <c r="T15" s="463"/>
      <c r="U15" s="463"/>
      <c r="V15" s="464"/>
      <c r="W15" s="464"/>
    </row>
    <row r="16" spans="1:23" s="736" customFormat="1" ht="36.75" customHeight="1">
      <c r="A16" s="436" t="s">
        <v>467</v>
      </c>
      <c r="B16" s="492" t="s">
        <v>70</v>
      </c>
      <c r="C16" s="678">
        <v>95995</v>
      </c>
      <c r="D16" s="354" t="s">
        <v>468</v>
      </c>
      <c r="E16" s="354"/>
      <c r="F16" s="354"/>
      <c r="G16" s="432" t="s">
        <v>281</v>
      </c>
      <c r="H16" s="821">
        <v>102.4</v>
      </c>
      <c r="I16" s="626">
        <v>1412.85</v>
      </c>
      <c r="J16" s="561">
        <f t="shared" ref="J16:J26" si="1">I16*H16</f>
        <v>144675.84</v>
      </c>
      <c r="K16" s="561">
        <f t="shared" ref="K16:K26" si="2">J16*(1+$K$12)</f>
        <v>176678.13580799999</v>
      </c>
      <c r="L16" s="563">
        <f t="shared" ref="L16:L26" si="3">K16/$K$65</f>
        <v>5.2888381598863825E-2</v>
      </c>
      <c r="M16" s="1250"/>
      <c r="N16" s="1251"/>
      <c r="O16" s="1252"/>
      <c r="P16" s="463"/>
      <c r="Q16" s="463"/>
      <c r="R16" s="463"/>
      <c r="S16" s="463"/>
      <c r="T16" s="463"/>
      <c r="U16" s="463"/>
      <c r="V16" s="464"/>
      <c r="W16" s="464"/>
    </row>
    <row r="17" spans="1:23" s="736" customFormat="1" ht="56.25" customHeight="1">
      <c r="A17" s="436" t="s">
        <v>469</v>
      </c>
      <c r="B17" s="492" t="s">
        <v>70</v>
      </c>
      <c r="C17" s="678">
        <v>94997</v>
      </c>
      <c r="D17" s="354" t="s">
        <v>714</v>
      </c>
      <c r="E17" s="354"/>
      <c r="F17" s="354"/>
      <c r="G17" s="432" t="s">
        <v>263</v>
      </c>
      <c r="H17" s="821">
        <v>1876.5</v>
      </c>
      <c r="I17" s="626">
        <v>115.03</v>
      </c>
      <c r="J17" s="561">
        <f t="shared" si="1"/>
        <v>215853.79500000001</v>
      </c>
      <c r="K17" s="561">
        <f t="shared" si="2"/>
        <v>263600.654454</v>
      </c>
      <c r="L17" s="563">
        <f t="shared" si="3"/>
        <v>7.8908530128616663E-2</v>
      </c>
      <c r="M17" s="1250"/>
      <c r="N17" s="1251"/>
      <c r="O17" s="1252"/>
      <c r="P17" s="463"/>
      <c r="Q17" s="463"/>
      <c r="R17" s="463"/>
      <c r="S17" s="463"/>
      <c r="T17" s="463"/>
      <c r="U17" s="463"/>
      <c r="V17" s="464"/>
      <c r="W17" s="464"/>
    </row>
    <row r="18" spans="1:23" s="736" customFormat="1" ht="54.75" customHeight="1">
      <c r="A18" s="436" t="s">
        <v>470</v>
      </c>
      <c r="B18" s="492" t="s">
        <v>70</v>
      </c>
      <c r="C18" s="678">
        <v>87765</v>
      </c>
      <c r="D18" s="354" t="s">
        <v>471</v>
      </c>
      <c r="E18" s="354"/>
      <c r="F18" s="354"/>
      <c r="G18" s="432" t="s">
        <v>263</v>
      </c>
      <c r="H18" s="821">
        <v>186.9</v>
      </c>
      <c r="I18" s="626">
        <v>51.82</v>
      </c>
      <c r="J18" s="561">
        <f t="shared" si="1"/>
        <v>9685.1579999999994</v>
      </c>
      <c r="K18" s="561">
        <f t="shared" si="2"/>
        <v>11827.514949599999</v>
      </c>
      <c r="L18" s="563">
        <f t="shared" si="3"/>
        <v>3.5405519826205174E-3</v>
      </c>
      <c r="M18" s="1250"/>
      <c r="N18" s="1251"/>
      <c r="O18" s="1252"/>
      <c r="P18" s="463"/>
      <c r="Q18" s="463"/>
      <c r="R18" s="463"/>
      <c r="S18" s="463"/>
      <c r="T18" s="463"/>
      <c r="U18" s="463"/>
      <c r="V18" s="464"/>
      <c r="W18" s="464"/>
    </row>
    <row r="19" spans="1:23" s="736" customFormat="1" ht="15.75" customHeight="1">
      <c r="A19" s="436" t="s">
        <v>472</v>
      </c>
      <c r="B19" s="492" t="s">
        <v>70</v>
      </c>
      <c r="C19" s="678">
        <v>98671</v>
      </c>
      <c r="D19" s="354" t="s">
        <v>2646</v>
      </c>
      <c r="E19" s="354"/>
      <c r="F19" s="354"/>
      <c r="G19" s="432" t="s">
        <v>263</v>
      </c>
      <c r="H19" s="821">
        <v>65</v>
      </c>
      <c r="I19" s="626">
        <v>404.89</v>
      </c>
      <c r="J19" s="561">
        <f t="shared" si="1"/>
        <v>26317.85</v>
      </c>
      <c r="K19" s="561">
        <f t="shared" si="2"/>
        <v>32139.35842</v>
      </c>
      <c r="L19" s="563">
        <f t="shared" si="3"/>
        <v>9.6208772222207816E-3</v>
      </c>
      <c r="M19" s="1250"/>
      <c r="N19" s="1251"/>
      <c r="O19" s="1252"/>
      <c r="P19" s="463"/>
      <c r="Q19" s="463"/>
      <c r="R19" s="463"/>
      <c r="S19" s="463"/>
      <c r="T19" s="463"/>
      <c r="U19" s="463"/>
      <c r="V19" s="464"/>
      <c r="W19" s="464"/>
    </row>
    <row r="20" spans="1:23" s="736" customFormat="1" ht="15.75">
      <c r="A20" s="436" t="s">
        <v>473</v>
      </c>
      <c r="B20" s="492" t="s">
        <v>1543</v>
      </c>
      <c r="C20" s="484" t="s">
        <v>2481</v>
      </c>
      <c r="D20" s="354" t="s">
        <v>474</v>
      </c>
      <c r="E20" s="354"/>
      <c r="F20" s="354"/>
      <c r="G20" s="432" t="s">
        <v>263</v>
      </c>
      <c r="H20" s="821">
        <v>514.6</v>
      </c>
      <c r="I20" s="626">
        <v>121.32264789999999</v>
      </c>
      <c r="J20" s="561">
        <f t="shared" si="1"/>
        <v>62432.634609339999</v>
      </c>
      <c r="K20" s="561">
        <f t="shared" si="2"/>
        <v>76242.733384926018</v>
      </c>
      <c r="L20" s="563">
        <f t="shared" si="3"/>
        <v>2.2823168010921567E-2</v>
      </c>
      <c r="M20" s="1250"/>
      <c r="N20" s="1251"/>
      <c r="O20" s="1252"/>
      <c r="P20" s="463"/>
      <c r="Q20" s="463"/>
      <c r="R20" s="463"/>
      <c r="S20" s="463"/>
      <c r="T20" s="463"/>
      <c r="U20" s="463"/>
      <c r="V20" s="464"/>
      <c r="W20" s="464"/>
    </row>
    <row r="21" spans="1:23" s="736" customFormat="1" ht="15.75">
      <c r="A21" s="436" t="s">
        <v>475</v>
      </c>
      <c r="B21" s="492" t="s">
        <v>2432</v>
      </c>
      <c r="C21" s="507">
        <v>700000853</v>
      </c>
      <c r="D21" s="354" t="s">
        <v>715</v>
      </c>
      <c r="E21" s="354"/>
      <c r="F21" s="354"/>
      <c r="G21" s="432" t="s">
        <v>263</v>
      </c>
      <c r="H21" s="821">
        <v>887.1</v>
      </c>
      <c r="I21" s="626">
        <v>696.23171289423692</v>
      </c>
      <c r="J21" s="561">
        <f t="shared" si="1"/>
        <v>617627.15250847756</v>
      </c>
      <c r="K21" s="561">
        <f t="shared" si="2"/>
        <v>754246.27864335279</v>
      </c>
      <c r="L21" s="563">
        <f t="shared" si="3"/>
        <v>0.22578269134423568</v>
      </c>
      <c r="M21" s="1250"/>
      <c r="N21" s="1251"/>
      <c r="O21" s="1252"/>
      <c r="P21" s="463"/>
      <c r="Q21" s="463"/>
      <c r="R21" s="463"/>
      <c r="S21" s="463"/>
      <c r="T21" s="463"/>
      <c r="U21" s="463"/>
      <c r="V21" s="464"/>
      <c r="W21" s="464"/>
    </row>
    <row r="22" spans="1:23" s="736" customFormat="1" ht="15.75">
      <c r="A22" s="436" t="s">
        <v>476</v>
      </c>
      <c r="B22" s="492" t="s">
        <v>2432</v>
      </c>
      <c r="C22" s="507">
        <v>700000198</v>
      </c>
      <c r="D22" s="354" t="s">
        <v>716</v>
      </c>
      <c r="E22" s="354"/>
      <c r="F22" s="354"/>
      <c r="G22" s="432" t="s">
        <v>263</v>
      </c>
      <c r="H22" s="821">
        <v>545.4</v>
      </c>
      <c r="I22" s="626">
        <v>197.18601410000002</v>
      </c>
      <c r="J22" s="561">
        <f t="shared" si="1"/>
        <v>107545.25209014001</v>
      </c>
      <c r="K22" s="561">
        <f t="shared" si="2"/>
        <v>131334.26185247899</v>
      </c>
      <c r="L22" s="563">
        <f t="shared" si="3"/>
        <v>3.9314748970452375E-2</v>
      </c>
      <c r="M22" s="1250"/>
      <c r="N22" s="1251"/>
      <c r="O22" s="1252"/>
      <c r="P22" s="463"/>
      <c r="Q22" s="463"/>
      <c r="R22" s="463"/>
      <c r="S22" s="463"/>
      <c r="T22" s="463"/>
      <c r="U22" s="463"/>
      <c r="V22" s="464"/>
      <c r="W22" s="464"/>
    </row>
    <row r="23" spans="1:23" s="736" customFormat="1" ht="15.75">
      <c r="A23" s="436" t="s">
        <v>717</v>
      </c>
      <c r="B23" s="492" t="s">
        <v>2446</v>
      </c>
      <c r="C23" s="515">
        <v>600004350</v>
      </c>
      <c r="D23" s="354" t="s">
        <v>718</v>
      </c>
      <c r="E23" s="354"/>
      <c r="F23" s="354"/>
      <c r="G23" s="432" t="s">
        <v>263</v>
      </c>
      <c r="H23" s="821">
        <v>15</v>
      </c>
      <c r="I23" s="626">
        <v>349.33546867880415</v>
      </c>
      <c r="J23" s="561">
        <f t="shared" si="1"/>
        <v>5240.032030182062</v>
      </c>
      <c r="K23" s="561">
        <f t="shared" si="2"/>
        <v>6399.1271152583349</v>
      </c>
      <c r="L23" s="563">
        <f t="shared" si="3"/>
        <v>1.9155707933165486E-3</v>
      </c>
      <c r="M23" s="1250"/>
      <c r="N23" s="1251"/>
      <c r="O23" s="1252"/>
      <c r="P23" s="463"/>
      <c r="Q23" s="463"/>
      <c r="R23" s="463"/>
      <c r="S23" s="463"/>
      <c r="T23" s="463"/>
      <c r="U23" s="463"/>
      <c r="V23" s="464"/>
      <c r="W23" s="464"/>
    </row>
    <row r="24" spans="1:23" s="736" customFormat="1" ht="15.75">
      <c r="A24" s="436" t="s">
        <v>719</v>
      </c>
      <c r="B24" s="492" t="s">
        <v>70</v>
      </c>
      <c r="C24" s="678">
        <v>101735</v>
      </c>
      <c r="D24" s="354" t="s">
        <v>477</v>
      </c>
      <c r="E24" s="354"/>
      <c r="F24" s="354"/>
      <c r="G24" s="432" t="s">
        <v>263</v>
      </c>
      <c r="H24" s="821">
        <v>45</v>
      </c>
      <c r="I24" s="626">
        <v>374.04</v>
      </c>
      <c r="J24" s="561">
        <f t="shared" si="1"/>
        <v>16831.8</v>
      </c>
      <c r="K24" s="561">
        <f t="shared" si="2"/>
        <v>20554.994159999998</v>
      </c>
      <c r="L24" s="563">
        <f t="shared" si="3"/>
        <v>6.1531120980238031E-3</v>
      </c>
      <c r="M24" s="1250"/>
      <c r="N24" s="1251"/>
      <c r="O24" s="1252"/>
      <c r="P24" s="463"/>
      <c r="Q24" s="463"/>
      <c r="R24" s="463"/>
      <c r="S24" s="463"/>
      <c r="T24" s="463"/>
      <c r="U24" s="463"/>
      <c r="V24" s="464"/>
      <c r="W24" s="464"/>
    </row>
    <row r="25" spans="1:23" s="736" customFormat="1" ht="15.75">
      <c r="A25" s="436" t="s">
        <v>720</v>
      </c>
      <c r="B25" s="492" t="s">
        <v>2432</v>
      </c>
      <c r="C25" s="507">
        <v>700000692</v>
      </c>
      <c r="D25" s="354" t="s">
        <v>721</v>
      </c>
      <c r="E25" s="354"/>
      <c r="F25" s="354"/>
      <c r="G25" s="432" t="s">
        <v>263</v>
      </c>
      <c r="H25" s="821">
        <v>227.6</v>
      </c>
      <c r="I25" s="626">
        <v>1557.226512207792</v>
      </c>
      <c r="J25" s="561">
        <f t="shared" si="1"/>
        <v>354424.75417849346</v>
      </c>
      <c r="K25" s="561">
        <f t="shared" si="2"/>
        <v>432823.50980277621</v>
      </c>
      <c r="L25" s="563">
        <f t="shared" si="3"/>
        <v>0.12956518273594034</v>
      </c>
      <c r="M25" s="1250"/>
      <c r="N25" s="1251"/>
      <c r="O25" s="1252"/>
      <c r="P25" s="463"/>
      <c r="Q25" s="463"/>
      <c r="R25" s="463"/>
      <c r="S25" s="463"/>
      <c r="T25" s="463"/>
      <c r="U25" s="463"/>
      <c r="V25" s="464"/>
      <c r="W25" s="464"/>
    </row>
    <row r="26" spans="1:23" s="828" customFormat="1" ht="15.75">
      <c r="A26" s="436" t="s">
        <v>2647</v>
      </c>
      <c r="B26" s="492" t="s">
        <v>1543</v>
      </c>
      <c r="C26" s="644" t="s">
        <v>2648</v>
      </c>
      <c r="D26" s="551" t="s">
        <v>2649</v>
      </c>
      <c r="E26" s="551"/>
      <c r="F26" s="551"/>
      <c r="G26" s="432" t="s">
        <v>263</v>
      </c>
      <c r="H26" s="821">
        <v>5</v>
      </c>
      <c r="I26" s="626">
        <v>143.62545270000001</v>
      </c>
      <c r="J26" s="561">
        <f t="shared" si="1"/>
        <v>718.12726350000003</v>
      </c>
      <c r="K26" s="561">
        <f t="shared" si="2"/>
        <v>876.97701418620011</v>
      </c>
      <c r="L26" s="563">
        <f t="shared" si="3"/>
        <v>2.6252198534693722E-4</v>
      </c>
      <c r="M26" s="1241"/>
      <c r="N26" s="1242"/>
      <c r="O26" s="1243"/>
      <c r="P26" s="605"/>
      <c r="Q26" s="605"/>
      <c r="R26" s="605"/>
      <c r="S26" s="605"/>
      <c r="T26" s="605"/>
      <c r="U26" s="605"/>
      <c r="V26" s="606"/>
      <c r="W26" s="606"/>
    </row>
    <row r="27" spans="1:23" s="736" customFormat="1" ht="15.75">
      <c r="A27" s="697" t="s">
        <v>478</v>
      </c>
      <c r="B27" s="172"/>
      <c r="C27" s="172"/>
      <c r="D27" s="241" t="s">
        <v>1465</v>
      </c>
      <c r="E27" s="241"/>
      <c r="F27" s="241"/>
      <c r="G27" s="697"/>
      <c r="H27" s="438"/>
      <c r="I27" s="241"/>
      <c r="J27" s="643">
        <f>SUBTOTAL(9,J28:J31)</f>
        <v>187773.08314220363</v>
      </c>
      <c r="K27" s="578">
        <f t="shared" ref="K27:L27" si="4">SUBTOTAL(9,K28:K31)</f>
        <v>229308.48913325908</v>
      </c>
      <c r="L27" s="808">
        <f t="shared" si="4"/>
        <v>6.8643212821297941E-2</v>
      </c>
      <c r="M27" s="1244"/>
      <c r="N27" s="1245"/>
      <c r="O27" s="1246"/>
      <c r="P27" s="460"/>
      <c r="Q27" s="460"/>
      <c r="R27" s="460"/>
      <c r="S27" s="460"/>
      <c r="T27" s="460"/>
      <c r="U27" s="460"/>
      <c r="V27" s="461"/>
      <c r="W27" s="461"/>
    </row>
    <row r="28" spans="1:23" s="780" customFormat="1" ht="27.75" customHeight="1">
      <c r="A28" s="432" t="s">
        <v>479</v>
      </c>
      <c r="B28" s="492" t="s">
        <v>2432</v>
      </c>
      <c r="C28" s="507">
        <v>700000198</v>
      </c>
      <c r="D28" s="354" t="s">
        <v>2584</v>
      </c>
      <c r="E28" s="244"/>
      <c r="F28" s="244"/>
      <c r="G28" s="432" t="s">
        <v>263</v>
      </c>
      <c r="H28" s="821">
        <v>725</v>
      </c>
      <c r="I28" s="626">
        <v>197.18601410000002</v>
      </c>
      <c r="J28" s="561">
        <f t="shared" ref="J28:J31" si="5">I28*H28</f>
        <v>142959.86022250002</v>
      </c>
      <c r="K28" s="561">
        <f t="shared" ref="K28:K31" si="6">J28*(1+$K$12)</f>
        <v>174582.58130371704</v>
      </c>
      <c r="L28" s="563">
        <f t="shared" ref="L28:L31" si="7">K28/$K$65</f>
        <v>5.2261079947887742E-2</v>
      </c>
      <c r="M28" s="1247"/>
      <c r="N28" s="1248"/>
      <c r="O28" s="1249"/>
      <c r="P28" s="465"/>
      <c r="Q28" s="465"/>
      <c r="R28" s="465"/>
      <c r="S28" s="465"/>
      <c r="T28" s="465"/>
      <c r="U28" s="465"/>
      <c r="V28" s="464"/>
      <c r="W28" s="464"/>
    </row>
    <row r="29" spans="1:23" s="736" customFormat="1" ht="29.25" customHeight="1">
      <c r="A29" s="432" t="s">
        <v>480</v>
      </c>
      <c r="B29" s="492" t="s">
        <v>1543</v>
      </c>
      <c r="C29" s="484" t="s">
        <v>2482</v>
      </c>
      <c r="D29" s="354" t="s">
        <v>1426</v>
      </c>
      <c r="E29" s="354"/>
      <c r="F29" s="354"/>
      <c r="G29" s="432" t="s">
        <v>111</v>
      </c>
      <c r="H29" s="821">
        <v>327.58</v>
      </c>
      <c r="I29" s="626">
        <v>49.100883420000002</v>
      </c>
      <c r="J29" s="561">
        <f t="shared" si="5"/>
        <v>16084.467390723599</v>
      </c>
      <c r="K29" s="561">
        <f t="shared" si="6"/>
        <v>19642.351577551661</v>
      </c>
      <c r="L29" s="563">
        <f t="shared" si="7"/>
        <v>5.8799136688964188E-3</v>
      </c>
      <c r="M29" s="1250"/>
      <c r="N29" s="1251"/>
      <c r="O29" s="1252"/>
      <c r="P29" s="463"/>
      <c r="Q29" s="463"/>
      <c r="R29" s="463"/>
      <c r="S29" s="463"/>
      <c r="T29" s="463"/>
      <c r="U29" s="463"/>
      <c r="V29" s="464"/>
      <c r="W29" s="464"/>
    </row>
    <row r="30" spans="1:23" s="736" customFormat="1" ht="22.5" customHeight="1">
      <c r="A30" s="432" t="s">
        <v>1424</v>
      </c>
      <c r="B30" s="492" t="s">
        <v>1543</v>
      </c>
      <c r="C30" s="484" t="s">
        <v>2483</v>
      </c>
      <c r="D30" s="354" t="s">
        <v>1427</v>
      </c>
      <c r="E30" s="354"/>
      <c r="F30" s="354"/>
      <c r="G30" s="432" t="s">
        <v>111</v>
      </c>
      <c r="H30" s="821">
        <v>71.44</v>
      </c>
      <c r="I30" s="626">
        <v>41.27597325</v>
      </c>
      <c r="J30" s="561">
        <f t="shared" si="5"/>
        <v>2948.7555289799998</v>
      </c>
      <c r="K30" s="561">
        <f t="shared" si="6"/>
        <v>3601.020251990376</v>
      </c>
      <c r="L30" s="563">
        <f t="shared" si="7"/>
        <v>1.0779609619578072E-3</v>
      </c>
      <c r="M30" s="1250"/>
      <c r="N30" s="1251"/>
      <c r="O30" s="1252"/>
      <c r="P30" s="463"/>
      <c r="Q30" s="463"/>
      <c r="R30" s="463"/>
      <c r="S30" s="463"/>
      <c r="T30" s="463"/>
      <c r="U30" s="463"/>
      <c r="V30" s="464"/>
      <c r="W30" s="464"/>
    </row>
    <row r="31" spans="1:23" s="736" customFormat="1" ht="42.75" customHeight="1">
      <c r="A31" s="432" t="s">
        <v>1425</v>
      </c>
      <c r="B31" s="492" t="s">
        <v>70</v>
      </c>
      <c r="C31" s="678">
        <v>99855</v>
      </c>
      <c r="D31" s="354" t="s">
        <v>2585</v>
      </c>
      <c r="E31" s="354"/>
      <c r="F31" s="354"/>
      <c r="G31" s="432" t="s">
        <v>111</v>
      </c>
      <c r="H31" s="821">
        <v>200</v>
      </c>
      <c r="I31" s="626">
        <v>128.9</v>
      </c>
      <c r="J31" s="561">
        <f t="shared" si="5"/>
        <v>25780</v>
      </c>
      <c r="K31" s="561">
        <f t="shared" si="6"/>
        <v>31482.536</v>
      </c>
      <c r="L31" s="563">
        <f t="shared" si="7"/>
        <v>9.4242582425559749E-3</v>
      </c>
      <c r="M31" s="1250"/>
      <c r="N31" s="1251"/>
      <c r="O31" s="1252"/>
      <c r="P31" s="463"/>
      <c r="Q31" s="463"/>
      <c r="R31" s="463"/>
      <c r="S31" s="463"/>
      <c r="T31" s="463"/>
      <c r="U31" s="463"/>
      <c r="V31" s="464"/>
      <c r="W31" s="464"/>
    </row>
    <row r="32" spans="1:23" s="736" customFormat="1" ht="15.75">
      <c r="A32" s="697" t="s">
        <v>481</v>
      </c>
      <c r="B32" s="172"/>
      <c r="C32" s="172"/>
      <c r="D32" s="241" t="s">
        <v>1466</v>
      </c>
      <c r="E32" s="241"/>
      <c r="F32" s="241"/>
      <c r="G32" s="697"/>
      <c r="H32" s="438"/>
      <c r="I32" s="241"/>
      <c r="J32" s="643">
        <f>SUBTOTAL(9,J33:J33)</f>
        <v>141790</v>
      </c>
      <c r="K32" s="578">
        <f t="shared" ref="K32:L32" si="8">SUBTOTAL(9,K33:K33)</f>
        <v>173153.948</v>
      </c>
      <c r="L32" s="808">
        <f t="shared" si="8"/>
        <v>5.1833420334057863E-2</v>
      </c>
      <c r="M32" s="1244"/>
      <c r="N32" s="1245"/>
      <c r="O32" s="1246"/>
      <c r="P32" s="460"/>
      <c r="Q32" s="460"/>
      <c r="R32" s="460"/>
      <c r="S32" s="460"/>
      <c r="T32" s="460"/>
      <c r="U32" s="460"/>
      <c r="V32" s="461"/>
      <c r="W32" s="461"/>
    </row>
    <row r="33" spans="1:23" s="736" customFormat="1" ht="36.75" customHeight="1">
      <c r="A33" s="436" t="s">
        <v>482</v>
      </c>
      <c r="B33" s="492" t="s">
        <v>1543</v>
      </c>
      <c r="C33" s="484" t="s">
        <v>2484</v>
      </c>
      <c r="D33" s="354" t="s">
        <v>483</v>
      </c>
      <c r="E33" s="354"/>
      <c r="F33" s="354"/>
      <c r="G33" s="432" t="s">
        <v>263</v>
      </c>
      <c r="H33" s="821">
        <v>1000</v>
      </c>
      <c r="I33" s="626">
        <v>141.79</v>
      </c>
      <c r="J33" s="561">
        <f>I33*H33</f>
        <v>141790</v>
      </c>
      <c r="K33" s="561">
        <f>J33*(1+$K$12)</f>
        <v>173153.948</v>
      </c>
      <c r="L33" s="563">
        <f>K33/$K$65</f>
        <v>5.1833420334057863E-2</v>
      </c>
      <c r="M33" s="1250"/>
      <c r="N33" s="1251"/>
      <c r="O33" s="1252"/>
      <c r="P33" s="463"/>
      <c r="Q33" s="463"/>
      <c r="R33" s="463"/>
      <c r="S33" s="463"/>
      <c r="T33" s="463"/>
      <c r="U33" s="463"/>
      <c r="V33" s="464"/>
      <c r="W33" s="464"/>
    </row>
    <row r="34" spans="1:23" s="736" customFormat="1" ht="15.75">
      <c r="A34" s="697" t="s">
        <v>1467</v>
      </c>
      <c r="B34" s="172"/>
      <c r="C34" s="172"/>
      <c r="D34" s="241" t="s">
        <v>1446</v>
      </c>
      <c r="E34" s="241"/>
      <c r="F34" s="241"/>
      <c r="G34" s="697"/>
      <c r="H34" s="438"/>
      <c r="I34" s="241"/>
      <c r="J34" s="643">
        <f>SUBTOTAL(9,J35:J58)</f>
        <v>101316.95748636336</v>
      </c>
      <c r="K34" s="578">
        <f t="shared" ref="K34:L34" si="9">SUBTOTAL(9,K35:K58)</f>
        <v>123728.26848234692</v>
      </c>
      <c r="L34" s="808">
        <f t="shared" si="9"/>
        <v>3.7037904255296863E-2</v>
      </c>
      <c r="M34" s="1244"/>
      <c r="N34" s="1245"/>
      <c r="O34" s="1246"/>
      <c r="P34" s="460"/>
      <c r="Q34" s="460"/>
      <c r="R34" s="460"/>
      <c r="S34" s="460"/>
      <c r="T34" s="460"/>
      <c r="U34" s="460"/>
      <c r="V34" s="461"/>
      <c r="W34" s="461"/>
    </row>
    <row r="35" spans="1:23" s="829" customFormat="1" ht="15.75" customHeight="1">
      <c r="A35" s="355" t="s">
        <v>1468</v>
      </c>
      <c r="B35" s="492" t="s">
        <v>1543</v>
      </c>
      <c r="C35" s="633" t="s">
        <v>2532</v>
      </c>
      <c r="D35" s="551" t="s">
        <v>1447</v>
      </c>
      <c r="E35" s="551"/>
      <c r="F35" s="551"/>
      <c r="G35" s="825" t="s">
        <v>1422</v>
      </c>
      <c r="H35" s="822">
        <v>1</v>
      </c>
      <c r="I35" s="626">
        <v>164.40748789999998</v>
      </c>
      <c r="J35" s="561">
        <f t="shared" ref="J35:J58" si="10">I35*H35</f>
        <v>164.40748789999998</v>
      </c>
      <c r="K35" s="561">
        <f t="shared" ref="K35:K58" si="11">J35*(1+$K$12)</f>
        <v>200.77442422348</v>
      </c>
      <c r="L35" s="563">
        <f t="shared" ref="L35:L58" si="12">K35/$K$65</f>
        <v>6.0101575755604989E-5</v>
      </c>
      <c r="M35" s="1238"/>
      <c r="N35" s="1239"/>
      <c r="O35" s="1240"/>
    </row>
    <row r="36" spans="1:23" s="829" customFormat="1" ht="15.75" customHeight="1">
      <c r="A36" s="355" t="s">
        <v>1469</v>
      </c>
      <c r="B36" s="492" t="s">
        <v>1543</v>
      </c>
      <c r="C36" s="633" t="s">
        <v>2531</v>
      </c>
      <c r="D36" s="551" t="s">
        <v>1448</v>
      </c>
      <c r="E36" s="551"/>
      <c r="F36" s="551"/>
      <c r="G36" s="825" t="s">
        <v>1422</v>
      </c>
      <c r="H36" s="822">
        <v>3</v>
      </c>
      <c r="I36" s="626">
        <v>204.10748789999997</v>
      </c>
      <c r="J36" s="561">
        <f t="shared" si="10"/>
        <v>612.32246369999984</v>
      </c>
      <c r="K36" s="561">
        <f t="shared" si="11"/>
        <v>747.76819267043982</v>
      </c>
      <c r="L36" s="563">
        <f t="shared" si="12"/>
        <v>2.2384348431446491E-4</v>
      </c>
      <c r="M36" s="1238"/>
      <c r="N36" s="1239"/>
      <c r="O36" s="1240"/>
    </row>
    <row r="37" spans="1:23" s="829" customFormat="1" ht="15.75" customHeight="1">
      <c r="A37" s="355" t="s">
        <v>1470</v>
      </c>
      <c r="B37" s="492" t="s">
        <v>1543</v>
      </c>
      <c r="C37" s="633" t="s">
        <v>2533</v>
      </c>
      <c r="D37" s="551" t="s">
        <v>1449</v>
      </c>
      <c r="E37" s="551"/>
      <c r="F37" s="551"/>
      <c r="G37" s="825" t="s">
        <v>1422</v>
      </c>
      <c r="H37" s="822">
        <v>1</v>
      </c>
      <c r="I37" s="626">
        <v>132.68748790000001</v>
      </c>
      <c r="J37" s="561">
        <f t="shared" si="10"/>
        <v>132.68748790000001</v>
      </c>
      <c r="K37" s="561">
        <f t="shared" si="11"/>
        <v>162.03796022348001</v>
      </c>
      <c r="L37" s="563">
        <f t="shared" si="12"/>
        <v>4.8505863131327435E-5</v>
      </c>
      <c r="M37" s="1238"/>
      <c r="N37" s="1239"/>
      <c r="O37" s="1240"/>
    </row>
    <row r="38" spans="1:23" s="829" customFormat="1" ht="15.75" customHeight="1">
      <c r="A38" s="645" t="s">
        <v>1471</v>
      </c>
      <c r="B38" s="492" t="s">
        <v>1543</v>
      </c>
      <c r="C38" s="633" t="s">
        <v>2534</v>
      </c>
      <c r="D38" s="551" t="s">
        <v>1450</v>
      </c>
      <c r="E38" s="551"/>
      <c r="F38" s="551"/>
      <c r="G38" s="825" t="s">
        <v>1422</v>
      </c>
      <c r="H38" s="822">
        <v>18</v>
      </c>
      <c r="I38" s="626">
        <v>323.85884049999999</v>
      </c>
      <c r="J38" s="561">
        <f t="shared" si="10"/>
        <v>5829.4591289999998</v>
      </c>
      <c r="K38" s="561">
        <f t="shared" si="11"/>
        <v>7118.9354883348005</v>
      </c>
      <c r="L38" s="563">
        <f t="shared" si="12"/>
        <v>2.131044540190901E-3</v>
      </c>
      <c r="M38" s="1238"/>
      <c r="N38" s="1239"/>
      <c r="O38" s="1240"/>
    </row>
    <row r="39" spans="1:23" s="829" customFormat="1" ht="15.75" customHeight="1">
      <c r="A39" s="645" t="s">
        <v>1472</v>
      </c>
      <c r="B39" s="492" t="s">
        <v>1543</v>
      </c>
      <c r="C39" s="633" t="s">
        <v>2549</v>
      </c>
      <c r="D39" s="552" t="s">
        <v>2546</v>
      </c>
      <c r="E39" s="551"/>
      <c r="F39" s="551"/>
      <c r="G39" s="825" t="s">
        <v>1422</v>
      </c>
      <c r="H39" s="822">
        <v>1</v>
      </c>
      <c r="I39" s="626">
        <v>494.07884049999996</v>
      </c>
      <c r="J39" s="561">
        <f t="shared" si="10"/>
        <v>494.07884049999996</v>
      </c>
      <c r="K39" s="561">
        <f t="shared" si="11"/>
        <v>603.36908001860002</v>
      </c>
      <c r="L39" s="563">
        <f t="shared" si="12"/>
        <v>1.8061778840398077E-4</v>
      </c>
      <c r="M39" s="1238"/>
      <c r="N39" s="1239"/>
      <c r="O39" s="1240"/>
    </row>
    <row r="40" spans="1:23" s="829" customFormat="1" ht="15.75" customHeight="1">
      <c r="A40" s="645" t="s">
        <v>1473</v>
      </c>
      <c r="B40" s="492" t="s">
        <v>1543</v>
      </c>
      <c r="C40" s="633" t="s">
        <v>2535</v>
      </c>
      <c r="D40" s="551" t="s">
        <v>1451</v>
      </c>
      <c r="E40" s="551"/>
      <c r="F40" s="551"/>
      <c r="G40" s="825" t="s">
        <v>1422</v>
      </c>
      <c r="H40" s="822">
        <v>26</v>
      </c>
      <c r="I40" s="626">
        <v>505.09069149999999</v>
      </c>
      <c r="J40" s="561">
        <f t="shared" si="10"/>
        <v>13132.357979</v>
      </c>
      <c r="K40" s="561">
        <f t="shared" si="11"/>
        <v>16037.2355639548</v>
      </c>
      <c r="L40" s="563">
        <f t="shared" si="12"/>
        <v>4.8007266457636335E-3</v>
      </c>
      <c r="M40" s="1238"/>
      <c r="N40" s="1239"/>
      <c r="O40" s="1240"/>
    </row>
    <row r="41" spans="1:23" s="830" customFormat="1" ht="15.75" customHeight="1">
      <c r="A41" s="645" t="s">
        <v>1474</v>
      </c>
      <c r="B41" s="603" t="s">
        <v>1543</v>
      </c>
      <c r="C41" s="484" t="s">
        <v>2652</v>
      </c>
      <c r="D41" s="552" t="s">
        <v>2635</v>
      </c>
      <c r="E41" s="552"/>
      <c r="F41" s="552"/>
      <c r="G41" s="825" t="s">
        <v>1422</v>
      </c>
      <c r="H41" s="822">
        <v>12</v>
      </c>
      <c r="I41" s="626">
        <v>129.59491550000001</v>
      </c>
      <c r="J41" s="561">
        <f t="shared" si="10"/>
        <v>1555.1389860000002</v>
      </c>
      <c r="K41" s="561">
        <f t="shared" si="11"/>
        <v>1899.1357297032002</v>
      </c>
      <c r="L41" s="563">
        <f t="shared" si="12"/>
        <v>5.6850393355820951E-4</v>
      </c>
      <c r="M41" s="1238"/>
      <c r="N41" s="1239"/>
      <c r="O41" s="1240"/>
    </row>
    <row r="42" spans="1:23" s="830" customFormat="1" ht="15.75" customHeight="1">
      <c r="A42" s="645" t="s">
        <v>1475</v>
      </c>
      <c r="B42" s="603" t="s">
        <v>2432</v>
      </c>
      <c r="C42" s="644">
        <v>700000818</v>
      </c>
      <c r="D42" s="552" t="s">
        <v>2636</v>
      </c>
      <c r="E42" s="552"/>
      <c r="F42" s="552"/>
      <c r="G42" s="825" t="s">
        <v>1422</v>
      </c>
      <c r="H42" s="822">
        <v>9</v>
      </c>
      <c r="I42" s="626">
        <v>1770.2655923333332</v>
      </c>
      <c r="J42" s="561">
        <f t="shared" si="10"/>
        <v>15932.390330999999</v>
      </c>
      <c r="K42" s="561">
        <f t="shared" si="11"/>
        <v>19456.635072217199</v>
      </c>
      <c r="L42" s="563">
        <f t="shared" si="12"/>
        <v>5.8243196625502661E-3</v>
      </c>
      <c r="M42" s="1238"/>
      <c r="N42" s="1239"/>
      <c r="O42" s="1240"/>
    </row>
    <row r="43" spans="1:23" s="829" customFormat="1" ht="15.75" customHeight="1">
      <c r="A43" s="645" t="s">
        <v>1476</v>
      </c>
      <c r="B43" s="492" t="s">
        <v>1543</v>
      </c>
      <c r="C43" s="633" t="s">
        <v>2536</v>
      </c>
      <c r="D43" s="551" t="s">
        <v>1452</v>
      </c>
      <c r="E43" s="551"/>
      <c r="F43" s="551"/>
      <c r="G43" s="825" t="s">
        <v>1422</v>
      </c>
      <c r="H43" s="822">
        <v>1</v>
      </c>
      <c r="I43" s="626">
        <v>648.90785000000005</v>
      </c>
      <c r="J43" s="561">
        <f t="shared" si="10"/>
        <v>648.90785000000005</v>
      </c>
      <c r="K43" s="561">
        <f t="shared" si="11"/>
        <v>792.44626642000014</v>
      </c>
      <c r="L43" s="563">
        <f t="shared" si="12"/>
        <v>2.3721781047407979E-4</v>
      </c>
      <c r="M43" s="1238"/>
      <c r="N43" s="1239"/>
      <c r="O43" s="1240"/>
    </row>
    <row r="44" spans="1:23" s="829" customFormat="1" ht="15.75" customHeight="1">
      <c r="A44" s="645" t="s">
        <v>1477</v>
      </c>
      <c r="B44" s="492" t="s">
        <v>1543</v>
      </c>
      <c r="C44" s="633" t="s">
        <v>2537</v>
      </c>
      <c r="D44" s="551" t="s">
        <v>1453</v>
      </c>
      <c r="E44" s="551"/>
      <c r="F44" s="551"/>
      <c r="G44" s="825" t="s">
        <v>1422</v>
      </c>
      <c r="H44" s="822">
        <v>10</v>
      </c>
      <c r="I44" s="626">
        <v>477.96654999999998</v>
      </c>
      <c r="J44" s="561">
        <f t="shared" si="10"/>
        <v>4779.6655000000001</v>
      </c>
      <c r="K44" s="561">
        <f t="shared" si="11"/>
        <v>5836.9275086000007</v>
      </c>
      <c r="L44" s="563">
        <f t="shared" si="12"/>
        <v>1.7472770358819018E-3</v>
      </c>
      <c r="M44" s="1256"/>
      <c r="N44" s="1256"/>
      <c r="O44" s="1256"/>
    </row>
    <row r="45" spans="1:23" s="829" customFormat="1" ht="15.75" customHeight="1">
      <c r="A45" s="355" t="s">
        <v>1478</v>
      </c>
      <c r="B45" s="492" t="s">
        <v>2432</v>
      </c>
      <c r="C45" s="644">
        <v>700000819</v>
      </c>
      <c r="D45" s="551" t="s">
        <v>1454</v>
      </c>
      <c r="E45" s="551"/>
      <c r="F45" s="551"/>
      <c r="G45" s="825" t="s">
        <v>1422</v>
      </c>
      <c r="H45" s="822">
        <v>1</v>
      </c>
      <c r="I45" s="626">
        <v>6201.8278513333325</v>
      </c>
      <c r="J45" s="561">
        <f t="shared" si="10"/>
        <v>6201.8278513333325</v>
      </c>
      <c r="K45" s="561">
        <f t="shared" si="11"/>
        <v>7573.6721720482665</v>
      </c>
      <c r="L45" s="563">
        <f t="shared" si="12"/>
        <v>2.2671694044546693E-3</v>
      </c>
      <c r="M45" s="1256"/>
      <c r="N45" s="1256"/>
      <c r="O45" s="1256"/>
    </row>
    <row r="46" spans="1:23" s="829" customFormat="1" ht="15.75" customHeight="1">
      <c r="A46" s="355" t="s">
        <v>1479</v>
      </c>
      <c r="B46" s="492" t="s">
        <v>70</v>
      </c>
      <c r="C46" s="682">
        <v>95544</v>
      </c>
      <c r="D46" s="551" t="s">
        <v>1455</v>
      </c>
      <c r="E46" s="551"/>
      <c r="F46" s="551"/>
      <c r="G46" s="825" t="s">
        <v>1422</v>
      </c>
      <c r="H46" s="822">
        <v>18</v>
      </c>
      <c r="I46" s="626">
        <v>56.61</v>
      </c>
      <c r="J46" s="561">
        <f t="shared" si="10"/>
        <v>1018.98</v>
      </c>
      <c r="K46" s="561">
        <f t="shared" si="11"/>
        <v>1244.3783760000001</v>
      </c>
      <c r="L46" s="563">
        <f t="shared" si="12"/>
        <v>3.725031289371485E-4</v>
      </c>
      <c r="M46" s="1256"/>
      <c r="N46" s="1256"/>
      <c r="O46" s="1256"/>
    </row>
    <row r="47" spans="1:23" s="829" customFormat="1" ht="15.75" customHeight="1">
      <c r="A47" s="355" t="s">
        <v>1480</v>
      </c>
      <c r="B47" s="492" t="s">
        <v>2432</v>
      </c>
      <c r="C47" s="644">
        <v>700000735</v>
      </c>
      <c r="D47" s="551" t="s">
        <v>1489</v>
      </c>
      <c r="E47" s="551"/>
      <c r="F47" s="551"/>
      <c r="G47" s="825" t="s">
        <v>1422</v>
      </c>
      <c r="H47" s="822">
        <v>21</v>
      </c>
      <c r="I47" s="626">
        <v>727.68864800000006</v>
      </c>
      <c r="J47" s="561">
        <f t="shared" si="10"/>
        <v>15281.461608000001</v>
      </c>
      <c r="K47" s="561">
        <f t="shared" si="11"/>
        <v>18661.720915689602</v>
      </c>
      <c r="L47" s="563">
        <f t="shared" si="12"/>
        <v>5.5863630922225252E-3</v>
      </c>
      <c r="M47" s="1256"/>
      <c r="N47" s="1256"/>
      <c r="O47" s="1256"/>
    </row>
    <row r="48" spans="1:23" s="829" customFormat="1" ht="15.75">
      <c r="A48" s="355" t="s">
        <v>1481</v>
      </c>
      <c r="B48" s="492" t="s">
        <v>1543</v>
      </c>
      <c r="C48" s="683" t="s">
        <v>2539</v>
      </c>
      <c r="D48" s="551" t="s">
        <v>1456</v>
      </c>
      <c r="E48" s="551"/>
      <c r="F48" s="551"/>
      <c r="G48" s="825" t="s">
        <v>1422</v>
      </c>
      <c r="H48" s="822">
        <v>1</v>
      </c>
      <c r="I48" s="626">
        <v>416.58326249999999</v>
      </c>
      <c r="J48" s="561">
        <f t="shared" si="10"/>
        <v>416.58326249999999</v>
      </c>
      <c r="K48" s="561">
        <f t="shared" si="11"/>
        <v>508.73148016499999</v>
      </c>
      <c r="L48" s="563">
        <f t="shared" si="12"/>
        <v>1.5228813984974725E-4</v>
      </c>
      <c r="M48" s="1256"/>
      <c r="N48" s="1256"/>
      <c r="O48" s="1256"/>
    </row>
    <row r="49" spans="1:168" s="829" customFormat="1" ht="15.75" customHeight="1">
      <c r="A49" s="355" t="s">
        <v>1482</v>
      </c>
      <c r="B49" s="492" t="s">
        <v>1543</v>
      </c>
      <c r="C49" s="633" t="s">
        <v>2538</v>
      </c>
      <c r="D49" s="551" t="s">
        <v>1457</v>
      </c>
      <c r="E49" s="551"/>
      <c r="F49" s="551"/>
      <c r="G49" s="825" t="s">
        <v>1422</v>
      </c>
      <c r="H49" s="822">
        <v>1</v>
      </c>
      <c r="I49" s="626">
        <v>81.153262500000011</v>
      </c>
      <c r="J49" s="561">
        <f t="shared" si="10"/>
        <v>81.153262500000011</v>
      </c>
      <c r="K49" s="561">
        <f t="shared" si="11"/>
        <v>99.104364165000021</v>
      </c>
      <c r="L49" s="563">
        <f t="shared" si="12"/>
        <v>2.9666768930408607E-5</v>
      </c>
      <c r="M49" s="1256"/>
      <c r="N49" s="1256"/>
      <c r="O49" s="1256"/>
    </row>
    <row r="50" spans="1:168" s="829" customFormat="1" ht="15.75" customHeight="1">
      <c r="A50" s="355" t="s">
        <v>1483</v>
      </c>
      <c r="B50" s="492" t="s">
        <v>1543</v>
      </c>
      <c r="C50" s="633" t="s">
        <v>2539</v>
      </c>
      <c r="D50" s="551" t="s">
        <v>1458</v>
      </c>
      <c r="E50" s="551"/>
      <c r="F50" s="551"/>
      <c r="G50" s="825" t="s">
        <v>1422</v>
      </c>
      <c r="H50" s="822">
        <v>1</v>
      </c>
      <c r="I50" s="626">
        <v>416.58326249999999</v>
      </c>
      <c r="J50" s="561">
        <f t="shared" si="10"/>
        <v>416.58326249999999</v>
      </c>
      <c r="K50" s="561">
        <f t="shared" si="11"/>
        <v>508.73148016499999</v>
      </c>
      <c r="L50" s="563">
        <f t="shared" si="12"/>
        <v>1.5228813984974725E-4</v>
      </c>
      <c r="M50" s="1256"/>
      <c r="N50" s="1256"/>
      <c r="O50" s="1256"/>
    </row>
    <row r="51" spans="1:168" s="829" customFormat="1" ht="15.75" customHeight="1">
      <c r="A51" s="355" t="s">
        <v>1484</v>
      </c>
      <c r="B51" s="492" t="s">
        <v>2432</v>
      </c>
      <c r="C51" s="644">
        <v>700000737</v>
      </c>
      <c r="D51" s="551" t="s">
        <v>1459</v>
      </c>
      <c r="E51" s="551"/>
      <c r="F51" s="551"/>
      <c r="G51" s="825" t="s">
        <v>1422</v>
      </c>
      <c r="H51" s="822">
        <v>1</v>
      </c>
      <c r="I51" s="626">
        <v>822.08546000000013</v>
      </c>
      <c r="J51" s="561">
        <f t="shared" si="10"/>
        <v>822.08546000000013</v>
      </c>
      <c r="K51" s="561">
        <f t="shared" si="11"/>
        <v>1003.9307637520002</v>
      </c>
      <c r="L51" s="563">
        <f t="shared" si="12"/>
        <v>3.0052543337821651E-4</v>
      </c>
      <c r="M51" s="1256"/>
      <c r="N51" s="1256"/>
      <c r="O51" s="1256"/>
    </row>
    <row r="52" spans="1:168" s="829" customFormat="1" ht="15.75" customHeight="1">
      <c r="A52" s="355" t="s">
        <v>1485</v>
      </c>
      <c r="B52" s="492" t="s">
        <v>1543</v>
      </c>
      <c r="C52" s="633" t="s">
        <v>2541</v>
      </c>
      <c r="D52" s="551" t="s">
        <v>1460</v>
      </c>
      <c r="E52" s="551"/>
      <c r="F52" s="551"/>
      <c r="G52" s="825" t="s">
        <v>1422</v>
      </c>
      <c r="H52" s="822">
        <v>1</v>
      </c>
      <c r="I52" s="626">
        <v>360.89012649999995</v>
      </c>
      <c r="J52" s="561">
        <f t="shared" si="10"/>
        <v>360.89012649999995</v>
      </c>
      <c r="K52" s="561">
        <f t="shared" si="11"/>
        <v>440.71902248179998</v>
      </c>
      <c r="L52" s="563">
        <f t="shared" si="12"/>
        <v>1.3192869469839773E-4</v>
      </c>
      <c r="M52" s="1256"/>
      <c r="N52" s="1256"/>
      <c r="O52" s="1256"/>
    </row>
    <row r="53" spans="1:168" s="829" customFormat="1" ht="15.75" customHeight="1">
      <c r="A53" s="355" t="s">
        <v>1486</v>
      </c>
      <c r="B53" s="492" t="s">
        <v>1543</v>
      </c>
      <c r="C53" s="633" t="s">
        <v>2542</v>
      </c>
      <c r="D53" s="551" t="s">
        <v>1461</v>
      </c>
      <c r="E53" s="551"/>
      <c r="F53" s="551"/>
      <c r="G53" s="825" t="s">
        <v>1422</v>
      </c>
      <c r="H53" s="822">
        <v>26</v>
      </c>
      <c r="I53" s="626">
        <v>60.308663230000001</v>
      </c>
      <c r="J53" s="561">
        <f t="shared" si="10"/>
        <v>1568.0252439799999</v>
      </c>
      <c r="K53" s="561">
        <f t="shared" si="11"/>
        <v>1914.8724279483761</v>
      </c>
      <c r="L53" s="563">
        <f t="shared" si="12"/>
        <v>5.732146947290287E-4</v>
      </c>
      <c r="M53" s="1256"/>
      <c r="N53" s="1256"/>
      <c r="O53" s="1256"/>
    </row>
    <row r="54" spans="1:168" s="829" customFormat="1" ht="15.75" customHeight="1">
      <c r="A54" s="355" t="s">
        <v>2637</v>
      </c>
      <c r="B54" s="492" t="s">
        <v>1543</v>
      </c>
      <c r="C54" s="633" t="s">
        <v>2540</v>
      </c>
      <c r="D54" s="551" t="s">
        <v>1462</v>
      </c>
      <c r="E54" s="551"/>
      <c r="F54" s="551"/>
      <c r="G54" s="825" t="s">
        <v>1422</v>
      </c>
      <c r="H54" s="822">
        <v>8</v>
      </c>
      <c r="I54" s="626">
        <v>345.53749859999999</v>
      </c>
      <c r="J54" s="561">
        <f t="shared" si="10"/>
        <v>2764.2999887999999</v>
      </c>
      <c r="K54" s="561">
        <f t="shared" si="11"/>
        <v>3375.7631463225603</v>
      </c>
      <c r="L54" s="563">
        <f t="shared" si="12"/>
        <v>1.0105305257698135E-3</v>
      </c>
      <c r="M54" s="1256"/>
      <c r="N54" s="1256"/>
      <c r="O54" s="1256"/>
    </row>
    <row r="55" spans="1:168" s="736" customFormat="1" ht="20.100000000000001" customHeight="1">
      <c r="A55" s="355" t="s">
        <v>2638</v>
      </c>
      <c r="B55" s="492" t="s">
        <v>1543</v>
      </c>
      <c r="C55" s="633" t="s">
        <v>2547</v>
      </c>
      <c r="D55" s="553" t="s">
        <v>2543</v>
      </c>
      <c r="E55" s="713"/>
      <c r="F55" s="784"/>
      <c r="G55" s="713" t="s">
        <v>263</v>
      </c>
      <c r="H55" s="454">
        <v>13.5</v>
      </c>
      <c r="I55" s="626">
        <v>713.8191465000001</v>
      </c>
      <c r="J55" s="561">
        <f t="shared" si="10"/>
        <v>9636.5584777500007</v>
      </c>
      <c r="K55" s="561">
        <f t="shared" si="11"/>
        <v>11768.165213028302</v>
      </c>
      <c r="L55" s="563">
        <f t="shared" si="12"/>
        <v>3.5227857123276999E-3</v>
      </c>
      <c r="M55" s="1232"/>
      <c r="N55" s="1232"/>
      <c r="O55" s="1232"/>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779"/>
      <c r="AV55" s="779"/>
      <c r="AW55" s="779"/>
      <c r="AX55" s="779"/>
      <c r="AY55" s="779"/>
      <c r="AZ55" s="779"/>
      <c r="BA55" s="779"/>
      <c r="BB55" s="779"/>
      <c r="BC55" s="779"/>
      <c r="BD55" s="779"/>
      <c r="BE55" s="779"/>
      <c r="BF55" s="779"/>
      <c r="BG55" s="779"/>
      <c r="BH55" s="779"/>
      <c r="BI55" s="779"/>
      <c r="BJ55" s="779"/>
      <c r="BK55" s="779"/>
      <c r="BL55" s="779"/>
      <c r="BM55" s="779"/>
      <c r="BN55" s="779"/>
      <c r="BO55" s="779"/>
      <c r="BP55" s="779"/>
      <c r="BQ55" s="779"/>
      <c r="BR55" s="779"/>
      <c r="BS55" s="779"/>
      <c r="BT55" s="779"/>
      <c r="BU55" s="779"/>
      <c r="BV55" s="779"/>
      <c r="BW55" s="779"/>
      <c r="BX55" s="779"/>
      <c r="BY55" s="779"/>
      <c r="BZ55" s="779"/>
      <c r="CA55" s="779"/>
      <c r="CB55" s="779"/>
      <c r="CC55" s="779"/>
      <c r="CD55" s="779"/>
      <c r="CE55" s="779"/>
      <c r="CF55" s="779"/>
      <c r="CG55" s="779"/>
      <c r="CH55" s="779"/>
      <c r="CI55" s="779"/>
      <c r="CJ55" s="779"/>
      <c r="CK55" s="779"/>
      <c r="CL55" s="779"/>
      <c r="CM55" s="779"/>
      <c r="CN55" s="779"/>
      <c r="CO55" s="779"/>
      <c r="CP55" s="779"/>
      <c r="CQ55" s="779"/>
      <c r="CR55" s="779"/>
      <c r="CS55" s="779"/>
      <c r="CT55" s="779"/>
      <c r="CU55" s="779"/>
      <c r="CV55" s="779"/>
      <c r="CW55" s="779"/>
      <c r="CX55" s="779"/>
      <c r="CY55" s="779"/>
      <c r="CZ55" s="779"/>
      <c r="DA55" s="779"/>
      <c r="DB55" s="779"/>
      <c r="DC55" s="779"/>
      <c r="DD55" s="779"/>
      <c r="DE55" s="779"/>
      <c r="DF55" s="779"/>
      <c r="DG55" s="779"/>
      <c r="DH55" s="779"/>
      <c r="DI55" s="779"/>
      <c r="DJ55" s="779"/>
      <c r="DK55" s="779"/>
      <c r="DL55" s="779"/>
      <c r="DM55" s="779"/>
      <c r="DN55" s="779"/>
      <c r="DO55" s="779"/>
      <c r="DP55" s="779"/>
      <c r="DQ55" s="779"/>
      <c r="DR55" s="779"/>
      <c r="DS55" s="779"/>
      <c r="DT55" s="779"/>
      <c r="DU55" s="779"/>
      <c r="DV55" s="779"/>
      <c r="DW55" s="779"/>
      <c r="DX55" s="779"/>
      <c r="DY55" s="779"/>
      <c r="DZ55" s="779"/>
      <c r="EA55" s="779"/>
      <c r="EB55" s="779"/>
      <c r="EC55" s="779"/>
      <c r="ED55" s="779"/>
      <c r="EE55" s="779"/>
      <c r="EF55" s="779"/>
      <c r="EG55" s="779"/>
      <c r="EH55" s="779"/>
      <c r="EI55" s="779"/>
      <c r="EJ55" s="779"/>
      <c r="EK55" s="779"/>
      <c r="EL55" s="779"/>
      <c r="EM55" s="779"/>
      <c r="EN55" s="779"/>
      <c r="EO55" s="779"/>
      <c r="EP55" s="779"/>
      <c r="EQ55" s="779"/>
      <c r="ER55" s="779"/>
      <c r="ES55" s="779"/>
      <c r="ET55" s="779"/>
      <c r="EU55" s="779"/>
      <c r="EV55" s="779"/>
      <c r="EW55" s="779"/>
      <c r="EX55" s="779"/>
      <c r="EY55" s="779"/>
      <c r="EZ55" s="779"/>
      <c r="FA55" s="779"/>
      <c r="FB55" s="779"/>
      <c r="FC55" s="779"/>
      <c r="FD55" s="779"/>
      <c r="FE55" s="779"/>
      <c r="FF55" s="779"/>
      <c r="FG55" s="779"/>
      <c r="FH55" s="779"/>
      <c r="FI55" s="779"/>
      <c r="FJ55" s="779"/>
      <c r="FK55" s="779"/>
      <c r="FL55" s="779"/>
    </row>
    <row r="56" spans="1:168" s="736" customFormat="1" ht="20.100000000000001" customHeight="1">
      <c r="A56" s="355" t="s">
        <v>2639</v>
      </c>
      <c r="B56" s="492" t="s">
        <v>1543</v>
      </c>
      <c r="C56" s="633" t="s">
        <v>2548</v>
      </c>
      <c r="D56" s="552" t="s">
        <v>2544</v>
      </c>
      <c r="E56" s="713"/>
      <c r="F56" s="784"/>
      <c r="G56" s="825" t="s">
        <v>1422</v>
      </c>
      <c r="H56" s="454">
        <v>25</v>
      </c>
      <c r="I56" s="626">
        <v>175.2949155</v>
      </c>
      <c r="J56" s="561">
        <f t="shared" si="10"/>
        <v>4382.3728874999997</v>
      </c>
      <c r="K56" s="561">
        <f t="shared" si="11"/>
        <v>5351.7537702150003</v>
      </c>
      <c r="L56" s="563">
        <f t="shared" si="12"/>
        <v>1.6020408769191507E-3</v>
      </c>
      <c r="M56" s="1232"/>
      <c r="N56" s="1232"/>
      <c r="O56" s="1232"/>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79"/>
      <c r="AY56" s="779"/>
      <c r="AZ56" s="779"/>
      <c r="BA56" s="779"/>
      <c r="BB56" s="779"/>
      <c r="BC56" s="779"/>
      <c r="BD56" s="779"/>
      <c r="BE56" s="779"/>
      <c r="BF56" s="779"/>
      <c r="BG56" s="779"/>
      <c r="BH56" s="779"/>
      <c r="BI56" s="779"/>
      <c r="BJ56" s="779"/>
      <c r="BK56" s="779"/>
      <c r="BL56" s="779"/>
      <c r="BM56" s="779"/>
      <c r="BN56" s="779"/>
      <c r="BO56" s="779"/>
      <c r="BP56" s="779"/>
      <c r="BQ56" s="779"/>
      <c r="BR56" s="779"/>
      <c r="BS56" s="779"/>
      <c r="BT56" s="779"/>
      <c r="BU56" s="779"/>
      <c r="BV56" s="779"/>
      <c r="BW56" s="779"/>
      <c r="BX56" s="779"/>
      <c r="BY56" s="779"/>
      <c r="BZ56" s="779"/>
      <c r="CA56" s="779"/>
      <c r="CB56" s="779"/>
      <c r="CC56" s="779"/>
      <c r="CD56" s="779"/>
      <c r="CE56" s="779"/>
      <c r="CF56" s="779"/>
      <c r="CG56" s="779"/>
      <c r="CH56" s="779"/>
      <c r="CI56" s="779"/>
      <c r="CJ56" s="779"/>
      <c r="CK56" s="779"/>
      <c r="CL56" s="779"/>
      <c r="CM56" s="779"/>
      <c r="CN56" s="779"/>
      <c r="CO56" s="779"/>
      <c r="CP56" s="779"/>
      <c r="CQ56" s="779"/>
      <c r="CR56" s="779"/>
      <c r="CS56" s="779"/>
      <c r="CT56" s="779"/>
      <c r="CU56" s="779"/>
      <c r="CV56" s="779"/>
      <c r="CW56" s="779"/>
      <c r="CX56" s="779"/>
      <c r="CY56" s="779"/>
      <c r="CZ56" s="779"/>
      <c r="DA56" s="779"/>
      <c r="DB56" s="779"/>
      <c r="DC56" s="779"/>
      <c r="DD56" s="779"/>
      <c r="DE56" s="779"/>
      <c r="DF56" s="779"/>
      <c r="DG56" s="779"/>
      <c r="DH56" s="779"/>
      <c r="DI56" s="779"/>
      <c r="DJ56" s="779"/>
      <c r="DK56" s="779"/>
      <c r="DL56" s="779"/>
      <c r="DM56" s="779"/>
      <c r="DN56" s="779"/>
      <c r="DO56" s="779"/>
      <c r="DP56" s="779"/>
      <c r="DQ56" s="779"/>
      <c r="DR56" s="779"/>
      <c r="DS56" s="779"/>
      <c r="DT56" s="779"/>
      <c r="DU56" s="779"/>
      <c r="DV56" s="779"/>
      <c r="DW56" s="779"/>
      <c r="DX56" s="779"/>
      <c r="DY56" s="779"/>
      <c r="DZ56" s="779"/>
      <c r="EA56" s="779"/>
      <c r="EB56" s="779"/>
      <c r="EC56" s="779"/>
      <c r="ED56" s="779"/>
      <c r="EE56" s="779"/>
      <c r="EF56" s="779"/>
      <c r="EG56" s="779"/>
      <c r="EH56" s="779"/>
      <c r="EI56" s="779"/>
      <c r="EJ56" s="779"/>
      <c r="EK56" s="779"/>
      <c r="EL56" s="779"/>
      <c r="EM56" s="779"/>
      <c r="EN56" s="779"/>
      <c r="EO56" s="779"/>
      <c r="EP56" s="779"/>
      <c r="EQ56" s="779"/>
      <c r="ER56" s="779"/>
      <c r="ES56" s="779"/>
      <c r="ET56" s="779"/>
      <c r="EU56" s="779"/>
      <c r="EV56" s="779"/>
      <c r="EW56" s="779"/>
      <c r="EX56" s="779"/>
      <c r="EY56" s="779"/>
      <c r="EZ56" s="779"/>
      <c r="FA56" s="779"/>
      <c r="FB56" s="779"/>
      <c r="FC56" s="779"/>
      <c r="FD56" s="779"/>
      <c r="FE56" s="779"/>
      <c r="FF56" s="779"/>
      <c r="FG56" s="779"/>
      <c r="FH56" s="779"/>
      <c r="FI56" s="779"/>
      <c r="FJ56" s="779"/>
      <c r="FK56" s="779"/>
      <c r="FL56" s="779"/>
    </row>
    <row r="57" spans="1:168" s="828" customFormat="1" ht="15.75" customHeight="1">
      <c r="A57" s="645" t="s">
        <v>2640</v>
      </c>
      <c r="B57" s="603" t="s">
        <v>68</v>
      </c>
      <c r="C57" s="485">
        <v>101478</v>
      </c>
      <c r="D57" s="551" t="s">
        <v>2642</v>
      </c>
      <c r="E57" s="551"/>
      <c r="F57" s="551"/>
      <c r="G57" s="432" t="s">
        <v>263</v>
      </c>
      <c r="H57" s="821">
        <v>15</v>
      </c>
      <c r="I57" s="626">
        <v>830.55</v>
      </c>
      <c r="J57" s="561">
        <f t="shared" si="10"/>
        <v>12458.25</v>
      </c>
      <c r="K57" s="561">
        <f t="shared" si="11"/>
        <v>15214.0149</v>
      </c>
      <c r="L57" s="563">
        <f t="shared" si="12"/>
        <v>4.5542965574213723E-3</v>
      </c>
      <c r="M57" s="1241"/>
      <c r="N57" s="1242"/>
      <c r="O57" s="1243"/>
      <c r="P57" s="605"/>
      <c r="Q57" s="605"/>
      <c r="R57" s="605"/>
      <c r="S57" s="605"/>
      <c r="T57" s="605"/>
      <c r="U57" s="605"/>
      <c r="V57" s="606"/>
      <c r="W57" s="606"/>
    </row>
    <row r="58" spans="1:168" s="736" customFormat="1" ht="20.100000000000001" customHeight="1">
      <c r="A58" s="355" t="s">
        <v>2641</v>
      </c>
      <c r="B58" s="492" t="s">
        <v>68</v>
      </c>
      <c r="C58" s="408">
        <v>108081</v>
      </c>
      <c r="D58" s="552" t="s">
        <v>2545</v>
      </c>
      <c r="E58" s="713"/>
      <c r="F58" s="784"/>
      <c r="G58" s="825" t="s">
        <v>1422</v>
      </c>
      <c r="H58" s="454">
        <v>63</v>
      </c>
      <c r="I58" s="626">
        <v>41.69</v>
      </c>
      <c r="J58" s="561">
        <f t="shared" si="10"/>
        <v>2626.47</v>
      </c>
      <c r="K58" s="561">
        <f t="shared" si="11"/>
        <v>3207.4451639999997</v>
      </c>
      <c r="L58" s="563">
        <f t="shared" si="12"/>
        <v>9.6014474578456129E-4</v>
      </c>
      <c r="M58" s="1233"/>
      <c r="N58" s="1233"/>
      <c r="O58" s="1233"/>
      <c r="W58" s="779"/>
      <c r="X58" s="779"/>
      <c r="Y58" s="779"/>
      <c r="Z58" s="779"/>
      <c r="AA58" s="779"/>
      <c r="AB58" s="779"/>
      <c r="AC58" s="779"/>
      <c r="AD58" s="779"/>
      <c r="AE58" s="779"/>
      <c r="AF58" s="779"/>
      <c r="AG58" s="779"/>
      <c r="AH58" s="779"/>
      <c r="AI58" s="779"/>
      <c r="AJ58" s="779"/>
      <c r="AK58" s="779"/>
      <c r="AL58" s="779"/>
      <c r="AM58" s="779"/>
      <c r="AN58" s="779"/>
      <c r="AO58" s="779"/>
      <c r="AP58" s="779"/>
      <c r="AQ58" s="779"/>
      <c r="AR58" s="779"/>
      <c r="AS58" s="779"/>
      <c r="AT58" s="779"/>
      <c r="AU58" s="779"/>
      <c r="AV58" s="779"/>
      <c r="AW58" s="779"/>
      <c r="AX58" s="779"/>
      <c r="AY58" s="779"/>
      <c r="AZ58" s="779"/>
      <c r="BA58" s="779"/>
      <c r="BB58" s="779"/>
      <c r="BC58" s="779"/>
      <c r="BD58" s="779"/>
      <c r="BE58" s="779"/>
      <c r="BF58" s="779"/>
      <c r="BG58" s="779"/>
      <c r="BH58" s="779"/>
      <c r="BI58" s="779"/>
      <c r="BJ58" s="779"/>
      <c r="BK58" s="779"/>
      <c r="BL58" s="779"/>
      <c r="BM58" s="779"/>
      <c r="BN58" s="779"/>
      <c r="BO58" s="779"/>
      <c r="BP58" s="779"/>
      <c r="BQ58" s="779"/>
      <c r="BR58" s="779"/>
      <c r="BS58" s="779"/>
      <c r="BT58" s="779"/>
      <c r="BU58" s="779"/>
      <c r="BV58" s="779"/>
      <c r="BW58" s="779"/>
      <c r="BX58" s="779"/>
      <c r="BY58" s="779"/>
      <c r="BZ58" s="779"/>
      <c r="CA58" s="779"/>
      <c r="CB58" s="779"/>
      <c r="CC58" s="779"/>
      <c r="CD58" s="779"/>
      <c r="CE58" s="779"/>
      <c r="CF58" s="779"/>
      <c r="CG58" s="779"/>
      <c r="CH58" s="779"/>
      <c r="CI58" s="779"/>
      <c r="CJ58" s="779"/>
      <c r="CK58" s="779"/>
      <c r="CL58" s="779"/>
      <c r="CM58" s="779"/>
      <c r="CN58" s="779"/>
      <c r="CO58" s="779"/>
      <c r="CP58" s="779"/>
      <c r="CQ58" s="779"/>
      <c r="CR58" s="779"/>
      <c r="CS58" s="779"/>
      <c r="CT58" s="779"/>
      <c r="CU58" s="779"/>
      <c r="CV58" s="779"/>
      <c r="CW58" s="779"/>
      <c r="CX58" s="779"/>
      <c r="CY58" s="779"/>
      <c r="CZ58" s="779"/>
      <c r="DA58" s="779"/>
      <c r="DB58" s="779"/>
      <c r="DC58" s="779"/>
      <c r="DD58" s="779"/>
      <c r="DE58" s="779"/>
      <c r="DF58" s="779"/>
      <c r="DG58" s="779"/>
      <c r="DH58" s="779"/>
      <c r="DI58" s="779"/>
      <c r="DJ58" s="779"/>
      <c r="DK58" s="779"/>
      <c r="DL58" s="779"/>
      <c r="DM58" s="779"/>
      <c r="DN58" s="779"/>
      <c r="DO58" s="779"/>
      <c r="DP58" s="779"/>
      <c r="DQ58" s="779"/>
      <c r="DR58" s="779"/>
      <c r="DS58" s="779"/>
      <c r="DT58" s="779"/>
      <c r="DU58" s="779"/>
      <c r="DV58" s="779"/>
      <c r="DW58" s="779"/>
      <c r="DX58" s="779"/>
      <c r="DY58" s="779"/>
      <c r="DZ58" s="779"/>
      <c r="EA58" s="779"/>
      <c r="EB58" s="779"/>
      <c r="EC58" s="779"/>
      <c r="ED58" s="779"/>
      <c r="EE58" s="779"/>
      <c r="EF58" s="779"/>
      <c r="EG58" s="779"/>
      <c r="EH58" s="779"/>
      <c r="EI58" s="779"/>
      <c r="EJ58" s="779"/>
      <c r="EK58" s="779"/>
      <c r="EL58" s="779"/>
      <c r="EM58" s="779"/>
      <c r="EN58" s="779"/>
      <c r="EO58" s="779"/>
      <c r="EP58" s="779"/>
      <c r="EQ58" s="779"/>
      <c r="ER58" s="779"/>
      <c r="ES58" s="779"/>
      <c r="ET58" s="779"/>
      <c r="EU58" s="779"/>
      <c r="EV58" s="779"/>
      <c r="EW58" s="779"/>
      <c r="EX58" s="779"/>
      <c r="EY58" s="779"/>
      <c r="EZ58" s="779"/>
      <c r="FA58" s="779"/>
      <c r="FB58" s="779"/>
      <c r="FC58" s="779"/>
      <c r="FD58" s="779"/>
      <c r="FE58" s="779"/>
      <c r="FF58" s="779"/>
      <c r="FG58" s="779"/>
      <c r="FH58" s="779"/>
      <c r="FI58" s="779"/>
      <c r="FJ58" s="779"/>
      <c r="FK58" s="779"/>
      <c r="FL58" s="779"/>
    </row>
    <row r="59" spans="1:168" s="736" customFormat="1" ht="15.75">
      <c r="A59" s="697" t="s">
        <v>1487</v>
      </c>
      <c r="B59" s="172"/>
      <c r="C59" s="172"/>
      <c r="D59" s="241" t="s">
        <v>73</v>
      </c>
      <c r="E59" s="241"/>
      <c r="F59" s="241"/>
      <c r="G59" s="697"/>
      <c r="H59" s="438"/>
      <c r="I59" s="241"/>
      <c r="J59" s="643">
        <f>SUBTOTAL(9,J60:J64)</f>
        <v>692182.74413640006</v>
      </c>
      <c r="K59" s="643">
        <f t="shared" ref="K59:L59" si="13">SUBTOTAL(9,K60:K64)</f>
        <v>845293.56713937176</v>
      </c>
      <c r="L59" s="808">
        <f t="shared" si="13"/>
        <v>0.25303758463081771</v>
      </c>
      <c r="M59" s="1244"/>
      <c r="N59" s="1245"/>
      <c r="O59" s="1246"/>
      <c r="P59" s="460"/>
      <c r="Q59" s="460"/>
      <c r="R59" s="460"/>
      <c r="S59" s="460"/>
      <c r="T59" s="460"/>
      <c r="U59" s="460"/>
      <c r="V59" s="461"/>
      <c r="W59" s="461"/>
    </row>
    <row r="60" spans="1:168" s="829" customFormat="1" ht="45.75" customHeight="1">
      <c r="A60" s="355" t="s">
        <v>2064</v>
      </c>
      <c r="B60" s="492" t="s">
        <v>2446</v>
      </c>
      <c r="C60" s="515">
        <v>600008022</v>
      </c>
      <c r="D60" s="351" t="s">
        <v>1488</v>
      </c>
      <c r="E60" s="351"/>
      <c r="F60" s="351"/>
      <c r="G60" s="826" t="s">
        <v>1422</v>
      </c>
      <c r="H60" s="823">
        <v>1</v>
      </c>
      <c r="I60" s="626">
        <v>530502.67680000002</v>
      </c>
      <c r="J60" s="561">
        <f t="shared" ref="J60:J64" si="14">I60*H60</f>
        <v>530502.67680000002</v>
      </c>
      <c r="K60" s="561">
        <f t="shared" ref="K60:K64" si="15">J60*(1+$K$12)</f>
        <v>647849.86890816002</v>
      </c>
      <c r="L60" s="563">
        <f t="shared" ref="L60:L64" si="16">K60/$K$65</f>
        <v>0.19393305758457752</v>
      </c>
      <c r="M60" s="1235"/>
      <c r="N60" s="1236"/>
      <c r="O60" s="1237"/>
    </row>
    <row r="61" spans="1:168" s="831" customFormat="1" ht="45.75" customHeight="1">
      <c r="A61" s="645" t="s">
        <v>2065</v>
      </c>
      <c r="B61" s="603" t="s">
        <v>2446</v>
      </c>
      <c r="C61" s="515">
        <v>600006851</v>
      </c>
      <c r="D61" s="551" t="s">
        <v>2621</v>
      </c>
      <c r="E61" s="551"/>
      <c r="F61" s="551"/>
      <c r="G61" s="825" t="s">
        <v>1422</v>
      </c>
      <c r="H61" s="822">
        <v>1</v>
      </c>
      <c r="I61" s="626">
        <v>151462.46136000002</v>
      </c>
      <c r="J61" s="561">
        <f t="shared" si="14"/>
        <v>151462.46136000002</v>
      </c>
      <c r="K61" s="561">
        <f t="shared" si="15"/>
        <v>184965.95781283203</v>
      </c>
      <c r="L61" s="563">
        <f t="shared" si="16"/>
        <v>5.5369330873149575E-2</v>
      </c>
      <c r="M61" s="1238"/>
      <c r="N61" s="1239"/>
      <c r="O61" s="1240"/>
    </row>
    <row r="62" spans="1:168" s="829" customFormat="1" ht="58.5" customHeight="1">
      <c r="A62" s="355" t="s">
        <v>2066</v>
      </c>
      <c r="B62" s="492" t="s">
        <v>2446</v>
      </c>
      <c r="C62" s="515">
        <v>600008026</v>
      </c>
      <c r="D62" s="351" t="s">
        <v>2650</v>
      </c>
      <c r="E62" s="351"/>
      <c r="F62" s="351"/>
      <c r="G62" s="826" t="s">
        <v>1422</v>
      </c>
      <c r="H62" s="823">
        <v>1</v>
      </c>
      <c r="I62" s="626">
        <v>10026.035976400002</v>
      </c>
      <c r="J62" s="561">
        <f t="shared" si="14"/>
        <v>10026.035976400002</v>
      </c>
      <c r="K62" s="561">
        <f t="shared" si="15"/>
        <v>12243.795134379683</v>
      </c>
      <c r="L62" s="563">
        <f t="shared" si="16"/>
        <v>3.6651649414565736E-3</v>
      </c>
      <c r="M62" s="1235"/>
      <c r="N62" s="1236"/>
      <c r="O62" s="1237"/>
    </row>
    <row r="63" spans="1:168" s="829" customFormat="1" ht="28.5" customHeight="1">
      <c r="A63" s="355" t="s">
        <v>2067</v>
      </c>
      <c r="B63" s="492" t="s">
        <v>68</v>
      </c>
      <c r="C63" s="485">
        <v>10102</v>
      </c>
      <c r="D63" s="351" t="s">
        <v>1519</v>
      </c>
      <c r="E63" s="351"/>
      <c r="F63" s="351"/>
      <c r="G63" s="826" t="s">
        <v>1422</v>
      </c>
      <c r="H63" s="823">
        <v>1</v>
      </c>
      <c r="I63" s="626">
        <v>48.13</v>
      </c>
      <c r="J63" s="561">
        <f t="shared" si="14"/>
        <v>48.13</v>
      </c>
      <c r="K63" s="561">
        <f t="shared" si="15"/>
        <v>58.776356000000007</v>
      </c>
      <c r="L63" s="563">
        <f t="shared" si="16"/>
        <v>1.7594629527316491E-5</v>
      </c>
      <c r="M63" s="1235"/>
      <c r="N63" s="1236"/>
      <c r="O63" s="1237"/>
    </row>
    <row r="64" spans="1:168" s="829" customFormat="1" ht="30.75" customHeight="1">
      <c r="A64" s="355" t="s">
        <v>2583</v>
      </c>
      <c r="B64" s="492" t="s">
        <v>70</v>
      </c>
      <c r="C64" s="678">
        <v>98510</v>
      </c>
      <c r="D64" s="351" t="s">
        <v>1520</v>
      </c>
      <c r="E64" s="351"/>
      <c r="F64" s="351"/>
      <c r="G64" s="826" t="s">
        <v>1422</v>
      </c>
      <c r="H64" s="823">
        <v>2</v>
      </c>
      <c r="I64" s="626">
        <v>71.72</v>
      </c>
      <c r="J64" s="561">
        <f t="shared" si="14"/>
        <v>143.44</v>
      </c>
      <c r="K64" s="561">
        <f t="shared" si="15"/>
        <v>175.16892799999999</v>
      </c>
      <c r="L64" s="563">
        <f t="shared" si="16"/>
        <v>5.2436602106758302E-5</v>
      </c>
      <c r="M64" s="1235"/>
      <c r="N64" s="1236"/>
      <c r="O64" s="1237"/>
    </row>
    <row r="65" spans="1:15" ht="37.5" customHeight="1">
      <c r="A65" s="1231" t="s">
        <v>88</v>
      </c>
      <c r="B65" s="1231"/>
      <c r="C65" s="1231"/>
      <c r="D65" s="1231"/>
      <c r="E65" s="1231"/>
      <c r="F65" s="1231"/>
      <c r="G65" s="1231"/>
      <c r="H65" s="1231"/>
      <c r="I65" s="1231"/>
      <c r="J65" s="566">
        <f>SUBTOTAL(9,J14:J64)</f>
        <v>2735493.80083712</v>
      </c>
      <c r="K65" s="566">
        <f t="shared" ref="K65:L65" si="17">SUBTOTAL(9,K14:K64)</f>
        <v>3340585.0295822909</v>
      </c>
      <c r="L65" s="827">
        <f t="shared" si="17"/>
        <v>1.0000000000000002</v>
      </c>
      <c r="M65" s="1234"/>
      <c r="N65" s="1234"/>
      <c r="O65" s="1234"/>
    </row>
    <row r="66" spans="1:15" s="735" customFormat="1" ht="15.75">
      <c r="B66" s="755"/>
      <c r="H66" s="745"/>
      <c r="I66" s="754"/>
      <c r="J66" s="733"/>
      <c r="L66" s="819"/>
    </row>
    <row r="67" spans="1:15" s="735" customFormat="1" ht="15.75">
      <c r="B67" s="755"/>
      <c r="H67" s="745"/>
      <c r="I67" s="754"/>
      <c r="J67" s="733">
        <v>2735493.80083712</v>
      </c>
      <c r="K67" s="733">
        <v>3340585.0295822909</v>
      </c>
      <c r="L67" s="761">
        <v>1</v>
      </c>
    </row>
    <row r="68" spans="1:15" s="735" customFormat="1" ht="15.75">
      <c r="B68" s="755"/>
      <c r="H68" s="745"/>
      <c r="I68" s="754"/>
      <c r="J68" s="733">
        <f>J14+J27+J32+J34+J59</f>
        <v>2735493.80083712</v>
      </c>
      <c r="K68" s="733">
        <f t="shared" ref="K68:L68" si="18">K14+K27+K32+K34+K59</f>
        <v>3340585.0295822909</v>
      </c>
      <c r="L68" s="761">
        <f t="shared" si="18"/>
        <v>1</v>
      </c>
    </row>
    <row r="69" spans="1:15" s="735" customFormat="1" ht="15.75">
      <c r="B69" s="755"/>
      <c r="H69" s="745"/>
      <c r="I69" s="754"/>
      <c r="J69" s="733">
        <f>SUM(J14:J64)/2</f>
        <v>2735493.8008371196</v>
      </c>
      <c r="K69" s="733">
        <f t="shared" ref="K69:L69" si="19">SUM(K14:K64)/2</f>
        <v>3340585.0295822918</v>
      </c>
      <c r="L69" s="761">
        <f t="shared" si="19"/>
        <v>0.99999999999999989</v>
      </c>
    </row>
    <row r="70" spans="1:15" s="735" customFormat="1" ht="50.1" customHeight="1">
      <c r="B70" s="755"/>
      <c r="H70" s="745"/>
      <c r="I70" s="754"/>
      <c r="J70" s="733"/>
    </row>
    <row r="71" spans="1:15" s="735" customFormat="1" ht="50.1" customHeight="1">
      <c r="B71" s="755"/>
      <c r="H71" s="745"/>
      <c r="I71" s="754"/>
      <c r="J71" s="733"/>
    </row>
    <row r="72" spans="1:15" s="735" customFormat="1" ht="50.1" customHeight="1">
      <c r="B72" s="755"/>
      <c r="H72" s="745"/>
      <c r="I72" s="754"/>
      <c r="J72" s="733"/>
    </row>
    <row r="73" spans="1:15" s="735" customFormat="1" ht="50.1" customHeight="1">
      <c r="B73" s="755"/>
      <c r="H73" s="745"/>
      <c r="I73" s="754"/>
      <c r="J73" s="733"/>
    </row>
  </sheetData>
  <sheetProtection selectLockedCells="1"/>
  <autoFilter ref="A12:W64" xr:uid="{00000000-0001-0000-0600-000000000000}">
    <filterColumn colId="12" showButton="0"/>
    <filterColumn colId="13" showButton="0"/>
  </autoFilter>
  <mergeCells count="77">
    <mergeCell ref="M53:O53"/>
    <mergeCell ref="M54:O54"/>
    <mergeCell ref="M45:O45"/>
    <mergeCell ref="M46:O46"/>
    <mergeCell ref="M47:O47"/>
    <mergeCell ref="M48:O48"/>
    <mergeCell ref="M49:O49"/>
    <mergeCell ref="M41:O41"/>
    <mergeCell ref="M42:O42"/>
    <mergeCell ref="M50:O50"/>
    <mergeCell ref="M51:O51"/>
    <mergeCell ref="M52:O52"/>
    <mergeCell ref="M17:O17"/>
    <mergeCell ref="M18:O18"/>
    <mergeCell ref="M19:O19"/>
    <mergeCell ref="M43:O43"/>
    <mergeCell ref="M44:O44"/>
    <mergeCell ref="M37:O37"/>
    <mergeCell ref="M38:O38"/>
    <mergeCell ref="M39:O39"/>
    <mergeCell ref="M40:O40"/>
    <mergeCell ref="M30:O30"/>
    <mergeCell ref="M27:O27"/>
    <mergeCell ref="M31:O31"/>
    <mergeCell ref="M32:O32"/>
    <mergeCell ref="M33:O33"/>
    <mergeCell ref="M34:O34"/>
    <mergeCell ref="M36:O36"/>
    <mergeCell ref="L11:L12"/>
    <mergeCell ref="M28:O28"/>
    <mergeCell ref="M29:O29"/>
    <mergeCell ref="M35:O35"/>
    <mergeCell ref="M11:O12"/>
    <mergeCell ref="M13:O13"/>
    <mergeCell ref="M14:O14"/>
    <mergeCell ref="M15:O15"/>
    <mergeCell ref="M16:O16"/>
    <mergeCell ref="M23:O23"/>
    <mergeCell ref="M24:O24"/>
    <mergeCell ref="M25:O25"/>
    <mergeCell ref="M20:O20"/>
    <mergeCell ref="M21:O21"/>
    <mergeCell ref="M22:O22"/>
    <mergeCell ref="M26:O26"/>
    <mergeCell ref="D10:K10"/>
    <mergeCell ref="A11:A12"/>
    <mergeCell ref="B11:B12"/>
    <mergeCell ref="C11:C12"/>
    <mergeCell ref="D11:D12"/>
    <mergeCell ref="G11:G12"/>
    <mergeCell ref="H11:H12"/>
    <mergeCell ref="I11:I12"/>
    <mergeCell ref="J11:J12"/>
    <mergeCell ref="H5:I5"/>
    <mergeCell ref="J5:K5"/>
    <mergeCell ref="H6:I6"/>
    <mergeCell ref="J6:K6"/>
    <mergeCell ref="D8:I8"/>
    <mergeCell ref="D4:H4"/>
    <mergeCell ref="J4:K4"/>
    <mergeCell ref="D1:K2"/>
    <mergeCell ref="L2:O2"/>
    <mergeCell ref="D3:I3"/>
    <mergeCell ref="J3:K3"/>
    <mergeCell ref="N3:O3"/>
    <mergeCell ref="A65:I65"/>
    <mergeCell ref="M55:O55"/>
    <mergeCell ref="M56:O56"/>
    <mergeCell ref="M58:O58"/>
    <mergeCell ref="M65:O65"/>
    <mergeCell ref="M60:O60"/>
    <mergeCell ref="M62:O62"/>
    <mergeCell ref="M63:O63"/>
    <mergeCell ref="M64:O64"/>
    <mergeCell ref="M61:O61"/>
    <mergeCell ref="M57:O57"/>
    <mergeCell ref="M59:O59"/>
  </mergeCells>
  <phoneticPr fontId="7" type="noConversion"/>
  <conditionalFormatting sqref="B29:B31 B60:B64 B15:B26">
    <cfRule type="containsText" dxfId="1272" priority="81" operator="containsText" text="PESQUISA DE MERCADO">
      <formula>NOT(ISERROR(SEARCH("PESQUISA DE MERCADO",B15)))</formula>
    </cfRule>
    <cfRule type="containsText" dxfId="1271" priority="82" operator="containsText" text="CPU">
      <formula>NOT(ISERROR(SEARCH("CPU",B15)))</formula>
    </cfRule>
    <cfRule type="containsText" dxfId="1270" priority="83" operator="containsText" text="LICITADO">
      <formula>NOT(ISERROR(SEARCH("LICITADO",B15)))</formula>
    </cfRule>
    <cfRule type="containsText" dxfId="1269" priority="84" operator="containsText" text="OUTROS">
      <formula>NOT(ISERROR(SEARCH("OUTROS",B15)))</formula>
    </cfRule>
    <cfRule type="containsText" dxfId="1268" priority="85" operator="containsText" text="SINAPI">
      <formula>NOT(ISERROR(SEARCH("SINAPI",B15)))</formula>
    </cfRule>
    <cfRule type="containsText" dxfId="1267" priority="86" operator="containsText" text="SIURB-INFRA">
      <formula>NOT(ISERROR(SEARCH("SIURB-INFRA",B15)))</formula>
    </cfRule>
    <cfRule type="containsText" dxfId="1266" priority="87" operator="containsText" text="SIURB-EDIF">
      <formula>NOT(ISERROR(SEARCH("SIURB-EDIF",B15)))</formula>
    </cfRule>
    <cfRule type="containsText" dxfId="1265" priority="88" operator="containsText" text="CDHU">
      <formula>NOT(ISERROR(SEARCH("CDHU",B15)))</formula>
    </cfRule>
  </conditionalFormatting>
  <conditionalFormatting sqref="B33">
    <cfRule type="containsText" dxfId="1264" priority="65" operator="containsText" text="PESQUISA DE MERCADO">
      <formula>NOT(ISERROR(SEARCH("PESQUISA DE MERCADO",B33)))</formula>
    </cfRule>
    <cfRule type="containsText" dxfId="1263" priority="66" operator="containsText" text="CPU">
      <formula>NOT(ISERROR(SEARCH("CPU",B33)))</formula>
    </cfRule>
    <cfRule type="containsText" dxfId="1262" priority="67" operator="containsText" text="LICITADO">
      <formula>NOT(ISERROR(SEARCH("LICITADO",B33)))</formula>
    </cfRule>
    <cfRule type="containsText" dxfId="1261" priority="68" operator="containsText" text="OUTROS">
      <formula>NOT(ISERROR(SEARCH("OUTROS",B33)))</formula>
    </cfRule>
    <cfRule type="containsText" dxfId="1260" priority="69" operator="containsText" text="SINAPI">
      <formula>NOT(ISERROR(SEARCH("SINAPI",B33)))</formula>
    </cfRule>
    <cfRule type="containsText" dxfId="1259" priority="70" operator="containsText" text="SIURB-INFRA">
      <formula>NOT(ISERROR(SEARCH("SIURB-INFRA",B33)))</formula>
    </cfRule>
    <cfRule type="containsText" dxfId="1258" priority="71" operator="containsText" text="SIURB-EDIF">
      <formula>NOT(ISERROR(SEARCH("SIURB-EDIF",B33)))</formula>
    </cfRule>
    <cfRule type="containsText" dxfId="1257" priority="72" operator="containsText" text="CDHU">
      <formula>NOT(ISERROR(SEARCH("CDHU",B33)))</formula>
    </cfRule>
  </conditionalFormatting>
  <conditionalFormatting sqref="B35:B40 B58 B43:B56">
    <cfRule type="containsText" dxfId="1256" priority="57" operator="containsText" text="PESQUISA DE MERCADO">
      <formula>NOT(ISERROR(SEARCH("PESQUISA DE MERCADO",B35)))</formula>
    </cfRule>
    <cfRule type="containsText" dxfId="1255" priority="58" operator="containsText" text="CPU">
      <formula>NOT(ISERROR(SEARCH("CPU",B35)))</formula>
    </cfRule>
    <cfRule type="containsText" dxfId="1254" priority="59" operator="containsText" text="LICITADO">
      <formula>NOT(ISERROR(SEARCH("LICITADO",B35)))</formula>
    </cfRule>
    <cfRule type="containsText" dxfId="1253" priority="60" operator="containsText" text="OUTROS">
      <formula>NOT(ISERROR(SEARCH("OUTROS",B35)))</formula>
    </cfRule>
    <cfRule type="containsText" dxfId="1252" priority="61" operator="containsText" text="SINAPI">
      <formula>NOT(ISERROR(SEARCH("SINAPI",B35)))</formula>
    </cfRule>
    <cfRule type="containsText" dxfId="1251" priority="62" operator="containsText" text="SIURB-INFRA">
      <formula>NOT(ISERROR(SEARCH("SIURB-INFRA",B35)))</formula>
    </cfRule>
    <cfRule type="containsText" dxfId="1250" priority="63" operator="containsText" text="SIURB-EDIF">
      <formula>NOT(ISERROR(SEARCH("SIURB-EDIF",B35)))</formula>
    </cfRule>
    <cfRule type="containsText" dxfId="1249" priority="64" operator="containsText" text="CDHU">
      <formula>NOT(ISERROR(SEARCH("CDHU",B35)))</formula>
    </cfRule>
  </conditionalFormatting>
  <conditionalFormatting sqref="B57">
    <cfRule type="containsText" dxfId="1248" priority="17" operator="containsText" text="PESQUISA DE MERCADO">
      <formula>NOT(ISERROR(SEARCH("PESQUISA DE MERCADO",B57)))</formula>
    </cfRule>
    <cfRule type="containsText" dxfId="1247" priority="18" operator="containsText" text="CPU">
      <formula>NOT(ISERROR(SEARCH("CPU",B57)))</formula>
    </cfRule>
    <cfRule type="containsText" dxfId="1246" priority="19" operator="containsText" text="LICITADO">
      <formula>NOT(ISERROR(SEARCH("LICITADO",B57)))</formula>
    </cfRule>
    <cfRule type="containsText" dxfId="1245" priority="20" operator="containsText" text="OUTROS">
      <formula>NOT(ISERROR(SEARCH("OUTROS",B57)))</formula>
    </cfRule>
    <cfRule type="containsText" dxfId="1244" priority="21" operator="containsText" text="SINAPI">
      <formula>NOT(ISERROR(SEARCH("SINAPI",B57)))</formula>
    </cfRule>
    <cfRule type="containsText" dxfId="1243" priority="22" operator="containsText" text="SIURB-INFRA">
      <formula>NOT(ISERROR(SEARCH("SIURB-INFRA",B57)))</formula>
    </cfRule>
    <cfRule type="containsText" dxfId="1242" priority="23" operator="containsText" text="SIURB-EDIF">
      <formula>NOT(ISERROR(SEARCH("SIURB-EDIF",B57)))</formula>
    </cfRule>
    <cfRule type="containsText" dxfId="1241" priority="24" operator="containsText" text="CDHU">
      <formula>NOT(ISERROR(SEARCH("CDHU",B57)))</formula>
    </cfRule>
  </conditionalFormatting>
  <conditionalFormatting sqref="B28">
    <cfRule type="containsText" dxfId="1240" priority="9" operator="containsText" text="PESQUISA DE MERCADO">
      <formula>NOT(ISERROR(SEARCH("PESQUISA DE MERCADO",B28)))</formula>
    </cfRule>
    <cfRule type="containsText" dxfId="1239" priority="10" operator="containsText" text="CPU">
      <formula>NOT(ISERROR(SEARCH("CPU",B28)))</formula>
    </cfRule>
    <cfRule type="containsText" dxfId="1238" priority="11" operator="containsText" text="LICITADO">
      <formula>NOT(ISERROR(SEARCH("LICITADO",B28)))</formula>
    </cfRule>
    <cfRule type="containsText" dxfId="1237" priority="12" operator="containsText" text="OUTROS">
      <formula>NOT(ISERROR(SEARCH("OUTROS",B28)))</formula>
    </cfRule>
    <cfRule type="containsText" dxfId="1236" priority="13" operator="containsText" text="SINAPI">
      <formula>NOT(ISERROR(SEARCH("SINAPI",B28)))</formula>
    </cfRule>
    <cfRule type="containsText" dxfId="1235" priority="14" operator="containsText" text="SIURB-INFRA">
      <formula>NOT(ISERROR(SEARCH("SIURB-INFRA",B28)))</formula>
    </cfRule>
    <cfRule type="containsText" dxfId="1234" priority="15" operator="containsText" text="SIURB-EDIF">
      <formula>NOT(ISERROR(SEARCH("SIURB-EDIF",B28)))</formula>
    </cfRule>
    <cfRule type="containsText" dxfId="1233" priority="16" operator="containsText" text="CDHU">
      <formula>NOT(ISERROR(SEARCH("CDHU",B28)))</formula>
    </cfRule>
  </conditionalFormatting>
  <conditionalFormatting sqref="B41:B42">
    <cfRule type="containsText" dxfId="1232" priority="1" operator="containsText" text="PESQUISA DE MERCADO">
      <formula>NOT(ISERROR(SEARCH("PESQUISA DE MERCADO",B41)))</formula>
    </cfRule>
    <cfRule type="containsText" dxfId="1231" priority="2" operator="containsText" text="CPU">
      <formula>NOT(ISERROR(SEARCH("CPU",B41)))</formula>
    </cfRule>
    <cfRule type="containsText" dxfId="1230" priority="3" operator="containsText" text="LICITADO">
      <formula>NOT(ISERROR(SEARCH("LICITADO",B41)))</formula>
    </cfRule>
    <cfRule type="containsText" dxfId="1229" priority="4" operator="containsText" text="OUTROS">
      <formula>NOT(ISERROR(SEARCH("OUTROS",B41)))</formula>
    </cfRule>
    <cfRule type="containsText" dxfId="1228" priority="5" operator="containsText" text="SINAPI">
      <formula>NOT(ISERROR(SEARCH("SINAPI",B41)))</formula>
    </cfRule>
    <cfRule type="containsText" dxfId="1227" priority="6" operator="containsText" text="SIURB-INFRA">
      <formula>NOT(ISERROR(SEARCH("SIURB-INFRA",B41)))</formula>
    </cfRule>
    <cfRule type="containsText" dxfId="1226" priority="7" operator="containsText" text="SIURB-EDIF">
      <formula>NOT(ISERROR(SEARCH("SIURB-EDIF",B41)))</formula>
    </cfRule>
    <cfRule type="containsText" dxfId="1225" priority="8" operator="containsText" text="CDHU">
      <formula>NOT(ISERROR(SEARCH("CDHU",B41)))</formula>
    </cfRule>
  </conditionalFormatting>
  <dataValidations disablePrompts="1" count="3">
    <dataValidation allowBlank="1" showErrorMessage="1" errorTitle="EXCESSO DE CARACTERES" error="Esta célula está configurada para aceitar o máximo de 70 caracteres. Por gentileza, revise o texte e remova o excesso de caracteres." sqref="D57:F57 H50:H53 G35:H38 G49:H49 CPT60:CQO64 G50:G54 D55 D35:F54 G56 G58 CZP60:DAK64 DTH60:DUC64 EDD60:EDY64 EMZ60:ENU64 EWV60:EXQ64 FGR60:FHM64 FQN60:FRI64 GAJ60:GBE64 GKF60:GLA64 GUB60:GUW64 HDX60:HES64 HNT60:HOO64 HXP60:HYK64 IHL60:IIG64 IRH60:ISC64 JBD60:JBY64 JKZ60:JLU64 JUV60:JVQ64 KER60:KFM64 KON60:KPI64 KYJ60:KZE64 LIF60:LJA64 LSB60:LSW64 MBX60:MCS64 MLT60:MMO64 MVP60:MWK64 NFL60:NGG64 NPH60:NQC64 NZD60:NZY64 OIZ60:OJU64 OSV60:OTQ64 PCR60:PDM64 PMN60:PNI64 PWJ60:PXE64 QGF60:QHA64 QQB60:QQW64 QZX60:RAS64 RJT60:RKO64 RTP60:RUK64 SDL60:SEG64 SNH60:SOC64 SXD60:SXY64 TGZ60:THU64 TQV60:TRQ64 UAR60:UBM64 UKN60:ULI64 UUJ60:UVE64 VEF60:VFA64 VOB60:VOW64 VXX60:VYS64 WRP60:WSK64 FD60:FY64 WHT60:WIO64 YV60:ZQ64 ASN60:ATI64 OZ60:PU64 AIR60:AJM64 BCJ60:BDE64 BMF60:BNA64 BWB60:BWW64 DJL60:DKG64 D60:H64 CFX60:CGS64 G41:H46 CFX35:CGS54 CPT35:CQO54 CZP35:DAK54 DJL35:DKG54 DTH35:DUC54 EDD35:EDY54 EMZ35:ENU54 EWV35:EXQ54 FGR35:FHM54 FQN35:FRI54 GAJ35:GBE54 GKF35:GLA54 GUB35:GUW54 HDX35:HES54 HNT35:HOO54 HXP35:HYK54 IHL35:IIG54 IRH35:ISC54 JBD35:JBY54 JKZ35:JLU54 JUV35:JVQ54 KER35:KFM54 KON35:KPI54 KYJ35:KZE54 LIF35:LJA54 LSB35:LSW54 MBX35:MCS54 MLT35:MMO54 MVP35:MWK54 NFL35:NGG54 NPH35:NQC54 NZD35:NZY54 OIZ35:OJU54 OSV35:OTQ54 PCR35:PDM54 PMN35:PNI54 PWJ35:PXE54 QGF35:QHA54 QQB35:QQW54 QZX35:RAS54 RJT35:RKO54 RTP35:RUK54 SDL35:SEG54 SNH35:SOC54 SXD35:SXY54 TGZ35:THU54 TQV35:TRQ54 UAR35:UBM54 UKN35:ULI54 UUJ35:UVE54 VEF35:VFA54 VOB35:VOW54 VXX35:VYS54 WRP35:WSK54 FD35:FY54 WHT35:WIO54 YV35:ZQ54 ASN35:ATI54 OZ35:PU54 AIR35:AJM54 BCJ35:BDE54 BMF35:BNA54 BWB35:BWW54 D14:F33" xr:uid="{00000000-0002-0000-0600-000000000000}"/>
    <dataValidation type="textLength" allowBlank="1" showInputMessage="1" showErrorMessage="1" sqref="G47:H48 G39:H40 H54" xr:uid="{00000000-0002-0000-0600-000001000000}">
      <formula1>0</formula1>
      <formula2>80</formula2>
    </dataValidation>
    <dataValidation type="list" allowBlank="1" showInputMessage="1" showErrorMessage="1" sqref="B35:B58 B60:B64 B33 B28:B31 B15:B26" xr:uid="{2B23CEA2-A92F-4AD3-92A0-A61E70C7D435}">
      <formula1>"CDHU,SIURB-EDIF,SIURB-INFRA,SINAPI,OUTROS,LICITADO,PESQUISA DE MERCADO,CPU"</formula1>
    </dataValidation>
  </dataValidations>
  <printOptions horizontalCentered="1"/>
  <pageMargins left="0.25" right="0.25" top="0.75" bottom="0.75" header="0.3" footer="0.3"/>
  <pageSetup paperSize="9" scale="38" fitToHeight="0" orientation="landscape" horizontalDpi="4294967293" verticalDpi="4294967293" r:id="rId1"/>
  <headerFooter alignWithMargins="0">
    <oddFooter>&amp;R&amp;P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pageSetUpPr fitToPage="1"/>
  </sheetPr>
  <dimension ref="A1:LM231"/>
  <sheetViews>
    <sheetView showGridLines="0" view="pageBreakPreview" topLeftCell="A214" zoomScale="55" zoomScaleNormal="55" zoomScaleSheetLayoutView="55" workbookViewId="0">
      <selection activeCell="J234" sqref="J234"/>
    </sheetView>
  </sheetViews>
  <sheetFormatPr defaultColWidth="6.7109375" defaultRowHeight="50.1" customHeight="1" outlineLevelRow="1"/>
  <cols>
    <col min="1" max="1" width="10.42578125" style="224" bestFit="1" customWidth="1"/>
    <col min="2" max="2" width="32.140625" style="744" bestFit="1" customWidth="1"/>
    <col min="3" max="3" width="13.28515625" style="224" bestFit="1" customWidth="1"/>
    <col min="4" max="4" width="58.5703125" style="224" customWidth="1"/>
    <col min="5" max="5" width="110.7109375" style="224" hidden="1" customWidth="1"/>
    <col min="6" max="6" width="18.7109375" style="224" hidden="1" customWidth="1"/>
    <col min="7" max="7" width="16.7109375" style="224" bestFit="1" customWidth="1"/>
    <col min="8" max="8" width="10.140625" style="745" customWidth="1"/>
    <col min="9" max="9" width="18.42578125" style="393" customWidth="1"/>
    <col min="10" max="10" width="30.28515625" style="746" bestFit="1" customWidth="1"/>
    <col min="11" max="12" width="30.7109375" style="224" customWidth="1"/>
    <col min="13" max="13" width="25.7109375" style="224" customWidth="1"/>
    <col min="14" max="14" width="13.7109375" style="224" customWidth="1"/>
    <col min="15" max="15" width="29" style="224" customWidth="1"/>
    <col min="16" max="324" width="6.7109375" style="846"/>
    <col min="325" max="16384" width="6.7109375" style="224"/>
  </cols>
  <sheetData>
    <row r="1" spans="1:325" ht="24.95" customHeight="1">
      <c r="A1" s="100"/>
      <c r="B1" s="166"/>
      <c r="C1" s="101"/>
      <c r="D1" s="1123" t="str">
        <f>Capa!H1</f>
        <v>DIVISÃO DE CUSTOS E ORÇAMENTOS</v>
      </c>
      <c r="E1" s="1124"/>
      <c r="F1" s="1124"/>
      <c r="G1" s="1124"/>
      <c r="H1" s="1124"/>
      <c r="I1" s="1124"/>
      <c r="J1" s="1124"/>
      <c r="K1" s="1124"/>
      <c r="L1" s="102"/>
      <c r="M1" s="103"/>
      <c r="N1" s="103"/>
      <c r="O1" s="104"/>
    </row>
    <row r="2" spans="1:325" ht="24.95" customHeight="1">
      <c r="A2" s="105"/>
      <c r="B2" s="167"/>
      <c r="C2" s="106"/>
      <c r="D2" s="1125"/>
      <c r="E2" s="1126"/>
      <c r="F2" s="1126"/>
      <c r="G2" s="1126"/>
      <c r="H2" s="1126"/>
      <c r="I2" s="1126"/>
      <c r="J2" s="1126"/>
      <c r="K2" s="1126"/>
      <c r="L2" s="1116" t="s">
        <v>0</v>
      </c>
      <c r="M2" s="1117"/>
      <c r="N2" s="1117"/>
      <c r="O2" s="1118"/>
    </row>
    <row r="3" spans="1:325" ht="24.95" customHeight="1">
      <c r="A3" s="105"/>
      <c r="B3" s="167"/>
      <c r="C3" s="106"/>
      <c r="D3" s="1112" t="s">
        <v>1</v>
      </c>
      <c r="E3" s="1113"/>
      <c r="F3" s="1113"/>
      <c r="G3" s="1113"/>
      <c r="H3" s="1113"/>
      <c r="I3" s="1128"/>
      <c r="J3" s="1119" t="s">
        <v>17</v>
      </c>
      <c r="K3" s="1120"/>
      <c r="L3" s="110" t="s">
        <v>81</v>
      </c>
      <c r="M3" s="151"/>
      <c r="N3" s="1114" t="s">
        <v>82</v>
      </c>
      <c r="O3" s="1115"/>
    </row>
    <row r="4" spans="1:325" ht="24.95" customHeight="1">
      <c r="A4" s="105"/>
      <c r="B4" s="167"/>
      <c r="C4" s="106"/>
      <c r="D4" s="1109" t="str">
        <f>Capa!H4</f>
        <v>PLANILHA ORÇAMENTÁRIA</v>
      </c>
      <c r="E4" s="1110"/>
      <c r="F4" s="1110"/>
      <c r="G4" s="1110"/>
      <c r="H4" s="1127"/>
      <c r="I4" s="847"/>
      <c r="J4" s="1121" t="str">
        <f>Capa!T4</f>
        <v>DI-1310-PE-GR-EC-0001</v>
      </c>
      <c r="K4" s="1122"/>
      <c r="L4" s="111" t="str">
        <f>IF(Capa!AC3="","",Capa!AC3)</f>
        <v/>
      </c>
      <c r="M4" s="152" t="s">
        <v>3</v>
      </c>
      <c r="N4" s="111"/>
      <c r="O4" s="153" t="s">
        <v>87</v>
      </c>
    </row>
    <row r="5" spans="1:325" ht="24.95" customHeight="1">
      <c r="A5" s="105"/>
      <c r="B5" s="167"/>
      <c r="C5" s="106"/>
      <c r="D5" s="692" t="str">
        <f>Capa!H5</f>
        <v>ELABORADO:</v>
      </c>
      <c r="E5" s="692"/>
      <c r="F5" s="1112" t="str">
        <f>Capa!M5</f>
        <v>VERIFICADO:</v>
      </c>
      <c r="G5" s="1128"/>
      <c r="H5" s="1112" t="str">
        <f>Capa!R5</f>
        <v>APROVADO:</v>
      </c>
      <c r="I5" s="1128"/>
      <c r="J5" s="1119" t="s">
        <v>78</v>
      </c>
      <c r="K5" s="1120"/>
      <c r="L5" s="111" t="str">
        <f>IF(Capa!AC4="","",Capa!AC4)</f>
        <v>X</v>
      </c>
      <c r="M5" s="152" t="s">
        <v>4</v>
      </c>
      <c r="N5" s="111"/>
      <c r="O5" s="153" t="s">
        <v>83</v>
      </c>
    </row>
    <row r="6" spans="1:325" ht="24.95" customHeight="1">
      <c r="A6" s="105"/>
      <c r="B6" s="167"/>
      <c r="C6" s="106"/>
      <c r="D6" s="689" t="s">
        <v>282</v>
      </c>
      <c r="E6" s="689"/>
      <c r="F6" s="1109" t="s">
        <v>282</v>
      </c>
      <c r="G6" s="1111"/>
      <c r="H6" s="1109" t="s">
        <v>282</v>
      </c>
      <c r="I6" s="1111"/>
      <c r="J6" s="1121" t="str">
        <f>Capa!W6</f>
        <v>52/22</v>
      </c>
      <c r="K6" s="1122"/>
      <c r="L6" s="111" t="str">
        <f>IF(Capa!AC5="","",Capa!AC5)</f>
        <v/>
      </c>
      <c r="M6" s="152" t="s">
        <v>5</v>
      </c>
      <c r="N6" s="111"/>
      <c r="O6" s="153" t="s">
        <v>79</v>
      </c>
    </row>
    <row r="7" spans="1:325" ht="24.95" customHeight="1">
      <c r="A7" s="105"/>
      <c r="B7" s="167"/>
      <c r="C7" s="106"/>
      <c r="D7" s="162" t="s">
        <v>7</v>
      </c>
      <c r="E7" s="163"/>
      <c r="F7" s="163"/>
      <c r="G7" s="163"/>
      <c r="H7" s="165"/>
      <c r="I7" s="847"/>
      <c r="J7" s="174" t="s">
        <v>8</v>
      </c>
      <c r="K7" s="692" t="s">
        <v>9</v>
      </c>
      <c r="L7" s="111" t="str">
        <f>IF(Capa!AC6="","",Capa!AC6)</f>
        <v/>
      </c>
      <c r="M7" s="152" t="s">
        <v>6</v>
      </c>
      <c r="N7" s="111" t="s">
        <v>90</v>
      </c>
      <c r="O7" s="153" t="s">
        <v>80</v>
      </c>
    </row>
    <row r="8" spans="1:325" ht="24.95" customHeight="1">
      <c r="A8" s="105"/>
      <c r="B8" s="167"/>
      <c r="C8" s="106"/>
      <c r="D8" s="1109" t="s">
        <v>283</v>
      </c>
      <c r="E8" s="1110"/>
      <c r="F8" s="1110"/>
      <c r="G8" s="1110"/>
      <c r="H8" s="1110"/>
      <c r="I8" s="1111"/>
      <c r="J8" s="177">
        <f>Capa!W8</f>
        <v>44750</v>
      </c>
      <c r="K8" s="171" t="s">
        <v>2604</v>
      </c>
      <c r="L8" s="111" t="str">
        <f>IF(Capa!AC7="","",Capa!AC7)</f>
        <v/>
      </c>
      <c r="M8" s="152" t="s">
        <v>10</v>
      </c>
      <c r="N8" s="112"/>
      <c r="O8" s="153"/>
    </row>
    <row r="9" spans="1:325" ht="24.95" customHeight="1">
      <c r="A9" s="105"/>
      <c r="B9" s="167"/>
      <c r="C9" s="106"/>
      <c r="D9" s="162" t="s">
        <v>11</v>
      </c>
      <c r="E9" s="163"/>
      <c r="F9" s="163"/>
      <c r="G9" s="163"/>
      <c r="H9" s="163"/>
      <c r="I9" s="179"/>
      <c r="J9" s="175"/>
      <c r="K9" s="164"/>
      <c r="L9" s="107" t="str">
        <f>IF(Capa!AC8="","",Capa!AC8)</f>
        <v/>
      </c>
      <c r="M9" s="734"/>
      <c r="N9" s="155"/>
      <c r="O9" s="156"/>
    </row>
    <row r="10" spans="1:325" ht="24.95" customHeight="1">
      <c r="A10" s="157"/>
      <c r="B10" s="168"/>
      <c r="C10" s="158"/>
      <c r="D10" s="1109" t="s">
        <v>2478</v>
      </c>
      <c r="E10" s="1110"/>
      <c r="F10" s="1110"/>
      <c r="G10" s="1110"/>
      <c r="H10" s="1110"/>
      <c r="I10" s="1110"/>
      <c r="J10" s="1110"/>
      <c r="K10" s="1111"/>
      <c r="L10" s="159"/>
      <c r="M10" s="160"/>
      <c r="N10" s="160"/>
      <c r="O10" s="161"/>
    </row>
    <row r="11" spans="1:325" s="80" customFormat="1" ht="24.95" customHeight="1">
      <c r="A11" s="1078" t="s">
        <v>64</v>
      </c>
      <c r="B11" s="1148" t="s">
        <v>74</v>
      </c>
      <c r="C11" s="1148" t="s">
        <v>66</v>
      </c>
      <c r="D11" s="1145" t="s">
        <v>13</v>
      </c>
      <c r="E11" s="698"/>
      <c r="F11" s="1148" t="s">
        <v>20</v>
      </c>
      <c r="G11" s="1078" t="s">
        <v>266</v>
      </c>
      <c r="H11" s="1132" t="s">
        <v>18</v>
      </c>
      <c r="I11" s="1133" t="s">
        <v>89</v>
      </c>
      <c r="J11" s="1133" t="s">
        <v>75</v>
      </c>
      <c r="K11" s="695" t="s">
        <v>537</v>
      </c>
      <c r="L11" s="1077" t="s">
        <v>76</v>
      </c>
      <c r="M11" s="1078" t="s">
        <v>77</v>
      </c>
      <c r="N11" s="1145"/>
      <c r="O11" s="1079"/>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c r="AT11" s="342"/>
      <c r="AU11" s="342"/>
      <c r="AV11" s="342"/>
      <c r="AW11" s="342"/>
      <c r="AX11" s="342"/>
      <c r="AY11" s="342"/>
      <c r="AZ11" s="342"/>
      <c r="BA11" s="342"/>
      <c r="BB11" s="342"/>
      <c r="BC11" s="342"/>
      <c r="BD11" s="342"/>
      <c r="BE11" s="342"/>
      <c r="BF11" s="342"/>
      <c r="BG11" s="342"/>
      <c r="BH11" s="342"/>
      <c r="BI11" s="342"/>
      <c r="BJ11" s="342"/>
      <c r="BK11" s="342"/>
      <c r="BL11" s="342"/>
      <c r="BM11" s="342"/>
      <c r="BN11" s="342"/>
      <c r="BO11" s="342"/>
      <c r="BP11" s="342"/>
      <c r="BQ11" s="342"/>
      <c r="BR11" s="342"/>
      <c r="BS11" s="342"/>
      <c r="BT11" s="342"/>
      <c r="BU11" s="342"/>
      <c r="BV11" s="342"/>
      <c r="BW11" s="342"/>
      <c r="BX11" s="342"/>
      <c r="BY11" s="342"/>
      <c r="BZ11" s="342"/>
      <c r="CA11" s="342"/>
      <c r="CB11" s="342"/>
      <c r="CC11" s="342"/>
      <c r="CD11" s="342"/>
      <c r="CE11" s="342"/>
      <c r="CF11" s="342"/>
      <c r="CG11" s="342"/>
      <c r="CH11" s="342"/>
      <c r="CI11" s="342"/>
      <c r="CJ11" s="342"/>
      <c r="CK11" s="342"/>
      <c r="CL11" s="342"/>
      <c r="CM11" s="342"/>
      <c r="CN11" s="342"/>
      <c r="CO11" s="342"/>
      <c r="CP11" s="342"/>
      <c r="CQ11" s="342"/>
      <c r="CR11" s="342"/>
      <c r="CS11" s="342"/>
      <c r="CT11" s="342"/>
      <c r="CU11" s="342"/>
      <c r="CV11" s="342"/>
      <c r="CW11" s="342"/>
      <c r="CX11" s="342"/>
      <c r="CY11" s="342"/>
      <c r="CZ11" s="342"/>
      <c r="DA11" s="342"/>
      <c r="DB11" s="342"/>
      <c r="DC11" s="342"/>
      <c r="DD11" s="342"/>
      <c r="DE11" s="342"/>
      <c r="DF11" s="342"/>
      <c r="DG11" s="342"/>
      <c r="DH11" s="342"/>
      <c r="DI11" s="342"/>
      <c r="DJ11" s="342"/>
      <c r="DK11" s="342"/>
      <c r="DL11" s="342"/>
      <c r="DM11" s="342"/>
      <c r="DN11" s="342"/>
      <c r="DO11" s="342"/>
      <c r="DP11" s="342"/>
      <c r="DQ11" s="342"/>
      <c r="DR11" s="342"/>
      <c r="DS11" s="342"/>
      <c r="DT11" s="342"/>
      <c r="DU11" s="342"/>
      <c r="DV11" s="342"/>
      <c r="DW11" s="342"/>
      <c r="DX11" s="342"/>
      <c r="DY11" s="342"/>
      <c r="DZ11" s="342"/>
      <c r="EA11" s="342"/>
      <c r="EB11" s="342"/>
      <c r="EC11" s="342"/>
      <c r="ED11" s="342"/>
      <c r="EE11" s="342"/>
      <c r="EF11" s="342"/>
      <c r="EG11" s="342"/>
      <c r="EH11" s="342"/>
      <c r="EI11" s="342"/>
      <c r="EJ11" s="342"/>
      <c r="EK11" s="342"/>
      <c r="EL11" s="342"/>
      <c r="EM11" s="342"/>
      <c r="EN11" s="342"/>
      <c r="EO11" s="342"/>
      <c r="EP11" s="342"/>
      <c r="EQ11" s="342"/>
      <c r="ER11" s="342"/>
      <c r="ES11" s="342"/>
      <c r="ET11" s="342"/>
      <c r="EU11" s="342"/>
      <c r="EV11" s="342"/>
      <c r="EW11" s="342"/>
      <c r="EX11" s="342"/>
      <c r="EY11" s="342"/>
      <c r="EZ11" s="342"/>
      <c r="FA11" s="342"/>
      <c r="FB11" s="342"/>
      <c r="FC11" s="342"/>
      <c r="FD11" s="342"/>
      <c r="FE11" s="342"/>
      <c r="FF11" s="342"/>
      <c r="FG11" s="342"/>
      <c r="FH11" s="342"/>
      <c r="FI11" s="342"/>
      <c r="FJ11" s="342"/>
      <c r="FK11" s="342"/>
      <c r="FL11" s="342"/>
      <c r="FM11" s="342"/>
      <c r="FN11" s="342"/>
      <c r="FO11" s="342"/>
      <c r="FP11" s="342"/>
      <c r="FQ11" s="342"/>
      <c r="FR11" s="342"/>
      <c r="FS11" s="342"/>
      <c r="FT11" s="342"/>
      <c r="FU11" s="342"/>
      <c r="FV11" s="342"/>
      <c r="FW11" s="342"/>
      <c r="FX11" s="342"/>
      <c r="FY11" s="342"/>
      <c r="FZ11" s="342"/>
      <c r="GA11" s="342"/>
      <c r="GB11" s="342"/>
      <c r="GC11" s="342"/>
      <c r="GD11" s="342"/>
      <c r="GE11" s="342"/>
      <c r="GF11" s="342"/>
      <c r="GG11" s="342"/>
      <c r="GH11" s="342"/>
      <c r="GI11" s="342"/>
      <c r="GJ11" s="342"/>
      <c r="GK11" s="342"/>
      <c r="GL11" s="342"/>
      <c r="GM11" s="342"/>
      <c r="GN11" s="342"/>
      <c r="GO11" s="342"/>
      <c r="GP11" s="342"/>
      <c r="GQ11" s="342"/>
      <c r="GR11" s="342"/>
      <c r="GS11" s="342"/>
      <c r="GT11" s="342"/>
      <c r="GU11" s="342"/>
      <c r="GV11" s="342"/>
      <c r="GW11" s="342"/>
      <c r="GX11" s="342"/>
      <c r="GY11" s="342"/>
      <c r="GZ11" s="342"/>
      <c r="HA11" s="342"/>
      <c r="HB11" s="342"/>
      <c r="HC11" s="342"/>
      <c r="HD11" s="342"/>
      <c r="HE11" s="342"/>
      <c r="HF11" s="342"/>
      <c r="HG11" s="342"/>
      <c r="HH11" s="342"/>
      <c r="HI11" s="342"/>
      <c r="HJ11" s="342"/>
      <c r="HK11" s="342"/>
      <c r="HL11" s="342"/>
      <c r="HM11" s="342"/>
      <c r="HN11" s="342"/>
      <c r="HO11" s="342"/>
      <c r="HP11" s="342"/>
      <c r="HQ11" s="342"/>
      <c r="HR11" s="342"/>
      <c r="HS11" s="342"/>
      <c r="HT11" s="342"/>
      <c r="HU11" s="342"/>
      <c r="HV11" s="342"/>
      <c r="HW11" s="342"/>
      <c r="HX11" s="342"/>
      <c r="HY11" s="342"/>
      <c r="HZ11" s="342"/>
      <c r="IA11" s="342"/>
      <c r="IB11" s="342"/>
      <c r="IC11" s="342"/>
      <c r="ID11" s="342"/>
      <c r="IE11" s="342"/>
      <c r="IF11" s="342"/>
      <c r="IG11" s="342"/>
      <c r="IH11" s="342"/>
      <c r="II11" s="342"/>
      <c r="IJ11" s="342"/>
      <c r="IK11" s="342"/>
      <c r="IL11" s="342"/>
      <c r="IM11" s="342"/>
      <c r="IN11" s="342"/>
      <c r="IO11" s="342"/>
      <c r="IP11" s="342"/>
      <c r="IQ11" s="342"/>
      <c r="IR11" s="342"/>
      <c r="IS11" s="342"/>
      <c r="IT11" s="342"/>
      <c r="IU11" s="342"/>
      <c r="IV11" s="342"/>
      <c r="IW11" s="342"/>
      <c r="IX11" s="342"/>
      <c r="IY11" s="342"/>
      <c r="IZ11" s="342"/>
      <c r="JA11" s="342"/>
      <c r="JB11" s="342"/>
      <c r="JC11" s="342"/>
      <c r="JD11" s="342"/>
      <c r="JE11" s="342"/>
      <c r="JF11" s="342"/>
      <c r="JG11" s="342"/>
      <c r="JH11" s="342"/>
      <c r="JI11" s="342"/>
      <c r="JJ11" s="342"/>
      <c r="JK11" s="342"/>
      <c r="JL11" s="342"/>
      <c r="JM11" s="342"/>
      <c r="JN11" s="342"/>
      <c r="JO11" s="342"/>
      <c r="JP11" s="342"/>
      <c r="JQ11" s="342"/>
      <c r="JR11" s="342"/>
      <c r="JS11" s="342"/>
      <c r="JT11" s="342"/>
      <c r="JU11" s="342"/>
      <c r="JV11" s="342"/>
      <c r="JW11" s="342"/>
      <c r="JX11" s="342"/>
      <c r="JY11" s="342"/>
      <c r="JZ11" s="342"/>
      <c r="KA11" s="342"/>
      <c r="KB11" s="342"/>
      <c r="KC11" s="342"/>
      <c r="KD11" s="342"/>
      <c r="KE11" s="342"/>
      <c r="KF11" s="342"/>
      <c r="KG11" s="342"/>
      <c r="KH11" s="342"/>
      <c r="KI11" s="342"/>
      <c r="KJ11" s="342"/>
      <c r="KK11" s="342"/>
      <c r="KL11" s="342"/>
      <c r="KM11" s="342"/>
      <c r="KN11" s="342"/>
      <c r="KO11" s="342"/>
      <c r="KP11" s="342"/>
      <c r="KQ11" s="342"/>
      <c r="KR11" s="342"/>
      <c r="KS11" s="342"/>
      <c r="KT11" s="342"/>
      <c r="KU11" s="342"/>
      <c r="KV11" s="342"/>
      <c r="KW11" s="342"/>
      <c r="KX11" s="342"/>
      <c r="KY11" s="342"/>
      <c r="KZ11" s="342"/>
      <c r="LA11" s="342"/>
      <c r="LB11" s="342"/>
      <c r="LC11" s="342"/>
      <c r="LD11" s="342"/>
      <c r="LE11" s="342"/>
      <c r="LF11" s="342"/>
      <c r="LG11" s="342"/>
      <c r="LH11" s="342"/>
      <c r="LI11" s="342"/>
      <c r="LJ11" s="342"/>
      <c r="LK11" s="342"/>
      <c r="LL11" s="342"/>
    </row>
    <row r="12" spans="1:325" s="80" customFormat="1" ht="24.95" customHeight="1">
      <c r="A12" s="1080"/>
      <c r="B12" s="1149"/>
      <c r="C12" s="1149"/>
      <c r="D12" s="1146"/>
      <c r="E12" s="699"/>
      <c r="F12" s="1149"/>
      <c r="G12" s="1080"/>
      <c r="H12" s="1132"/>
      <c r="I12" s="1133"/>
      <c r="J12" s="1133"/>
      <c r="K12" s="510">
        <v>0.22120000000000001</v>
      </c>
      <c r="L12" s="1077"/>
      <c r="M12" s="1080"/>
      <c r="N12" s="1146"/>
      <c r="O12" s="1081"/>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2"/>
      <c r="AV12" s="342"/>
      <c r="AW12" s="342"/>
      <c r="AX12" s="342"/>
      <c r="AY12" s="342"/>
      <c r="AZ12" s="342"/>
      <c r="BA12" s="342"/>
      <c r="BB12" s="342"/>
      <c r="BC12" s="342"/>
      <c r="BD12" s="342"/>
      <c r="BE12" s="342"/>
      <c r="BF12" s="342"/>
      <c r="BG12" s="342"/>
      <c r="BH12" s="342"/>
      <c r="BI12" s="342"/>
      <c r="BJ12" s="342"/>
      <c r="BK12" s="342"/>
      <c r="BL12" s="342"/>
      <c r="BM12" s="342"/>
      <c r="BN12" s="342"/>
      <c r="BO12" s="342"/>
      <c r="BP12" s="342"/>
      <c r="BQ12" s="342"/>
      <c r="BR12" s="342"/>
      <c r="BS12" s="342"/>
      <c r="BT12" s="342"/>
      <c r="BU12" s="342"/>
      <c r="BV12" s="342"/>
      <c r="BW12" s="342"/>
      <c r="BX12" s="342"/>
      <c r="BY12" s="342"/>
      <c r="BZ12" s="342"/>
      <c r="CA12" s="342"/>
      <c r="CB12" s="342"/>
      <c r="CC12" s="342"/>
      <c r="CD12" s="342"/>
      <c r="CE12" s="342"/>
      <c r="CF12" s="342"/>
      <c r="CG12" s="342"/>
      <c r="CH12" s="342"/>
      <c r="CI12" s="342"/>
      <c r="CJ12" s="342"/>
      <c r="CK12" s="342"/>
      <c r="CL12" s="342"/>
      <c r="CM12" s="342"/>
      <c r="CN12" s="342"/>
      <c r="CO12" s="342"/>
      <c r="CP12" s="342"/>
      <c r="CQ12" s="342"/>
      <c r="CR12" s="342"/>
      <c r="CS12" s="342"/>
      <c r="CT12" s="342"/>
      <c r="CU12" s="342"/>
      <c r="CV12" s="342"/>
      <c r="CW12" s="342"/>
      <c r="CX12" s="342"/>
      <c r="CY12" s="342"/>
      <c r="CZ12" s="342"/>
      <c r="DA12" s="342"/>
      <c r="DB12" s="342"/>
      <c r="DC12" s="342"/>
      <c r="DD12" s="342"/>
      <c r="DE12" s="342"/>
      <c r="DF12" s="342"/>
      <c r="DG12" s="342"/>
      <c r="DH12" s="342"/>
      <c r="DI12" s="342"/>
      <c r="DJ12" s="342"/>
      <c r="DK12" s="342"/>
      <c r="DL12" s="342"/>
      <c r="DM12" s="342"/>
      <c r="DN12" s="342"/>
      <c r="DO12" s="342"/>
      <c r="DP12" s="342"/>
      <c r="DQ12" s="342"/>
      <c r="DR12" s="342"/>
      <c r="DS12" s="342"/>
      <c r="DT12" s="342"/>
      <c r="DU12" s="342"/>
      <c r="DV12" s="342"/>
      <c r="DW12" s="342"/>
      <c r="DX12" s="342"/>
      <c r="DY12" s="342"/>
      <c r="DZ12" s="342"/>
      <c r="EA12" s="342"/>
      <c r="EB12" s="342"/>
      <c r="EC12" s="342"/>
      <c r="ED12" s="342"/>
      <c r="EE12" s="342"/>
      <c r="EF12" s="342"/>
      <c r="EG12" s="342"/>
      <c r="EH12" s="342"/>
      <c r="EI12" s="342"/>
      <c r="EJ12" s="342"/>
      <c r="EK12" s="342"/>
      <c r="EL12" s="342"/>
      <c r="EM12" s="342"/>
      <c r="EN12" s="342"/>
      <c r="EO12" s="342"/>
      <c r="EP12" s="342"/>
      <c r="EQ12" s="342"/>
      <c r="ER12" s="342"/>
      <c r="ES12" s="342"/>
      <c r="ET12" s="342"/>
      <c r="EU12" s="342"/>
      <c r="EV12" s="342"/>
      <c r="EW12" s="342"/>
      <c r="EX12" s="342"/>
      <c r="EY12" s="342"/>
      <c r="EZ12" s="342"/>
      <c r="FA12" s="342"/>
      <c r="FB12" s="342"/>
      <c r="FC12" s="342"/>
      <c r="FD12" s="342"/>
      <c r="FE12" s="342"/>
      <c r="FF12" s="342"/>
      <c r="FG12" s="342"/>
      <c r="FH12" s="342"/>
      <c r="FI12" s="342"/>
      <c r="FJ12" s="342"/>
      <c r="FK12" s="342"/>
      <c r="FL12" s="342"/>
      <c r="FM12" s="342"/>
      <c r="FN12" s="342"/>
      <c r="FO12" s="342"/>
      <c r="FP12" s="342"/>
      <c r="FQ12" s="342"/>
      <c r="FR12" s="342"/>
      <c r="FS12" s="342"/>
      <c r="FT12" s="342"/>
      <c r="FU12" s="342"/>
      <c r="FV12" s="342"/>
      <c r="FW12" s="342"/>
      <c r="FX12" s="342"/>
      <c r="FY12" s="342"/>
      <c r="FZ12" s="342"/>
      <c r="GA12" s="342"/>
      <c r="GB12" s="342"/>
      <c r="GC12" s="342"/>
      <c r="GD12" s="342"/>
      <c r="GE12" s="342"/>
      <c r="GF12" s="342"/>
      <c r="GG12" s="342"/>
      <c r="GH12" s="342"/>
      <c r="GI12" s="342"/>
      <c r="GJ12" s="342"/>
      <c r="GK12" s="342"/>
      <c r="GL12" s="342"/>
      <c r="GM12" s="342"/>
      <c r="GN12" s="342"/>
      <c r="GO12" s="342"/>
      <c r="GP12" s="342"/>
      <c r="GQ12" s="342"/>
      <c r="GR12" s="342"/>
      <c r="GS12" s="342"/>
      <c r="GT12" s="342"/>
      <c r="GU12" s="342"/>
      <c r="GV12" s="342"/>
      <c r="GW12" s="342"/>
      <c r="GX12" s="342"/>
      <c r="GY12" s="342"/>
      <c r="GZ12" s="342"/>
      <c r="HA12" s="342"/>
      <c r="HB12" s="342"/>
      <c r="HC12" s="342"/>
      <c r="HD12" s="342"/>
      <c r="HE12" s="342"/>
      <c r="HF12" s="342"/>
      <c r="HG12" s="342"/>
      <c r="HH12" s="342"/>
      <c r="HI12" s="342"/>
      <c r="HJ12" s="342"/>
      <c r="HK12" s="342"/>
      <c r="HL12" s="342"/>
      <c r="HM12" s="342"/>
      <c r="HN12" s="342"/>
      <c r="HO12" s="342"/>
      <c r="HP12" s="342"/>
      <c r="HQ12" s="342"/>
      <c r="HR12" s="342"/>
      <c r="HS12" s="342"/>
      <c r="HT12" s="342"/>
      <c r="HU12" s="342"/>
      <c r="HV12" s="342"/>
      <c r="HW12" s="342"/>
      <c r="HX12" s="342"/>
      <c r="HY12" s="342"/>
      <c r="HZ12" s="342"/>
      <c r="IA12" s="342"/>
      <c r="IB12" s="342"/>
      <c r="IC12" s="342"/>
      <c r="ID12" s="342"/>
      <c r="IE12" s="342"/>
      <c r="IF12" s="342"/>
      <c r="IG12" s="342"/>
      <c r="IH12" s="342"/>
      <c r="II12" s="342"/>
      <c r="IJ12" s="342"/>
      <c r="IK12" s="342"/>
      <c r="IL12" s="342"/>
      <c r="IM12" s="342"/>
      <c r="IN12" s="342"/>
      <c r="IO12" s="342"/>
      <c r="IP12" s="342"/>
      <c r="IQ12" s="342"/>
      <c r="IR12" s="342"/>
      <c r="IS12" s="342"/>
      <c r="IT12" s="342"/>
      <c r="IU12" s="342"/>
      <c r="IV12" s="342"/>
      <c r="IW12" s="342"/>
      <c r="IX12" s="342"/>
      <c r="IY12" s="342"/>
      <c r="IZ12" s="342"/>
      <c r="JA12" s="342"/>
      <c r="JB12" s="342"/>
      <c r="JC12" s="342"/>
      <c r="JD12" s="342"/>
      <c r="JE12" s="342"/>
      <c r="JF12" s="342"/>
      <c r="JG12" s="342"/>
      <c r="JH12" s="342"/>
      <c r="JI12" s="342"/>
      <c r="JJ12" s="342"/>
      <c r="JK12" s="342"/>
      <c r="JL12" s="342"/>
      <c r="JM12" s="342"/>
      <c r="JN12" s="342"/>
      <c r="JO12" s="342"/>
      <c r="JP12" s="342"/>
      <c r="JQ12" s="342"/>
      <c r="JR12" s="342"/>
      <c r="JS12" s="342"/>
      <c r="JT12" s="342"/>
      <c r="JU12" s="342"/>
      <c r="JV12" s="342"/>
      <c r="JW12" s="342"/>
      <c r="JX12" s="342"/>
      <c r="JY12" s="342"/>
      <c r="JZ12" s="342"/>
      <c r="KA12" s="342"/>
      <c r="KB12" s="342"/>
      <c r="KC12" s="342"/>
      <c r="KD12" s="342"/>
      <c r="KE12" s="342"/>
      <c r="KF12" s="342"/>
      <c r="KG12" s="342"/>
      <c r="KH12" s="342"/>
      <c r="KI12" s="342"/>
      <c r="KJ12" s="342"/>
      <c r="KK12" s="342"/>
      <c r="KL12" s="342"/>
      <c r="KM12" s="342"/>
      <c r="KN12" s="342"/>
      <c r="KO12" s="342"/>
      <c r="KP12" s="342"/>
      <c r="KQ12" s="342"/>
      <c r="KR12" s="342"/>
      <c r="KS12" s="342"/>
      <c r="KT12" s="342"/>
      <c r="KU12" s="342"/>
      <c r="KV12" s="342"/>
      <c r="KW12" s="342"/>
      <c r="KX12" s="342"/>
      <c r="KY12" s="342"/>
      <c r="KZ12" s="342"/>
      <c r="LA12" s="342"/>
      <c r="LB12" s="342"/>
      <c r="LC12" s="342"/>
      <c r="LD12" s="342"/>
      <c r="LE12" s="342"/>
      <c r="LF12" s="342"/>
      <c r="LG12" s="342"/>
      <c r="LH12" s="342"/>
      <c r="LI12" s="342"/>
      <c r="LJ12" s="342"/>
      <c r="LK12" s="342"/>
      <c r="LL12" s="342"/>
    </row>
    <row r="13" spans="1:325" s="736" customFormat="1" ht="15.75">
      <c r="A13" s="334">
        <v>7</v>
      </c>
      <c r="B13" s="332"/>
      <c r="C13" s="333"/>
      <c r="D13" s="331" t="s">
        <v>484</v>
      </c>
      <c r="E13" s="331"/>
      <c r="F13" s="331"/>
      <c r="G13" s="332"/>
      <c r="H13" s="334"/>
      <c r="I13" s="334"/>
      <c r="J13" s="672"/>
      <c r="K13" s="672"/>
      <c r="L13" s="730"/>
      <c r="M13" s="332"/>
      <c r="N13" s="1259"/>
      <c r="O13" s="1259"/>
      <c r="P13" s="739"/>
      <c r="Q13" s="739"/>
      <c r="R13" s="739"/>
      <c r="S13" s="739"/>
      <c r="T13" s="739"/>
      <c r="U13" s="739"/>
      <c r="V13" s="739"/>
      <c r="W13" s="739"/>
      <c r="X13" s="739"/>
      <c r="Y13" s="739"/>
      <c r="Z13" s="739"/>
      <c r="AA13" s="739"/>
      <c r="AB13" s="739"/>
      <c r="AC13" s="739"/>
      <c r="AD13" s="739"/>
      <c r="AE13" s="739"/>
      <c r="AF13" s="739"/>
      <c r="AG13" s="739"/>
      <c r="AH13" s="739"/>
      <c r="AI13" s="739"/>
      <c r="AJ13" s="739"/>
      <c r="AK13" s="739"/>
      <c r="AL13" s="739"/>
      <c r="AM13" s="739"/>
      <c r="AN13" s="739"/>
      <c r="AO13" s="739"/>
      <c r="AP13" s="739"/>
      <c r="AQ13" s="739"/>
      <c r="AR13" s="739"/>
      <c r="AS13" s="739"/>
      <c r="AT13" s="739"/>
      <c r="AU13" s="739"/>
      <c r="AV13" s="739"/>
      <c r="AW13" s="739"/>
      <c r="AX13" s="739"/>
      <c r="AY13" s="739"/>
      <c r="AZ13" s="739"/>
      <c r="BA13" s="739"/>
      <c r="BB13" s="739"/>
      <c r="BC13" s="739"/>
      <c r="BD13" s="739"/>
      <c r="BE13" s="739"/>
      <c r="BF13" s="739"/>
      <c r="BG13" s="739"/>
      <c r="BH13" s="739"/>
      <c r="BI13" s="739"/>
      <c r="BJ13" s="739"/>
      <c r="BK13" s="739"/>
      <c r="BL13" s="739"/>
      <c r="BM13" s="739"/>
      <c r="BN13" s="739"/>
      <c r="BO13" s="739"/>
      <c r="BP13" s="739"/>
      <c r="BQ13" s="739"/>
      <c r="BR13" s="739"/>
      <c r="BS13" s="739"/>
      <c r="BT13" s="739"/>
      <c r="BU13" s="739"/>
      <c r="BV13" s="739"/>
      <c r="BW13" s="739"/>
      <c r="BX13" s="739"/>
      <c r="BY13" s="739"/>
      <c r="BZ13" s="739"/>
      <c r="CA13" s="739"/>
      <c r="CB13" s="739"/>
      <c r="CC13" s="739"/>
      <c r="CD13" s="739"/>
      <c r="CE13" s="739"/>
      <c r="CF13" s="739"/>
      <c r="CG13" s="739"/>
      <c r="CH13" s="739"/>
      <c r="CI13" s="739"/>
      <c r="CJ13" s="739"/>
      <c r="CK13" s="739"/>
      <c r="CL13" s="739"/>
      <c r="CM13" s="739"/>
      <c r="CN13" s="739"/>
      <c r="CO13" s="739"/>
      <c r="CP13" s="739"/>
      <c r="CQ13" s="739"/>
      <c r="CR13" s="739"/>
      <c r="CS13" s="739"/>
      <c r="CT13" s="739"/>
      <c r="CU13" s="739"/>
      <c r="CV13" s="739"/>
      <c r="CW13" s="739"/>
      <c r="CX13" s="739"/>
      <c r="CY13" s="739"/>
      <c r="CZ13" s="739"/>
      <c r="DA13" s="739"/>
      <c r="DB13" s="739"/>
      <c r="DC13" s="739"/>
      <c r="DD13" s="739"/>
      <c r="DE13" s="739"/>
      <c r="DF13" s="739"/>
      <c r="DG13" s="739"/>
      <c r="DH13" s="739"/>
      <c r="DI13" s="739"/>
      <c r="DJ13" s="739"/>
      <c r="DK13" s="739"/>
      <c r="DL13" s="739"/>
      <c r="DM13" s="739"/>
      <c r="DN13" s="739"/>
      <c r="DO13" s="739"/>
      <c r="DP13" s="739"/>
      <c r="DQ13" s="739"/>
      <c r="DR13" s="739"/>
      <c r="DS13" s="739"/>
      <c r="DT13" s="739"/>
      <c r="DU13" s="739"/>
      <c r="DV13" s="739"/>
      <c r="DW13" s="739"/>
      <c r="DX13" s="739"/>
      <c r="DY13" s="739"/>
      <c r="DZ13" s="739"/>
      <c r="EA13" s="739"/>
      <c r="EB13" s="739"/>
      <c r="EC13" s="739"/>
      <c r="ED13" s="739"/>
      <c r="EE13" s="739"/>
      <c r="EF13" s="739"/>
      <c r="EG13" s="739"/>
      <c r="EH13" s="739"/>
      <c r="EI13" s="739"/>
      <c r="EJ13" s="739"/>
      <c r="EK13" s="739"/>
      <c r="EL13" s="739"/>
      <c r="EM13" s="739"/>
      <c r="EN13" s="739"/>
      <c r="EO13" s="739"/>
      <c r="EP13" s="739"/>
      <c r="EQ13" s="739"/>
      <c r="ER13" s="739"/>
      <c r="ES13" s="739"/>
      <c r="ET13" s="739"/>
      <c r="EU13" s="739"/>
      <c r="EV13" s="739"/>
      <c r="EW13" s="739"/>
      <c r="EX13" s="739"/>
      <c r="EY13" s="739"/>
      <c r="EZ13" s="739"/>
      <c r="FA13" s="739"/>
      <c r="FB13" s="739"/>
      <c r="FC13" s="739"/>
      <c r="FD13" s="739"/>
      <c r="FE13" s="739"/>
      <c r="FF13" s="739"/>
      <c r="FG13" s="739"/>
      <c r="FH13" s="739"/>
      <c r="FI13" s="739"/>
      <c r="FJ13" s="739"/>
      <c r="FK13" s="739"/>
      <c r="FL13" s="739"/>
      <c r="FM13" s="739"/>
      <c r="FN13" s="739"/>
      <c r="FO13" s="739"/>
      <c r="FP13" s="739"/>
      <c r="FQ13" s="739"/>
      <c r="FR13" s="739"/>
      <c r="FS13" s="739"/>
      <c r="FT13" s="739"/>
      <c r="FU13" s="739"/>
      <c r="FV13" s="739"/>
      <c r="FW13" s="739"/>
      <c r="FX13" s="739"/>
      <c r="FY13" s="739"/>
      <c r="FZ13" s="739"/>
      <c r="GA13" s="739"/>
      <c r="GB13" s="739"/>
      <c r="GC13" s="739"/>
      <c r="GD13" s="739"/>
      <c r="GE13" s="739"/>
      <c r="GF13" s="739"/>
      <c r="GG13" s="739"/>
      <c r="GH13" s="739"/>
      <c r="GI13" s="739"/>
      <c r="GJ13" s="739"/>
      <c r="GK13" s="739"/>
      <c r="GL13" s="739"/>
      <c r="GM13" s="739"/>
      <c r="GN13" s="739"/>
      <c r="GO13" s="739"/>
      <c r="GP13" s="739"/>
      <c r="GQ13" s="739"/>
      <c r="GR13" s="739"/>
      <c r="GS13" s="739"/>
      <c r="GT13" s="739"/>
      <c r="GU13" s="739"/>
      <c r="GV13" s="739"/>
      <c r="GW13" s="739"/>
      <c r="GX13" s="739"/>
      <c r="GY13" s="739"/>
      <c r="GZ13" s="739"/>
      <c r="HA13" s="739"/>
      <c r="HB13" s="739"/>
      <c r="HC13" s="739"/>
      <c r="HD13" s="739"/>
      <c r="HE13" s="739"/>
      <c r="HF13" s="739"/>
      <c r="HG13" s="739"/>
      <c r="HH13" s="739"/>
      <c r="HI13" s="739"/>
      <c r="HJ13" s="739"/>
      <c r="HK13" s="739"/>
      <c r="HL13" s="739"/>
      <c r="HM13" s="739"/>
      <c r="HN13" s="739"/>
      <c r="HO13" s="739"/>
      <c r="HP13" s="739"/>
      <c r="HQ13" s="739"/>
      <c r="HR13" s="739"/>
      <c r="HS13" s="739"/>
      <c r="HT13" s="739"/>
      <c r="HU13" s="739"/>
      <c r="HV13" s="739"/>
      <c r="HW13" s="739"/>
      <c r="HX13" s="739"/>
      <c r="HY13" s="739"/>
      <c r="HZ13" s="739"/>
      <c r="IA13" s="739"/>
      <c r="IB13" s="739"/>
      <c r="IC13" s="739"/>
      <c r="ID13" s="739"/>
      <c r="IE13" s="739"/>
      <c r="IF13" s="739"/>
      <c r="IG13" s="739"/>
      <c r="IH13" s="739"/>
      <c r="II13" s="739"/>
      <c r="IJ13" s="739"/>
      <c r="IK13" s="739"/>
      <c r="IL13" s="739"/>
      <c r="IM13" s="739"/>
      <c r="IN13" s="739"/>
      <c r="IO13" s="739"/>
      <c r="IP13" s="739"/>
      <c r="IQ13" s="739"/>
      <c r="IR13" s="739"/>
      <c r="IS13" s="739"/>
      <c r="IT13" s="739"/>
      <c r="IU13" s="739"/>
      <c r="IV13" s="739"/>
      <c r="IW13" s="739"/>
      <c r="IX13" s="739"/>
      <c r="IY13" s="739"/>
      <c r="IZ13" s="739"/>
      <c r="JA13" s="739"/>
      <c r="JB13" s="739"/>
      <c r="JC13" s="739"/>
      <c r="JD13" s="739"/>
      <c r="JE13" s="739"/>
      <c r="JF13" s="739"/>
      <c r="JG13" s="739"/>
      <c r="JH13" s="739"/>
      <c r="JI13" s="739"/>
      <c r="JJ13" s="739"/>
      <c r="JK13" s="739"/>
      <c r="JL13" s="739"/>
      <c r="JM13" s="739"/>
      <c r="JN13" s="739"/>
      <c r="JO13" s="739"/>
      <c r="JP13" s="739"/>
      <c r="JQ13" s="739"/>
      <c r="JR13" s="739"/>
      <c r="JS13" s="739"/>
      <c r="JT13" s="739"/>
      <c r="JU13" s="739"/>
      <c r="JV13" s="739"/>
      <c r="JW13" s="739"/>
      <c r="JX13" s="739"/>
      <c r="JY13" s="739"/>
      <c r="JZ13" s="739"/>
      <c r="KA13" s="739"/>
      <c r="KB13" s="739"/>
      <c r="KC13" s="739"/>
      <c r="KD13" s="739"/>
      <c r="KE13" s="739"/>
      <c r="KF13" s="739"/>
      <c r="KG13" s="739"/>
      <c r="KH13" s="739"/>
      <c r="KI13" s="739"/>
      <c r="KJ13" s="739"/>
      <c r="KK13" s="739"/>
      <c r="KL13" s="739"/>
      <c r="KM13" s="739"/>
      <c r="KN13" s="739"/>
      <c r="KO13" s="739"/>
      <c r="KP13" s="739"/>
      <c r="KQ13" s="739"/>
      <c r="KR13" s="739"/>
      <c r="KS13" s="739"/>
      <c r="KT13" s="739"/>
      <c r="KU13" s="739"/>
      <c r="KV13" s="739"/>
      <c r="KW13" s="739"/>
      <c r="KX13" s="739"/>
      <c r="KY13" s="739"/>
      <c r="KZ13" s="739"/>
      <c r="LA13" s="739"/>
      <c r="LB13" s="739"/>
      <c r="LC13" s="739"/>
      <c r="LD13" s="739"/>
      <c r="LE13" s="739"/>
      <c r="LF13" s="739"/>
      <c r="LG13" s="739"/>
      <c r="LH13" s="739"/>
      <c r="LI13" s="739"/>
      <c r="LJ13" s="739"/>
      <c r="LK13" s="739"/>
      <c r="LL13" s="739"/>
    </row>
    <row r="14" spans="1:325" s="850" customFormat="1" ht="15.75">
      <c r="A14" s="710" t="s">
        <v>485</v>
      </c>
      <c r="B14" s="710"/>
      <c r="C14" s="710"/>
      <c r="D14" s="335" t="s">
        <v>486</v>
      </c>
      <c r="E14" s="335"/>
      <c r="F14" s="225"/>
      <c r="G14" s="225"/>
      <c r="H14" s="842"/>
      <c r="I14" s="527"/>
      <c r="J14" s="527">
        <f>SUBTOTAL(9,J15:J38)</f>
        <v>618739.75030065642</v>
      </c>
      <c r="K14" s="527">
        <f t="shared" ref="K14:L14" si="0">SUBTOTAL(9,K15:K38)</f>
        <v>755604.98306716187</v>
      </c>
      <c r="L14" s="844">
        <f t="shared" si="0"/>
        <v>0.17782458279488622</v>
      </c>
      <c r="M14" s="467"/>
      <c r="N14" s="1259"/>
      <c r="O14" s="1259"/>
      <c r="P14" s="343"/>
      <c r="Q14" s="343"/>
      <c r="R14" s="343"/>
      <c r="S14" s="343"/>
      <c r="T14" s="343"/>
      <c r="U14" s="343"/>
      <c r="V14" s="343"/>
      <c r="W14" s="343"/>
      <c r="X14" s="343"/>
      <c r="Y14" s="343"/>
      <c r="Z14" s="343"/>
      <c r="AA14" s="343"/>
      <c r="AB14" s="343"/>
      <c r="AC14" s="343"/>
      <c r="AD14" s="343"/>
      <c r="AE14" s="343"/>
      <c r="AF14" s="848"/>
      <c r="AG14" s="848"/>
      <c r="AH14" s="848"/>
      <c r="AI14" s="848"/>
      <c r="AJ14" s="848"/>
      <c r="AK14" s="848"/>
      <c r="AL14" s="848"/>
      <c r="AM14" s="848"/>
      <c r="AN14" s="848"/>
      <c r="AO14" s="848"/>
      <c r="AP14" s="848"/>
      <c r="AQ14" s="848"/>
      <c r="AR14" s="848"/>
      <c r="AS14" s="848"/>
      <c r="AT14" s="848"/>
      <c r="AU14" s="848"/>
      <c r="AV14" s="848"/>
      <c r="AW14" s="848"/>
      <c r="AX14" s="848"/>
      <c r="AY14" s="848"/>
      <c r="AZ14" s="848"/>
      <c r="BA14" s="848"/>
      <c r="BB14" s="848"/>
      <c r="BC14" s="848"/>
      <c r="BD14" s="848"/>
      <c r="BE14" s="848"/>
      <c r="BF14" s="848"/>
      <c r="BG14" s="848"/>
      <c r="BH14" s="848"/>
      <c r="BI14" s="848"/>
      <c r="BJ14" s="848"/>
      <c r="BK14" s="848"/>
      <c r="BL14" s="848"/>
      <c r="BM14" s="848"/>
      <c r="BN14" s="848"/>
      <c r="BO14" s="848"/>
      <c r="BP14" s="848"/>
      <c r="BQ14" s="848"/>
      <c r="BR14" s="848"/>
      <c r="BS14" s="848"/>
      <c r="BT14" s="848"/>
      <c r="BU14" s="848"/>
      <c r="BV14" s="848"/>
      <c r="BW14" s="848"/>
      <c r="BX14" s="848"/>
      <c r="BY14" s="848"/>
      <c r="BZ14" s="848"/>
      <c r="CA14" s="848"/>
      <c r="CB14" s="848"/>
      <c r="CC14" s="848"/>
      <c r="CD14" s="848"/>
      <c r="CE14" s="848"/>
      <c r="CF14" s="848"/>
      <c r="CG14" s="848"/>
      <c r="CH14" s="848"/>
      <c r="CI14" s="848"/>
      <c r="CJ14" s="848"/>
      <c r="CK14" s="848"/>
      <c r="CL14" s="848"/>
      <c r="CM14" s="848"/>
      <c r="CN14" s="848"/>
      <c r="CO14" s="848"/>
      <c r="CP14" s="848"/>
      <c r="CQ14" s="848"/>
      <c r="CR14" s="848"/>
      <c r="CS14" s="848"/>
      <c r="CT14" s="848"/>
      <c r="CU14" s="848"/>
      <c r="CV14" s="848"/>
      <c r="CW14" s="848"/>
      <c r="CX14" s="848"/>
      <c r="CY14" s="848"/>
      <c r="CZ14" s="848"/>
      <c r="DA14" s="848"/>
      <c r="DB14" s="848"/>
      <c r="DC14" s="848"/>
      <c r="DD14" s="848"/>
      <c r="DE14" s="848"/>
      <c r="DF14" s="848"/>
      <c r="DG14" s="848"/>
      <c r="DH14" s="848"/>
      <c r="DI14" s="848"/>
      <c r="DJ14" s="848"/>
      <c r="DK14" s="848"/>
      <c r="DL14" s="848"/>
      <c r="DM14" s="848"/>
      <c r="DN14" s="848"/>
      <c r="DO14" s="848"/>
      <c r="DP14" s="848"/>
      <c r="DQ14" s="848"/>
      <c r="DR14" s="848"/>
      <c r="DS14" s="848"/>
      <c r="DT14" s="848"/>
      <c r="DU14" s="848"/>
      <c r="DV14" s="848"/>
      <c r="DW14" s="848"/>
      <c r="DX14" s="848"/>
      <c r="DY14" s="848"/>
      <c r="DZ14" s="848"/>
      <c r="EA14" s="848"/>
      <c r="EB14" s="848"/>
      <c r="EC14" s="848"/>
      <c r="ED14" s="848"/>
      <c r="EE14" s="848"/>
      <c r="EF14" s="848"/>
      <c r="EG14" s="848"/>
      <c r="EH14" s="848"/>
      <c r="EI14" s="848"/>
      <c r="EJ14" s="848"/>
      <c r="EK14" s="848"/>
      <c r="EL14" s="848"/>
      <c r="EM14" s="848"/>
      <c r="EN14" s="848"/>
      <c r="EO14" s="848"/>
      <c r="EP14" s="848"/>
      <c r="EQ14" s="848"/>
      <c r="ER14" s="848"/>
      <c r="ES14" s="848"/>
      <c r="ET14" s="848"/>
      <c r="EU14" s="848"/>
      <c r="EV14" s="848"/>
      <c r="EW14" s="848"/>
      <c r="EX14" s="848"/>
      <c r="EY14" s="848"/>
      <c r="EZ14" s="848"/>
      <c r="FA14" s="848"/>
      <c r="FB14" s="848"/>
      <c r="FC14" s="848"/>
      <c r="FD14" s="848"/>
      <c r="FE14" s="848"/>
      <c r="FF14" s="848"/>
      <c r="FG14" s="848"/>
      <c r="FH14" s="848"/>
      <c r="FI14" s="848"/>
      <c r="FJ14" s="848"/>
      <c r="FK14" s="848"/>
      <c r="FL14" s="848"/>
      <c r="FM14" s="848"/>
      <c r="FN14" s="848"/>
      <c r="FO14" s="848"/>
      <c r="FP14" s="848"/>
      <c r="FQ14" s="848"/>
      <c r="FR14" s="848"/>
      <c r="FS14" s="848"/>
      <c r="FT14" s="848"/>
      <c r="FU14" s="848"/>
      <c r="FV14" s="848"/>
      <c r="FW14" s="848"/>
      <c r="FX14" s="848"/>
      <c r="FY14" s="848"/>
      <c r="FZ14" s="848"/>
      <c r="GA14" s="848"/>
      <c r="GB14" s="848"/>
      <c r="GC14" s="848"/>
      <c r="GD14" s="848"/>
      <c r="GE14" s="848"/>
      <c r="GF14" s="848"/>
      <c r="GG14" s="848"/>
      <c r="GH14" s="848"/>
      <c r="GI14" s="848"/>
      <c r="GJ14" s="848"/>
      <c r="GK14" s="848"/>
      <c r="GL14" s="848"/>
      <c r="GM14" s="848"/>
      <c r="GN14" s="848"/>
      <c r="GO14" s="848"/>
      <c r="GP14" s="848"/>
      <c r="GQ14" s="848"/>
      <c r="GR14" s="848"/>
      <c r="GS14" s="848"/>
      <c r="GT14" s="848"/>
      <c r="GU14" s="848"/>
      <c r="GV14" s="848"/>
      <c r="GW14" s="848"/>
      <c r="GX14" s="848"/>
      <c r="GY14" s="848"/>
      <c r="GZ14" s="848"/>
      <c r="HA14" s="848"/>
      <c r="HB14" s="848"/>
      <c r="HC14" s="848"/>
      <c r="HD14" s="848"/>
      <c r="HE14" s="848"/>
      <c r="HF14" s="848"/>
      <c r="HG14" s="848"/>
      <c r="HH14" s="848"/>
      <c r="HI14" s="848"/>
      <c r="HJ14" s="848"/>
      <c r="HK14" s="848"/>
      <c r="HL14" s="848"/>
      <c r="HM14" s="848"/>
      <c r="HN14" s="848"/>
      <c r="HO14" s="848"/>
      <c r="HP14" s="848"/>
      <c r="HQ14" s="848"/>
      <c r="HR14" s="848"/>
      <c r="HS14" s="848"/>
      <c r="HT14" s="848"/>
      <c r="HU14" s="848"/>
      <c r="HV14" s="848"/>
      <c r="HW14" s="848"/>
      <c r="HX14" s="848"/>
      <c r="HY14" s="848"/>
      <c r="HZ14" s="848"/>
      <c r="IA14" s="848"/>
      <c r="IB14" s="848"/>
      <c r="IC14" s="848"/>
      <c r="ID14" s="848"/>
      <c r="IE14" s="848"/>
      <c r="IF14" s="848"/>
      <c r="IG14" s="848"/>
      <c r="IH14" s="848"/>
      <c r="II14" s="848"/>
      <c r="IJ14" s="848"/>
      <c r="IK14" s="848"/>
      <c r="IL14" s="848"/>
      <c r="IM14" s="848"/>
      <c r="IN14" s="848"/>
      <c r="IO14" s="848"/>
      <c r="IP14" s="848"/>
      <c r="IQ14" s="848"/>
      <c r="IR14" s="848"/>
      <c r="IS14" s="848"/>
      <c r="IT14" s="848"/>
      <c r="IU14" s="848"/>
      <c r="IV14" s="848"/>
      <c r="IW14" s="848"/>
      <c r="IX14" s="848"/>
      <c r="IY14" s="848"/>
      <c r="IZ14" s="848"/>
      <c r="JA14" s="848"/>
      <c r="JB14" s="848"/>
      <c r="JC14" s="848"/>
      <c r="JD14" s="848"/>
      <c r="JE14" s="848"/>
      <c r="JF14" s="848"/>
      <c r="JG14" s="848"/>
      <c r="JH14" s="848"/>
      <c r="JI14" s="848"/>
      <c r="JJ14" s="848"/>
      <c r="JK14" s="848"/>
      <c r="JL14" s="848"/>
      <c r="JM14" s="848"/>
      <c r="JN14" s="848"/>
      <c r="JO14" s="848"/>
      <c r="JP14" s="848"/>
      <c r="JQ14" s="848"/>
      <c r="JR14" s="848"/>
      <c r="JS14" s="848"/>
      <c r="JT14" s="848"/>
      <c r="JU14" s="848"/>
      <c r="JV14" s="848"/>
      <c r="JW14" s="848"/>
      <c r="JX14" s="848"/>
      <c r="JY14" s="848"/>
      <c r="JZ14" s="848"/>
      <c r="KA14" s="848"/>
      <c r="KB14" s="848"/>
      <c r="KC14" s="848"/>
      <c r="KD14" s="848"/>
      <c r="KE14" s="848"/>
      <c r="KF14" s="848"/>
      <c r="KG14" s="848"/>
      <c r="KH14" s="848"/>
      <c r="KI14" s="848"/>
      <c r="KJ14" s="848"/>
      <c r="KK14" s="848"/>
      <c r="KL14" s="848"/>
      <c r="KM14" s="848"/>
      <c r="KN14" s="848"/>
      <c r="KO14" s="848"/>
      <c r="KP14" s="848"/>
      <c r="KQ14" s="848"/>
      <c r="KR14" s="848"/>
      <c r="KS14" s="848"/>
      <c r="KT14" s="848"/>
      <c r="KU14" s="848"/>
      <c r="KV14" s="848"/>
      <c r="KW14" s="848"/>
      <c r="KX14" s="848"/>
      <c r="KY14" s="848"/>
      <c r="KZ14" s="848"/>
      <c r="LA14" s="848"/>
      <c r="LB14" s="848"/>
      <c r="LC14" s="848"/>
      <c r="LD14" s="848"/>
      <c r="LE14" s="848"/>
      <c r="LF14" s="848"/>
      <c r="LG14" s="848"/>
      <c r="LH14" s="848"/>
      <c r="LI14" s="848"/>
      <c r="LJ14" s="848"/>
      <c r="LK14" s="848"/>
      <c r="LL14" s="848"/>
      <c r="LM14" s="849"/>
    </row>
    <row r="15" spans="1:325" s="850" customFormat="1" ht="42" customHeight="1" outlineLevel="1">
      <c r="A15" s="696" t="s">
        <v>2225</v>
      </c>
      <c r="B15" s="862"/>
      <c r="C15" s="696"/>
      <c r="D15" s="863" t="s">
        <v>1215</v>
      </c>
      <c r="E15" s="525"/>
      <c r="F15" s="526"/>
      <c r="G15" s="711"/>
      <c r="H15" s="865"/>
      <c r="I15" s="866"/>
      <c r="J15" s="866">
        <f>SUBTOTAL(9,J16:J19)</f>
        <v>164490.14932831965</v>
      </c>
      <c r="K15" s="866">
        <f t="shared" ref="K15:L15" si="1">SUBTOTAL(9,K16:K19)</f>
        <v>200875.37035974397</v>
      </c>
      <c r="L15" s="868">
        <f t="shared" si="1"/>
        <v>4.7274144200309905E-2</v>
      </c>
      <c r="M15" s="872"/>
      <c r="N15" s="1260"/>
      <c r="O15" s="1261"/>
      <c r="P15" s="343"/>
      <c r="Q15" s="343"/>
      <c r="R15" s="343"/>
      <c r="S15" s="343"/>
      <c r="T15" s="343"/>
      <c r="U15" s="343"/>
      <c r="V15" s="343"/>
      <c r="W15" s="343"/>
      <c r="X15" s="343"/>
      <c r="Y15" s="343"/>
      <c r="Z15" s="343"/>
      <c r="AA15" s="343"/>
      <c r="AB15" s="343"/>
      <c r="AC15" s="343"/>
      <c r="AD15" s="343"/>
      <c r="AE15" s="343"/>
      <c r="AF15" s="848"/>
      <c r="AG15" s="848"/>
      <c r="AH15" s="848"/>
      <c r="AI15" s="848"/>
      <c r="AJ15" s="848"/>
      <c r="AK15" s="848"/>
      <c r="AL15" s="848"/>
      <c r="AM15" s="848"/>
      <c r="AN15" s="848"/>
      <c r="AO15" s="848"/>
      <c r="AP15" s="848"/>
      <c r="AQ15" s="848"/>
      <c r="AR15" s="848"/>
      <c r="AS15" s="848"/>
      <c r="AT15" s="848"/>
      <c r="AU15" s="848"/>
      <c r="AV15" s="848"/>
      <c r="AW15" s="848"/>
      <c r="AX15" s="848"/>
      <c r="AY15" s="848"/>
      <c r="AZ15" s="848"/>
      <c r="BA15" s="848"/>
      <c r="BB15" s="848"/>
      <c r="BC15" s="848"/>
      <c r="BD15" s="848"/>
      <c r="BE15" s="848"/>
      <c r="BF15" s="848"/>
      <c r="BG15" s="848"/>
      <c r="BH15" s="848"/>
      <c r="BI15" s="848"/>
      <c r="BJ15" s="848"/>
      <c r="BK15" s="848"/>
      <c r="BL15" s="848"/>
      <c r="BM15" s="848"/>
      <c r="BN15" s="848"/>
      <c r="BO15" s="848"/>
      <c r="BP15" s="848"/>
      <c r="BQ15" s="848"/>
      <c r="BR15" s="848"/>
      <c r="BS15" s="848"/>
      <c r="BT15" s="848"/>
      <c r="BU15" s="848"/>
      <c r="BV15" s="848"/>
      <c r="BW15" s="848"/>
      <c r="BX15" s="848"/>
      <c r="BY15" s="848"/>
      <c r="BZ15" s="848"/>
      <c r="CA15" s="848"/>
      <c r="CB15" s="848"/>
      <c r="CC15" s="848"/>
      <c r="CD15" s="848"/>
      <c r="CE15" s="848"/>
      <c r="CF15" s="848"/>
      <c r="CG15" s="848"/>
      <c r="CH15" s="848"/>
      <c r="CI15" s="848"/>
      <c r="CJ15" s="848"/>
      <c r="CK15" s="848"/>
      <c r="CL15" s="848"/>
      <c r="CM15" s="848"/>
      <c r="CN15" s="848"/>
      <c r="CO15" s="848"/>
      <c r="CP15" s="848"/>
      <c r="CQ15" s="848"/>
      <c r="CR15" s="848"/>
      <c r="CS15" s="848"/>
      <c r="CT15" s="848"/>
      <c r="CU15" s="848"/>
      <c r="CV15" s="848"/>
      <c r="CW15" s="848"/>
      <c r="CX15" s="848"/>
      <c r="CY15" s="848"/>
      <c r="CZ15" s="848"/>
      <c r="DA15" s="848"/>
      <c r="DB15" s="848"/>
      <c r="DC15" s="848"/>
      <c r="DD15" s="848"/>
      <c r="DE15" s="848"/>
      <c r="DF15" s="848"/>
      <c r="DG15" s="848"/>
      <c r="DH15" s="848"/>
      <c r="DI15" s="848"/>
      <c r="DJ15" s="848"/>
      <c r="DK15" s="848"/>
      <c r="DL15" s="848"/>
      <c r="DM15" s="848"/>
      <c r="DN15" s="848"/>
      <c r="DO15" s="848"/>
      <c r="DP15" s="848"/>
      <c r="DQ15" s="848"/>
      <c r="DR15" s="848"/>
      <c r="DS15" s="848"/>
      <c r="DT15" s="848"/>
      <c r="DU15" s="848"/>
      <c r="DV15" s="848"/>
      <c r="DW15" s="848"/>
      <c r="DX15" s="848"/>
      <c r="DY15" s="848"/>
      <c r="DZ15" s="848"/>
      <c r="EA15" s="848"/>
      <c r="EB15" s="848"/>
      <c r="EC15" s="848"/>
      <c r="ED15" s="848"/>
      <c r="EE15" s="848"/>
      <c r="EF15" s="848"/>
      <c r="EG15" s="848"/>
      <c r="EH15" s="848"/>
      <c r="EI15" s="848"/>
      <c r="EJ15" s="848"/>
      <c r="EK15" s="848"/>
      <c r="EL15" s="848"/>
      <c r="EM15" s="848"/>
      <c r="EN15" s="848"/>
      <c r="EO15" s="848"/>
      <c r="EP15" s="848"/>
      <c r="EQ15" s="848"/>
      <c r="ER15" s="848"/>
      <c r="ES15" s="848"/>
      <c r="ET15" s="848"/>
      <c r="EU15" s="848"/>
      <c r="EV15" s="848"/>
      <c r="EW15" s="848"/>
      <c r="EX15" s="848"/>
      <c r="EY15" s="848"/>
      <c r="EZ15" s="848"/>
      <c r="FA15" s="848"/>
      <c r="FB15" s="848"/>
      <c r="FC15" s="848"/>
      <c r="FD15" s="848"/>
      <c r="FE15" s="848"/>
      <c r="FF15" s="848"/>
      <c r="FG15" s="848"/>
      <c r="FH15" s="848"/>
      <c r="FI15" s="848"/>
      <c r="FJ15" s="848"/>
      <c r="FK15" s="848"/>
      <c r="FL15" s="848"/>
      <c r="FM15" s="848"/>
      <c r="FN15" s="848"/>
      <c r="FO15" s="848"/>
      <c r="FP15" s="848"/>
      <c r="FQ15" s="848"/>
      <c r="FR15" s="848"/>
      <c r="FS15" s="848"/>
      <c r="FT15" s="848"/>
      <c r="FU15" s="848"/>
      <c r="FV15" s="848"/>
      <c r="FW15" s="848"/>
      <c r="FX15" s="848"/>
      <c r="FY15" s="848"/>
      <c r="FZ15" s="848"/>
      <c r="GA15" s="848"/>
      <c r="GB15" s="848"/>
      <c r="GC15" s="848"/>
      <c r="GD15" s="848"/>
      <c r="GE15" s="848"/>
      <c r="GF15" s="848"/>
      <c r="GG15" s="848"/>
      <c r="GH15" s="848"/>
      <c r="GI15" s="848"/>
      <c r="GJ15" s="848"/>
      <c r="GK15" s="848"/>
      <c r="GL15" s="848"/>
      <c r="GM15" s="848"/>
      <c r="GN15" s="848"/>
      <c r="GO15" s="848"/>
      <c r="GP15" s="848"/>
      <c r="GQ15" s="848"/>
      <c r="GR15" s="848"/>
      <c r="GS15" s="848"/>
      <c r="GT15" s="848"/>
      <c r="GU15" s="848"/>
      <c r="GV15" s="848"/>
      <c r="GW15" s="848"/>
      <c r="GX15" s="848"/>
      <c r="GY15" s="848"/>
      <c r="GZ15" s="848"/>
      <c r="HA15" s="848"/>
      <c r="HB15" s="848"/>
      <c r="HC15" s="848"/>
      <c r="HD15" s="848"/>
      <c r="HE15" s="848"/>
      <c r="HF15" s="848"/>
      <c r="HG15" s="848"/>
      <c r="HH15" s="848"/>
      <c r="HI15" s="848"/>
      <c r="HJ15" s="848"/>
      <c r="HK15" s="848"/>
      <c r="HL15" s="848"/>
      <c r="HM15" s="848"/>
      <c r="HN15" s="848"/>
      <c r="HO15" s="848"/>
      <c r="HP15" s="848"/>
      <c r="HQ15" s="848"/>
      <c r="HR15" s="848"/>
      <c r="HS15" s="848"/>
      <c r="HT15" s="848"/>
      <c r="HU15" s="848"/>
      <c r="HV15" s="848"/>
      <c r="HW15" s="848"/>
      <c r="HX15" s="848"/>
      <c r="HY15" s="848"/>
      <c r="HZ15" s="848"/>
      <c r="IA15" s="848"/>
      <c r="IB15" s="848"/>
      <c r="IC15" s="848"/>
      <c r="ID15" s="848"/>
      <c r="IE15" s="848"/>
      <c r="IF15" s="848"/>
      <c r="IG15" s="848"/>
      <c r="IH15" s="848"/>
      <c r="II15" s="848"/>
      <c r="IJ15" s="848"/>
      <c r="IK15" s="848"/>
      <c r="IL15" s="848"/>
      <c r="IM15" s="848"/>
      <c r="IN15" s="848"/>
      <c r="IO15" s="848"/>
      <c r="IP15" s="848"/>
      <c r="IQ15" s="848"/>
      <c r="IR15" s="848"/>
      <c r="IS15" s="848"/>
      <c r="IT15" s="848"/>
      <c r="IU15" s="848"/>
      <c r="IV15" s="848"/>
      <c r="IW15" s="848"/>
      <c r="IX15" s="848"/>
      <c r="IY15" s="848"/>
      <c r="IZ15" s="848"/>
      <c r="JA15" s="848"/>
      <c r="JB15" s="848"/>
      <c r="JC15" s="848"/>
      <c r="JD15" s="848"/>
      <c r="JE15" s="848"/>
      <c r="JF15" s="848"/>
      <c r="JG15" s="848"/>
      <c r="JH15" s="848"/>
      <c r="JI15" s="848"/>
      <c r="JJ15" s="848"/>
      <c r="JK15" s="848"/>
      <c r="JL15" s="848"/>
      <c r="JM15" s="848"/>
      <c r="JN15" s="848"/>
      <c r="JO15" s="848"/>
      <c r="JP15" s="848"/>
      <c r="JQ15" s="848"/>
      <c r="JR15" s="848"/>
      <c r="JS15" s="848"/>
      <c r="JT15" s="848"/>
      <c r="JU15" s="848"/>
      <c r="JV15" s="848"/>
      <c r="JW15" s="848"/>
      <c r="JX15" s="848"/>
      <c r="JY15" s="848"/>
      <c r="JZ15" s="848"/>
      <c r="KA15" s="848"/>
      <c r="KB15" s="848"/>
      <c r="KC15" s="848"/>
      <c r="KD15" s="848"/>
      <c r="KE15" s="848"/>
      <c r="KF15" s="848"/>
      <c r="KG15" s="848"/>
      <c r="KH15" s="848"/>
      <c r="KI15" s="848"/>
      <c r="KJ15" s="848"/>
      <c r="KK15" s="848"/>
      <c r="KL15" s="848"/>
      <c r="KM15" s="848"/>
      <c r="KN15" s="848"/>
      <c r="KO15" s="848"/>
      <c r="KP15" s="848"/>
      <c r="KQ15" s="848"/>
      <c r="KR15" s="848"/>
      <c r="KS15" s="848"/>
      <c r="KT15" s="848"/>
      <c r="KU15" s="848"/>
      <c r="KV15" s="848"/>
      <c r="KW15" s="848"/>
      <c r="KX15" s="848"/>
      <c r="KY15" s="848"/>
      <c r="KZ15" s="848"/>
      <c r="LA15" s="848"/>
      <c r="LB15" s="848"/>
      <c r="LC15" s="848"/>
      <c r="LD15" s="848"/>
      <c r="LE15" s="848"/>
      <c r="LF15" s="848"/>
      <c r="LG15" s="848"/>
      <c r="LH15" s="848"/>
      <c r="LI15" s="848"/>
      <c r="LJ15" s="848"/>
      <c r="LK15" s="848"/>
      <c r="LL15" s="848"/>
      <c r="LM15" s="849"/>
    </row>
    <row r="16" spans="1:325" s="853" customFormat="1" ht="15.75" customHeight="1" outlineLevel="1">
      <c r="A16" s="295" t="s">
        <v>2226</v>
      </c>
      <c r="B16" s="492" t="s">
        <v>2446</v>
      </c>
      <c r="C16" s="511">
        <v>600001301</v>
      </c>
      <c r="D16" s="336" t="s">
        <v>1216</v>
      </c>
      <c r="E16" s="336"/>
      <c r="F16" s="298"/>
      <c r="G16" s="299" t="s">
        <v>339</v>
      </c>
      <c r="H16" s="836">
        <v>1</v>
      </c>
      <c r="I16" s="726">
        <v>54262.973891000001</v>
      </c>
      <c r="J16" s="669">
        <f>I16*H16</f>
        <v>54262.973891000001</v>
      </c>
      <c r="K16" s="669">
        <f>J16*(1+$K$12)</f>
        <v>66265.943715689209</v>
      </c>
      <c r="L16" s="794">
        <f>K16/$K$226</f>
        <v>1.5595071576843287E-2</v>
      </c>
      <c r="M16" s="326"/>
      <c r="N16" s="1262"/>
      <c r="O16" s="1263"/>
      <c r="P16" s="344"/>
      <c r="Q16" s="344"/>
      <c r="R16" s="344"/>
      <c r="S16" s="344"/>
      <c r="T16" s="344"/>
      <c r="U16" s="344"/>
      <c r="V16" s="344"/>
      <c r="W16" s="344"/>
      <c r="X16" s="344"/>
      <c r="Y16" s="344"/>
      <c r="Z16" s="344"/>
      <c r="AA16" s="344"/>
      <c r="AB16" s="344"/>
      <c r="AC16" s="344"/>
      <c r="AD16" s="344"/>
      <c r="AE16" s="344"/>
      <c r="AF16" s="851"/>
      <c r="AG16" s="851"/>
      <c r="AH16" s="851"/>
      <c r="AI16" s="851"/>
      <c r="AJ16" s="851"/>
      <c r="AK16" s="851"/>
      <c r="AL16" s="851"/>
      <c r="AM16" s="851"/>
      <c r="AN16" s="851"/>
      <c r="AO16" s="851"/>
      <c r="AP16" s="851"/>
      <c r="AQ16" s="851"/>
      <c r="AR16" s="851"/>
      <c r="AS16" s="851"/>
      <c r="AT16" s="851"/>
      <c r="AU16" s="851"/>
      <c r="AV16" s="851"/>
      <c r="AW16" s="851"/>
      <c r="AX16" s="851"/>
      <c r="AY16" s="851"/>
      <c r="AZ16" s="851"/>
      <c r="BA16" s="851"/>
      <c r="BB16" s="851"/>
      <c r="BC16" s="851"/>
      <c r="BD16" s="851"/>
      <c r="BE16" s="851"/>
      <c r="BF16" s="851"/>
      <c r="BG16" s="851"/>
      <c r="BH16" s="851"/>
      <c r="BI16" s="851"/>
      <c r="BJ16" s="851"/>
      <c r="BK16" s="851"/>
      <c r="BL16" s="851"/>
      <c r="BM16" s="851"/>
      <c r="BN16" s="851"/>
      <c r="BO16" s="851"/>
      <c r="BP16" s="851"/>
      <c r="BQ16" s="851"/>
      <c r="BR16" s="851"/>
      <c r="BS16" s="851"/>
      <c r="BT16" s="851"/>
      <c r="BU16" s="851"/>
      <c r="BV16" s="851"/>
      <c r="BW16" s="851"/>
      <c r="BX16" s="851"/>
      <c r="BY16" s="851"/>
      <c r="BZ16" s="851"/>
      <c r="CA16" s="851"/>
      <c r="CB16" s="851"/>
      <c r="CC16" s="851"/>
      <c r="CD16" s="851"/>
      <c r="CE16" s="851"/>
      <c r="CF16" s="851"/>
      <c r="CG16" s="851"/>
      <c r="CH16" s="851"/>
      <c r="CI16" s="851"/>
      <c r="CJ16" s="851"/>
      <c r="CK16" s="851"/>
      <c r="CL16" s="851"/>
      <c r="CM16" s="851"/>
      <c r="CN16" s="851"/>
      <c r="CO16" s="851"/>
      <c r="CP16" s="851"/>
      <c r="CQ16" s="851"/>
      <c r="CR16" s="851"/>
      <c r="CS16" s="851"/>
      <c r="CT16" s="851"/>
      <c r="CU16" s="851"/>
      <c r="CV16" s="851"/>
      <c r="CW16" s="851"/>
      <c r="CX16" s="851"/>
      <c r="CY16" s="851"/>
      <c r="CZ16" s="851"/>
      <c r="DA16" s="851"/>
      <c r="DB16" s="851"/>
      <c r="DC16" s="851"/>
      <c r="DD16" s="851"/>
      <c r="DE16" s="851"/>
      <c r="DF16" s="851"/>
      <c r="DG16" s="851"/>
      <c r="DH16" s="851"/>
      <c r="DI16" s="851"/>
      <c r="DJ16" s="851"/>
      <c r="DK16" s="851"/>
      <c r="DL16" s="851"/>
      <c r="DM16" s="851"/>
      <c r="DN16" s="851"/>
      <c r="DO16" s="851"/>
      <c r="DP16" s="851"/>
      <c r="DQ16" s="851"/>
      <c r="DR16" s="851"/>
      <c r="DS16" s="851"/>
      <c r="DT16" s="851"/>
      <c r="DU16" s="851"/>
      <c r="DV16" s="851"/>
      <c r="DW16" s="851"/>
      <c r="DX16" s="851"/>
      <c r="DY16" s="851"/>
      <c r="DZ16" s="851"/>
      <c r="EA16" s="851"/>
      <c r="EB16" s="851"/>
      <c r="EC16" s="851"/>
      <c r="ED16" s="851"/>
      <c r="EE16" s="851"/>
      <c r="EF16" s="851"/>
      <c r="EG16" s="851"/>
      <c r="EH16" s="851"/>
      <c r="EI16" s="851"/>
      <c r="EJ16" s="851"/>
      <c r="EK16" s="851"/>
      <c r="EL16" s="851"/>
      <c r="EM16" s="851"/>
      <c r="EN16" s="851"/>
      <c r="EO16" s="851"/>
      <c r="EP16" s="851"/>
      <c r="EQ16" s="851"/>
      <c r="ER16" s="851"/>
      <c r="ES16" s="851"/>
      <c r="ET16" s="851"/>
      <c r="EU16" s="851"/>
      <c r="EV16" s="851"/>
      <c r="EW16" s="851"/>
      <c r="EX16" s="851"/>
      <c r="EY16" s="851"/>
      <c r="EZ16" s="851"/>
      <c r="FA16" s="851"/>
      <c r="FB16" s="851"/>
      <c r="FC16" s="851"/>
      <c r="FD16" s="851"/>
      <c r="FE16" s="851"/>
      <c r="FF16" s="851"/>
      <c r="FG16" s="851"/>
      <c r="FH16" s="851"/>
      <c r="FI16" s="851"/>
      <c r="FJ16" s="851"/>
      <c r="FK16" s="851"/>
      <c r="FL16" s="851"/>
      <c r="FM16" s="851"/>
      <c r="FN16" s="851"/>
      <c r="FO16" s="851"/>
      <c r="FP16" s="851"/>
      <c r="FQ16" s="851"/>
      <c r="FR16" s="851"/>
      <c r="FS16" s="851"/>
      <c r="FT16" s="851"/>
      <c r="FU16" s="851"/>
      <c r="FV16" s="851"/>
      <c r="FW16" s="851"/>
      <c r="FX16" s="851"/>
      <c r="FY16" s="851"/>
      <c r="FZ16" s="851"/>
      <c r="GA16" s="851"/>
      <c r="GB16" s="851"/>
      <c r="GC16" s="851"/>
      <c r="GD16" s="851"/>
      <c r="GE16" s="851"/>
      <c r="GF16" s="851"/>
      <c r="GG16" s="851"/>
      <c r="GH16" s="851"/>
      <c r="GI16" s="851"/>
      <c r="GJ16" s="851"/>
      <c r="GK16" s="851"/>
      <c r="GL16" s="851"/>
      <c r="GM16" s="851"/>
      <c r="GN16" s="851"/>
      <c r="GO16" s="851"/>
      <c r="GP16" s="851"/>
      <c r="GQ16" s="851"/>
      <c r="GR16" s="851"/>
      <c r="GS16" s="851"/>
      <c r="GT16" s="851"/>
      <c r="GU16" s="851"/>
      <c r="GV16" s="851"/>
      <c r="GW16" s="851"/>
      <c r="GX16" s="851"/>
      <c r="GY16" s="851"/>
      <c r="GZ16" s="851"/>
      <c r="HA16" s="851"/>
      <c r="HB16" s="851"/>
      <c r="HC16" s="851"/>
      <c r="HD16" s="851"/>
      <c r="HE16" s="851"/>
      <c r="HF16" s="851"/>
      <c r="HG16" s="851"/>
      <c r="HH16" s="851"/>
      <c r="HI16" s="851"/>
      <c r="HJ16" s="851"/>
      <c r="HK16" s="851"/>
      <c r="HL16" s="851"/>
      <c r="HM16" s="851"/>
      <c r="HN16" s="851"/>
      <c r="HO16" s="851"/>
      <c r="HP16" s="851"/>
      <c r="HQ16" s="851"/>
      <c r="HR16" s="851"/>
      <c r="HS16" s="851"/>
      <c r="HT16" s="851"/>
      <c r="HU16" s="851"/>
      <c r="HV16" s="851"/>
      <c r="HW16" s="851"/>
      <c r="HX16" s="851"/>
      <c r="HY16" s="851"/>
      <c r="HZ16" s="851"/>
      <c r="IA16" s="851"/>
      <c r="IB16" s="851"/>
      <c r="IC16" s="851"/>
      <c r="ID16" s="851"/>
      <c r="IE16" s="851"/>
      <c r="IF16" s="851"/>
      <c r="IG16" s="851"/>
      <c r="IH16" s="851"/>
      <c r="II16" s="851"/>
      <c r="IJ16" s="851"/>
      <c r="IK16" s="851"/>
      <c r="IL16" s="851"/>
      <c r="IM16" s="851"/>
      <c r="IN16" s="851"/>
      <c r="IO16" s="851"/>
      <c r="IP16" s="851"/>
      <c r="IQ16" s="851"/>
      <c r="IR16" s="851"/>
      <c r="IS16" s="851"/>
      <c r="IT16" s="851"/>
      <c r="IU16" s="851"/>
      <c r="IV16" s="851"/>
      <c r="IW16" s="851"/>
      <c r="IX16" s="851"/>
      <c r="IY16" s="851"/>
      <c r="IZ16" s="851"/>
      <c r="JA16" s="851"/>
      <c r="JB16" s="851"/>
      <c r="JC16" s="851"/>
      <c r="JD16" s="851"/>
      <c r="JE16" s="851"/>
      <c r="JF16" s="851"/>
      <c r="JG16" s="851"/>
      <c r="JH16" s="851"/>
      <c r="JI16" s="851"/>
      <c r="JJ16" s="851"/>
      <c r="JK16" s="851"/>
      <c r="JL16" s="851"/>
      <c r="JM16" s="851"/>
      <c r="JN16" s="851"/>
      <c r="JO16" s="851"/>
      <c r="JP16" s="851"/>
      <c r="JQ16" s="851"/>
      <c r="JR16" s="851"/>
      <c r="JS16" s="851"/>
      <c r="JT16" s="851"/>
      <c r="JU16" s="851"/>
      <c r="JV16" s="851"/>
      <c r="JW16" s="851"/>
      <c r="JX16" s="851"/>
      <c r="JY16" s="851"/>
      <c r="JZ16" s="851"/>
      <c r="KA16" s="851"/>
      <c r="KB16" s="851"/>
      <c r="KC16" s="851"/>
      <c r="KD16" s="851"/>
      <c r="KE16" s="851"/>
      <c r="KF16" s="851"/>
      <c r="KG16" s="851"/>
      <c r="KH16" s="851"/>
      <c r="KI16" s="851"/>
      <c r="KJ16" s="851"/>
      <c r="KK16" s="851"/>
      <c r="KL16" s="851"/>
      <c r="KM16" s="851"/>
      <c r="KN16" s="851"/>
      <c r="KO16" s="851"/>
      <c r="KP16" s="851"/>
      <c r="KQ16" s="851"/>
      <c r="KR16" s="851"/>
      <c r="KS16" s="851"/>
      <c r="KT16" s="851"/>
      <c r="KU16" s="851"/>
      <c r="KV16" s="851"/>
      <c r="KW16" s="851"/>
      <c r="KX16" s="851"/>
      <c r="KY16" s="851"/>
      <c r="KZ16" s="851"/>
      <c r="LA16" s="851"/>
      <c r="LB16" s="851"/>
      <c r="LC16" s="851"/>
      <c r="LD16" s="851"/>
      <c r="LE16" s="851"/>
      <c r="LF16" s="851"/>
      <c r="LG16" s="851"/>
      <c r="LH16" s="851"/>
      <c r="LI16" s="851"/>
      <c r="LJ16" s="851"/>
      <c r="LK16" s="851"/>
      <c r="LL16" s="851"/>
      <c r="LM16" s="852"/>
    </row>
    <row r="17" spans="1:325" s="853" customFormat="1" ht="15.75" customHeight="1" outlineLevel="1">
      <c r="A17" s="295" t="s">
        <v>2227</v>
      </c>
      <c r="B17" s="492" t="s">
        <v>2446</v>
      </c>
      <c r="C17" s="511">
        <v>600001301</v>
      </c>
      <c r="D17" s="336" t="s">
        <v>1217</v>
      </c>
      <c r="E17" s="336"/>
      <c r="F17" s="298"/>
      <c r="G17" s="299" t="s">
        <v>339</v>
      </c>
      <c r="H17" s="836">
        <v>1</v>
      </c>
      <c r="I17" s="726">
        <v>54262.973891000001</v>
      </c>
      <c r="J17" s="669">
        <f t="shared" ref="J17:J19" si="2">I17*H17</f>
        <v>54262.973891000001</v>
      </c>
      <c r="K17" s="669">
        <f t="shared" ref="K17:K19" si="3">J17*(1+$K$12)</f>
        <v>66265.943715689209</v>
      </c>
      <c r="L17" s="794">
        <f t="shared" ref="L17:L19" si="4">K17/$K$226</f>
        <v>1.5595071576843287E-2</v>
      </c>
      <c r="M17" s="326"/>
      <c r="N17" s="1262"/>
      <c r="O17" s="1263"/>
      <c r="P17" s="344"/>
      <c r="Q17" s="344"/>
      <c r="R17" s="344"/>
      <c r="S17" s="344"/>
      <c r="T17" s="344"/>
      <c r="U17" s="344"/>
      <c r="V17" s="344"/>
      <c r="W17" s="344"/>
      <c r="X17" s="344"/>
      <c r="Y17" s="344"/>
      <c r="Z17" s="344"/>
      <c r="AA17" s="344"/>
      <c r="AB17" s="344"/>
      <c r="AC17" s="344"/>
      <c r="AD17" s="344"/>
      <c r="AE17" s="344"/>
      <c r="AF17" s="851"/>
      <c r="AG17" s="851"/>
      <c r="AH17" s="851"/>
      <c r="AI17" s="851"/>
      <c r="AJ17" s="851"/>
      <c r="AK17" s="851"/>
      <c r="AL17" s="851"/>
      <c r="AM17" s="851"/>
      <c r="AN17" s="851"/>
      <c r="AO17" s="851"/>
      <c r="AP17" s="851"/>
      <c r="AQ17" s="851"/>
      <c r="AR17" s="851"/>
      <c r="AS17" s="851"/>
      <c r="AT17" s="851"/>
      <c r="AU17" s="851"/>
      <c r="AV17" s="851"/>
      <c r="AW17" s="851"/>
      <c r="AX17" s="851"/>
      <c r="AY17" s="851"/>
      <c r="AZ17" s="851"/>
      <c r="BA17" s="851"/>
      <c r="BB17" s="851"/>
      <c r="BC17" s="851"/>
      <c r="BD17" s="851"/>
      <c r="BE17" s="851"/>
      <c r="BF17" s="851"/>
      <c r="BG17" s="851"/>
      <c r="BH17" s="851"/>
      <c r="BI17" s="851"/>
      <c r="BJ17" s="851"/>
      <c r="BK17" s="851"/>
      <c r="BL17" s="851"/>
      <c r="BM17" s="851"/>
      <c r="BN17" s="851"/>
      <c r="BO17" s="851"/>
      <c r="BP17" s="851"/>
      <c r="BQ17" s="851"/>
      <c r="BR17" s="851"/>
      <c r="BS17" s="851"/>
      <c r="BT17" s="851"/>
      <c r="BU17" s="851"/>
      <c r="BV17" s="851"/>
      <c r="BW17" s="851"/>
      <c r="BX17" s="851"/>
      <c r="BY17" s="851"/>
      <c r="BZ17" s="851"/>
      <c r="CA17" s="851"/>
      <c r="CB17" s="851"/>
      <c r="CC17" s="851"/>
      <c r="CD17" s="851"/>
      <c r="CE17" s="851"/>
      <c r="CF17" s="851"/>
      <c r="CG17" s="851"/>
      <c r="CH17" s="851"/>
      <c r="CI17" s="851"/>
      <c r="CJ17" s="851"/>
      <c r="CK17" s="851"/>
      <c r="CL17" s="851"/>
      <c r="CM17" s="851"/>
      <c r="CN17" s="851"/>
      <c r="CO17" s="851"/>
      <c r="CP17" s="851"/>
      <c r="CQ17" s="851"/>
      <c r="CR17" s="851"/>
      <c r="CS17" s="851"/>
      <c r="CT17" s="851"/>
      <c r="CU17" s="851"/>
      <c r="CV17" s="851"/>
      <c r="CW17" s="851"/>
      <c r="CX17" s="851"/>
      <c r="CY17" s="851"/>
      <c r="CZ17" s="851"/>
      <c r="DA17" s="851"/>
      <c r="DB17" s="851"/>
      <c r="DC17" s="851"/>
      <c r="DD17" s="851"/>
      <c r="DE17" s="851"/>
      <c r="DF17" s="851"/>
      <c r="DG17" s="851"/>
      <c r="DH17" s="851"/>
      <c r="DI17" s="851"/>
      <c r="DJ17" s="851"/>
      <c r="DK17" s="851"/>
      <c r="DL17" s="851"/>
      <c r="DM17" s="851"/>
      <c r="DN17" s="851"/>
      <c r="DO17" s="851"/>
      <c r="DP17" s="851"/>
      <c r="DQ17" s="851"/>
      <c r="DR17" s="851"/>
      <c r="DS17" s="851"/>
      <c r="DT17" s="851"/>
      <c r="DU17" s="851"/>
      <c r="DV17" s="851"/>
      <c r="DW17" s="851"/>
      <c r="DX17" s="851"/>
      <c r="DY17" s="851"/>
      <c r="DZ17" s="851"/>
      <c r="EA17" s="851"/>
      <c r="EB17" s="851"/>
      <c r="EC17" s="851"/>
      <c r="ED17" s="851"/>
      <c r="EE17" s="851"/>
      <c r="EF17" s="851"/>
      <c r="EG17" s="851"/>
      <c r="EH17" s="851"/>
      <c r="EI17" s="851"/>
      <c r="EJ17" s="851"/>
      <c r="EK17" s="851"/>
      <c r="EL17" s="851"/>
      <c r="EM17" s="851"/>
      <c r="EN17" s="851"/>
      <c r="EO17" s="851"/>
      <c r="EP17" s="851"/>
      <c r="EQ17" s="851"/>
      <c r="ER17" s="851"/>
      <c r="ES17" s="851"/>
      <c r="ET17" s="851"/>
      <c r="EU17" s="851"/>
      <c r="EV17" s="851"/>
      <c r="EW17" s="851"/>
      <c r="EX17" s="851"/>
      <c r="EY17" s="851"/>
      <c r="EZ17" s="851"/>
      <c r="FA17" s="851"/>
      <c r="FB17" s="851"/>
      <c r="FC17" s="851"/>
      <c r="FD17" s="851"/>
      <c r="FE17" s="851"/>
      <c r="FF17" s="851"/>
      <c r="FG17" s="851"/>
      <c r="FH17" s="851"/>
      <c r="FI17" s="851"/>
      <c r="FJ17" s="851"/>
      <c r="FK17" s="851"/>
      <c r="FL17" s="851"/>
      <c r="FM17" s="851"/>
      <c r="FN17" s="851"/>
      <c r="FO17" s="851"/>
      <c r="FP17" s="851"/>
      <c r="FQ17" s="851"/>
      <c r="FR17" s="851"/>
      <c r="FS17" s="851"/>
      <c r="FT17" s="851"/>
      <c r="FU17" s="851"/>
      <c r="FV17" s="851"/>
      <c r="FW17" s="851"/>
      <c r="FX17" s="851"/>
      <c r="FY17" s="851"/>
      <c r="FZ17" s="851"/>
      <c r="GA17" s="851"/>
      <c r="GB17" s="851"/>
      <c r="GC17" s="851"/>
      <c r="GD17" s="851"/>
      <c r="GE17" s="851"/>
      <c r="GF17" s="851"/>
      <c r="GG17" s="851"/>
      <c r="GH17" s="851"/>
      <c r="GI17" s="851"/>
      <c r="GJ17" s="851"/>
      <c r="GK17" s="851"/>
      <c r="GL17" s="851"/>
      <c r="GM17" s="851"/>
      <c r="GN17" s="851"/>
      <c r="GO17" s="851"/>
      <c r="GP17" s="851"/>
      <c r="GQ17" s="851"/>
      <c r="GR17" s="851"/>
      <c r="GS17" s="851"/>
      <c r="GT17" s="851"/>
      <c r="GU17" s="851"/>
      <c r="GV17" s="851"/>
      <c r="GW17" s="851"/>
      <c r="GX17" s="851"/>
      <c r="GY17" s="851"/>
      <c r="GZ17" s="851"/>
      <c r="HA17" s="851"/>
      <c r="HB17" s="851"/>
      <c r="HC17" s="851"/>
      <c r="HD17" s="851"/>
      <c r="HE17" s="851"/>
      <c r="HF17" s="851"/>
      <c r="HG17" s="851"/>
      <c r="HH17" s="851"/>
      <c r="HI17" s="851"/>
      <c r="HJ17" s="851"/>
      <c r="HK17" s="851"/>
      <c r="HL17" s="851"/>
      <c r="HM17" s="851"/>
      <c r="HN17" s="851"/>
      <c r="HO17" s="851"/>
      <c r="HP17" s="851"/>
      <c r="HQ17" s="851"/>
      <c r="HR17" s="851"/>
      <c r="HS17" s="851"/>
      <c r="HT17" s="851"/>
      <c r="HU17" s="851"/>
      <c r="HV17" s="851"/>
      <c r="HW17" s="851"/>
      <c r="HX17" s="851"/>
      <c r="HY17" s="851"/>
      <c r="HZ17" s="851"/>
      <c r="IA17" s="851"/>
      <c r="IB17" s="851"/>
      <c r="IC17" s="851"/>
      <c r="ID17" s="851"/>
      <c r="IE17" s="851"/>
      <c r="IF17" s="851"/>
      <c r="IG17" s="851"/>
      <c r="IH17" s="851"/>
      <c r="II17" s="851"/>
      <c r="IJ17" s="851"/>
      <c r="IK17" s="851"/>
      <c r="IL17" s="851"/>
      <c r="IM17" s="851"/>
      <c r="IN17" s="851"/>
      <c r="IO17" s="851"/>
      <c r="IP17" s="851"/>
      <c r="IQ17" s="851"/>
      <c r="IR17" s="851"/>
      <c r="IS17" s="851"/>
      <c r="IT17" s="851"/>
      <c r="IU17" s="851"/>
      <c r="IV17" s="851"/>
      <c r="IW17" s="851"/>
      <c r="IX17" s="851"/>
      <c r="IY17" s="851"/>
      <c r="IZ17" s="851"/>
      <c r="JA17" s="851"/>
      <c r="JB17" s="851"/>
      <c r="JC17" s="851"/>
      <c r="JD17" s="851"/>
      <c r="JE17" s="851"/>
      <c r="JF17" s="851"/>
      <c r="JG17" s="851"/>
      <c r="JH17" s="851"/>
      <c r="JI17" s="851"/>
      <c r="JJ17" s="851"/>
      <c r="JK17" s="851"/>
      <c r="JL17" s="851"/>
      <c r="JM17" s="851"/>
      <c r="JN17" s="851"/>
      <c r="JO17" s="851"/>
      <c r="JP17" s="851"/>
      <c r="JQ17" s="851"/>
      <c r="JR17" s="851"/>
      <c r="JS17" s="851"/>
      <c r="JT17" s="851"/>
      <c r="JU17" s="851"/>
      <c r="JV17" s="851"/>
      <c r="JW17" s="851"/>
      <c r="JX17" s="851"/>
      <c r="JY17" s="851"/>
      <c r="JZ17" s="851"/>
      <c r="KA17" s="851"/>
      <c r="KB17" s="851"/>
      <c r="KC17" s="851"/>
      <c r="KD17" s="851"/>
      <c r="KE17" s="851"/>
      <c r="KF17" s="851"/>
      <c r="KG17" s="851"/>
      <c r="KH17" s="851"/>
      <c r="KI17" s="851"/>
      <c r="KJ17" s="851"/>
      <c r="KK17" s="851"/>
      <c r="KL17" s="851"/>
      <c r="KM17" s="851"/>
      <c r="KN17" s="851"/>
      <c r="KO17" s="851"/>
      <c r="KP17" s="851"/>
      <c r="KQ17" s="851"/>
      <c r="KR17" s="851"/>
      <c r="KS17" s="851"/>
      <c r="KT17" s="851"/>
      <c r="KU17" s="851"/>
      <c r="KV17" s="851"/>
      <c r="KW17" s="851"/>
      <c r="KX17" s="851"/>
      <c r="KY17" s="851"/>
      <c r="KZ17" s="851"/>
      <c r="LA17" s="851"/>
      <c r="LB17" s="851"/>
      <c r="LC17" s="851"/>
      <c r="LD17" s="851"/>
      <c r="LE17" s="851"/>
      <c r="LF17" s="851"/>
      <c r="LG17" s="851"/>
      <c r="LH17" s="851"/>
      <c r="LI17" s="851"/>
      <c r="LJ17" s="851"/>
      <c r="LK17" s="851"/>
      <c r="LL17" s="851"/>
      <c r="LM17" s="852"/>
    </row>
    <row r="18" spans="1:325" s="853" customFormat="1" ht="15.75" customHeight="1" outlineLevel="1">
      <c r="A18" s="295" t="s">
        <v>2228</v>
      </c>
      <c r="B18" s="492" t="s">
        <v>1543</v>
      </c>
      <c r="C18" s="484" t="s">
        <v>2568</v>
      </c>
      <c r="D18" s="336" t="s">
        <v>1218</v>
      </c>
      <c r="E18" s="336"/>
      <c r="F18" s="298"/>
      <c r="G18" s="299" t="s">
        <v>339</v>
      </c>
      <c r="H18" s="836">
        <v>1</v>
      </c>
      <c r="I18" s="726">
        <v>50892.868136000005</v>
      </c>
      <c r="J18" s="669">
        <f t="shared" si="2"/>
        <v>50892.868136000005</v>
      </c>
      <c r="K18" s="669">
        <f t="shared" si="3"/>
        <v>62150.370567683211</v>
      </c>
      <c r="L18" s="794">
        <f t="shared" si="4"/>
        <v>1.4626509835713328E-2</v>
      </c>
      <c r="M18" s="326"/>
      <c r="N18" s="1262"/>
      <c r="O18" s="1263"/>
      <c r="P18" s="344"/>
      <c r="Q18" s="344"/>
      <c r="R18" s="344"/>
      <c r="S18" s="344"/>
      <c r="T18" s="344"/>
      <c r="U18" s="344"/>
      <c r="V18" s="344"/>
      <c r="W18" s="344"/>
      <c r="X18" s="344"/>
      <c r="Y18" s="344"/>
      <c r="Z18" s="344"/>
      <c r="AA18" s="344"/>
      <c r="AB18" s="344"/>
      <c r="AC18" s="344"/>
      <c r="AD18" s="344"/>
      <c r="AE18" s="344"/>
      <c r="AF18" s="851"/>
      <c r="AG18" s="851"/>
      <c r="AH18" s="851"/>
      <c r="AI18" s="851"/>
      <c r="AJ18" s="851"/>
      <c r="AK18" s="851"/>
      <c r="AL18" s="851"/>
      <c r="AM18" s="851"/>
      <c r="AN18" s="851"/>
      <c r="AO18" s="851"/>
      <c r="AP18" s="851"/>
      <c r="AQ18" s="851"/>
      <c r="AR18" s="851"/>
      <c r="AS18" s="851"/>
      <c r="AT18" s="851"/>
      <c r="AU18" s="851"/>
      <c r="AV18" s="851"/>
      <c r="AW18" s="851"/>
      <c r="AX18" s="851"/>
      <c r="AY18" s="851"/>
      <c r="AZ18" s="851"/>
      <c r="BA18" s="851"/>
      <c r="BB18" s="851"/>
      <c r="BC18" s="851"/>
      <c r="BD18" s="851"/>
      <c r="BE18" s="851"/>
      <c r="BF18" s="851"/>
      <c r="BG18" s="851"/>
      <c r="BH18" s="851"/>
      <c r="BI18" s="851"/>
      <c r="BJ18" s="851"/>
      <c r="BK18" s="851"/>
      <c r="BL18" s="851"/>
      <c r="BM18" s="851"/>
      <c r="BN18" s="851"/>
      <c r="BO18" s="851"/>
      <c r="BP18" s="851"/>
      <c r="BQ18" s="851"/>
      <c r="BR18" s="851"/>
      <c r="BS18" s="851"/>
      <c r="BT18" s="851"/>
      <c r="BU18" s="851"/>
      <c r="BV18" s="851"/>
      <c r="BW18" s="851"/>
      <c r="BX18" s="851"/>
      <c r="BY18" s="851"/>
      <c r="BZ18" s="851"/>
      <c r="CA18" s="851"/>
      <c r="CB18" s="851"/>
      <c r="CC18" s="851"/>
      <c r="CD18" s="851"/>
      <c r="CE18" s="851"/>
      <c r="CF18" s="851"/>
      <c r="CG18" s="851"/>
      <c r="CH18" s="851"/>
      <c r="CI18" s="851"/>
      <c r="CJ18" s="851"/>
      <c r="CK18" s="851"/>
      <c r="CL18" s="851"/>
      <c r="CM18" s="851"/>
      <c r="CN18" s="851"/>
      <c r="CO18" s="851"/>
      <c r="CP18" s="851"/>
      <c r="CQ18" s="851"/>
      <c r="CR18" s="851"/>
      <c r="CS18" s="851"/>
      <c r="CT18" s="851"/>
      <c r="CU18" s="851"/>
      <c r="CV18" s="851"/>
      <c r="CW18" s="851"/>
      <c r="CX18" s="851"/>
      <c r="CY18" s="851"/>
      <c r="CZ18" s="851"/>
      <c r="DA18" s="851"/>
      <c r="DB18" s="851"/>
      <c r="DC18" s="851"/>
      <c r="DD18" s="851"/>
      <c r="DE18" s="851"/>
      <c r="DF18" s="851"/>
      <c r="DG18" s="851"/>
      <c r="DH18" s="851"/>
      <c r="DI18" s="851"/>
      <c r="DJ18" s="851"/>
      <c r="DK18" s="851"/>
      <c r="DL18" s="851"/>
      <c r="DM18" s="851"/>
      <c r="DN18" s="851"/>
      <c r="DO18" s="851"/>
      <c r="DP18" s="851"/>
      <c r="DQ18" s="851"/>
      <c r="DR18" s="851"/>
      <c r="DS18" s="851"/>
      <c r="DT18" s="851"/>
      <c r="DU18" s="851"/>
      <c r="DV18" s="851"/>
      <c r="DW18" s="851"/>
      <c r="DX18" s="851"/>
      <c r="DY18" s="851"/>
      <c r="DZ18" s="851"/>
      <c r="EA18" s="851"/>
      <c r="EB18" s="851"/>
      <c r="EC18" s="851"/>
      <c r="ED18" s="851"/>
      <c r="EE18" s="851"/>
      <c r="EF18" s="851"/>
      <c r="EG18" s="851"/>
      <c r="EH18" s="851"/>
      <c r="EI18" s="851"/>
      <c r="EJ18" s="851"/>
      <c r="EK18" s="851"/>
      <c r="EL18" s="851"/>
      <c r="EM18" s="851"/>
      <c r="EN18" s="851"/>
      <c r="EO18" s="851"/>
      <c r="EP18" s="851"/>
      <c r="EQ18" s="851"/>
      <c r="ER18" s="851"/>
      <c r="ES18" s="851"/>
      <c r="ET18" s="851"/>
      <c r="EU18" s="851"/>
      <c r="EV18" s="851"/>
      <c r="EW18" s="851"/>
      <c r="EX18" s="851"/>
      <c r="EY18" s="851"/>
      <c r="EZ18" s="851"/>
      <c r="FA18" s="851"/>
      <c r="FB18" s="851"/>
      <c r="FC18" s="851"/>
      <c r="FD18" s="851"/>
      <c r="FE18" s="851"/>
      <c r="FF18" s="851"/>
      <c r="FG18" s="851"/>
      <c r="FH18" s="851"/>
      <c r="FI18" s="851"/>
      <c r="FJ18" s="851"/>
      <c r="FK18" s="851"/>
      <c r="FL18" s="851"/>
      <c r="FM18" s="851"/>
      <c r="FN18" s="851"/>
      <c r="FO18" s="851"/>
      <c r="FP18" s="851"/>
      <c r="FQ18" s="851"/>
      <c r="FR18" s="851"/>
      <c r="FS18" s="851"/>
      <c r="FT18" s="851"/>
      <c r="FU18" s="851"/>
      <c r="FV18" s="851"/>
      <c r="FW18" s="851"/>
      <c r="FX18" s="851"/>
      <c r="FY18" s="851"/>
      <c r="FZ18" s="851"/>
      <c r="GA18" s="851"/>
      <c r="GB18" s="851"/>
      <c r="GC18" s="851"/>
      <c r="GD18" s="851"/>
      <c r="GE18" s="851"/>
      <c r="GF18" s="851"/>
      <c r="GG18" s="851"/>
      <c r="GH18" s="851"/>
      <c r="GI18" s="851"/>
      <c r="GJ18" s="851"/>
      <c r="GK18" s="851"/>
      <c r="GL18" s="851"/>
      <c r="GM18" s="851"/>
      <c r="GN18" s="851"/>
      <c r="GO18" s="851"/>
      <c r="GP18" s="851"/>
      <c r="GQ18" s="851"/>
      <c r="GR18" s="851"/>
      <c r="GS18" s="851"/>
      <c r="GT18" s="851"/>
      <c r="GU18" s="851"/>
      <c r="GV18" s="851"/>
      <c r="GW18" s="851"/>
      <c r="GX18" s="851"/>
      <c r="GY18" s="851"/>
      <c r="GZ18" s="851"/>
      <c r="HA18" s="851"/>
      <c r="HB18" s="851"/>
      <c r="HC18" s="851"/>
      <c r="HD18" s="851"/>
      <c r="HE18" s="851"/>
      <c r="HF18" s="851"/>
      <c r="HG18" s="851"/>
      <c r="HH18" s="851"/>
      <c r="HI18" s="851"/>
      <c r="HJ18" s="851"/>
      <c r="HK18" s="851"/>
      <c r="HL18" s="851"/>
      <c r="HM18" s="851"/>
      <c r="HN18" s="851"/>
      <c r="HO18" s="851"/>
      <c r="HP18" s="851"/>
      <c r="HQ18" s="851"/>
      <c r="HR18" s="851"/>
      <c r="HS18" s="851"/>
      <c r="HT18" s="851"/>
      <c r="HU18" s="851"/>
      <c r="HV18" s="851"/>
      <c r="HW18" s="851"/>
      <c r="HX18" s="851"/>
      <c r="HY18" s="851"/>
      <c r="HZ18" s="851"/>
      <c r="IA18" s="851"/>
      <c r="IB18" s="851"/>
      <c r="IC18" s="851"/>
      <c r="ID18" s="851"/>
      <c r="IE18" s="851"/>
      <c r="IF18" s="851"/>
      <c r="IG18" s="851"/>
      <c r="IH18" s="851"/>
      <c r="II18" s="851"/>
      <c r="IJ18" s="851"/>
      <c r="IK18" s="851"/>
      <c r="IL18" s="851"/>
      <c r="IM18" s="851"/>
      <c r="IN18" s="851"/>
      <c r="IO18" s="851"/>
      <c r="IP18" s="851"/>
      <c r="IQ18" s="851"/>
      <c r="IR18" s="851"/>
      <c r="IS18" s="851"/>
      <c r="IT18" s="851"/>
      <c r="IU18" s="851"/>
      <c r="IV18" s="851"/>
      <c r="IW18" s="851"/>
      <c r="IX18" s="851"/>
      <c r="IY18" s="851"/>
      <c r="IZ18" s="851"/>
      <c r="JA18" s="851"/>
      <c r="JB18" s="851"/>
      <c r="JC18" s="851"/>
      <c r="JD18" s="851"/>
      <c r="JE18" s="851"/>
      <c r="JF18" s="851"/>
      <c r="JG18" s="851"/>
      <c r="JH18" s="851"/>
      <c r="JI18" s="851"/>
      <c r="JJ18" s="851"/>
      <c r="JK18" s="851"/>
      <c r="JL18" s="851"/>
      <c r="JM18" s="851"/>
      <c r="JN18" s="851"/>
      <c r="JO18" s="851"/>
      <c r="JP18" s="851"/>
      <c r="JQ18" s="851"/>
      <c r="JR18" s="851"/>
      <c r="JS18" s="851"/>
      <c r="JT18" s="851"/>
      <c r="JU18" s="851"/>
      <c r="JV18" s="851"/>
      <c r="JW18" s="851"/>
      <c r="JX18" s="851"/>
      <c r="JY18" s="851"/>
      <c r="JZ18" s="851"/>
      <c r="KA18" s="851"/>
      <c r="KB18" s="851"/>
      <c r="KC18" s="851"/>
      <c r="KD18" s="851"/>
      <c r="KE18" s="851"/>
      <c r="KF18" s="851"/>
      <c r="KG18" s="851"/>
      <c r="KH18" s="851"/>
      <c r="KI18" s="851"/>
      <c r="KJ18" s="851"/>
      <c r="KK18" s="851"/>
      <c r="KL18" s="851"/>
      <c r="KM18" s="851"/>
      <c r="KN18" s="851"/>
      <c r="KO18" s="851"/>
      <c r="KP18" s="851"/>
      <c r="KQ18" s="851"/>
      <c r="KR18" s="851"/>
      <c r="KS18" s="851"/>
      <c r="KT18" s="851"/>
      <c r="KU18" s="851"/>
      <c r="KV18" s="851"/>
      <c r="KW18" s="851"/>
      <c r="KX18" s="851"/>
      <c r="KY18" s="851"/>
      <c r="KZ18" s="851"/>
      <c r="LA18" s="851"/>
      <c r="LB18" s="851"/>
      <c r="LC18" s="851"/>
      <c r="LD18" s="851"/>
      <c r="LE18" s="851"/>
      <c r="LF18" s="851"/>
      <c r="LG18" s="851"/>
      <c r="LH18" s="851"/>
      <c r="LI18" s="851"/>
      <c r="LJ18" s="851"/>
      <c r="LK18" s="851"/>
      <c r="LL18" s="851"/>
      <c r="LM18" s="852"/>
    </row>
    <row r="19" spans="1:325" s="853" customFormat="1" ht="44.25" customHeight="1" outlineLevel="1">
      <c r="A19" s="295" t="s">
        <v>2229</v>
      </c>
      <c r="B19" s="492" t="s">
        <v>2446</v>
      </c>
      <c r="C19" s="515">
        <v>600006708</v>
      </c>
      <c r="D19" s="325" t="s">
        <v>1219</v>
      </c>
      <c r="E19" s="325"/>
      <c r="F19" s="298"/>
      <c r="G19" s="299" t="s">
        <v>301</v>
      </c>
      <c r="H19" s="843">
        <v>1</v>
      </c>
      <c r="I19" s="726">
        <v>5071.3334103196275</v>
      </c>
      <c r="J19" s="669">
        <f t="shared" si="2"/>
        <v>5071.3334103196275</v>
      </c>
      <c r="K19" s="669">
        <f t="shared" si="3"/>
        <v>6193.1123606823294</v>
      </c>
      <c r="L19" s="794">
        <f t="shared" si="4"/>
        <v>1.4574912109100008E-3</v>
      </c>
      <c r="M19" s="326"/>
      <c r="N19" s="1262"/>
      <c r="O19" s="1263"/>
      <c r="P19" s="344"/>
      <c r="Q19" s="344"/>
      <c r="R19" s="344"/>
      <c r="S19" s="344"/>
      <c r="T19" s="344"/>
      <c r="U19" s="344"/>
      <c r="V19" s="344"/>
      <c r="W19" s="344"/>
      <c r="X19" s="344"/>
      <c r="Y19" s="344"/>
      <c r="Z19" s="344"/>
      <c r="AA19" s="344"/>
      <c r="AB19" s="344"/>
      <c r="AC19" s="344"/>
      <c r="AD19" s="344"/>
      <c r="AE19" s="344"/>
      <c r="AF19" s="851"/>
      <c r="AG19" s="851"/>
      <c r="AH19" s="851"/>
      <c r="AI19" s="851"/>
      <c r="AJ19" s="851"/>
      <c r="AK19" s="851"/>
      <c r="AL19" s="851"/>
      <c r="AM19" s="851"/>
      <c r="AN19" s="851"/>
      <c r="AO19" s="851"/>
      <c r="AP19" s="851"/>
      <c r="AQ19" s="851"/>
      <c r="AR19" s="851"/>
      <c r="AS19" s="851"/>
      <c r="AT19" s="851"/>
      <c r="AU19" s="851"/>
      <c r="AV19" s="851"/>
      <c r="AW19" s="851"/>
      <c r="AX19" s="851"/>
      <c r="AY19" s="851"/>
      <c r="AZ19" s="851"/>
      <c r="BA19" s="851"/>
      <c r="BB19" s="851"/>
      <c r="BC19" s="851"/>
      <c r="BD19" s="851"/>
      <c r="BE19" s="851"/>
      <c r="BF19" s="851"/>
      <c r="BG19" s="851"/>
      <c r="BH19" s="851"/>
      <c r="BI19" s="851"/>
      <c r="BJ19" s="851"/>
      <c r="BK19" s="851"/>
      <c r="BL19" s="851"/>
      <c r="BM19" s="851"/>
      <c r="BN19" s="851"/>
      <c r="BO19" s="851"/>
      <c r="BP19" s="851"/>
      <c r="BQ19" s="851"/>
      <c r="BR19" s="851"/>
      <c r="BS19" s="851"/>
      <c r="BT19" s="851"/>
      <c r="BU19" s="851"/>
      <c r="BV19" s="851"/>
      <c r="BW19" s="851"/>
      <c r="BX19" s="851"/>
      <c r="BY19" s="851"/>
      <c r="BZ19" s="851"/>
      <c r="CA19" s="851"/>
      <c r="CB19" s="851"/>
      <c r="CC19" s="851"/>
      <c r="CD19" s="851"/>
      <c r="CE19" s="851"/>
      <c r="CF19" s="851"/>
      <c r="CG19" s="851"/>
      <c r="CH19" s="851"/>
      <c r="CI19" s="851"/>
      <c r="CJ19" s="851"/>
      <c r="CK19" s="851"/>
      <c r="CL19" s="851"/>
      <c r="CM19" s="851"/>
      <c r="CN19" s="851"/>
      <c r="CO19" s="851"/>
      <c r="CP19" s="851"/>
      <c r="CQ19" s="851"/>
      <c r="CR19" s="851"/>
      <c r="CS19" s="851"/>
      <c r="CT19" s="851"/>
      <c r="CU19" s="851"/>
      <c r="CV19" s="851"/>
      <c r="CW19" s="851"/>
      <c r="CX19" s="851"/>
      <c r="CY19" s="851"/>
      <c r="CZ19" s="851"/>
      <c r="DA19" s="851"/>
      <c r="DB19" s="851"/>
      <c r="DC19" s="851"/>
      <c r="DD19" s="851"/>
      <c r="DE19" s="851"/>
      <c r="DF19" s="851"/>
      <c r="DG19" s="851"/>
      <c r="DH19" s="851"/>
      <c r="DI19" s="851"/>
      <c r="DJ19" s="851"/>
      <c r="DK19" s="851"/>
      <c r="DL19" s="851"/>
      <c r="DM19" s="851"/>
      <c r="DN19" s="851"/>
      <c r="DO19" s="851"/>
      <c r="DP19" s="851"/>
      <c r="DQ19" s="851"/>
      <c r="DR19" s="851"/>
      <c r="DS19" s="851"/>
      <c r="DT19" s="851"/>
      <c r="DU19" s="851"/>
      <c r="DV19" s="851"/>
      <c r="DW19" s="851"/>
      <c r="DX19" s="851"/>
      <c r="DY19" s="851"/>
      <c r="DZ19" s="851"/>
      <c r="EA19" s="851"/>
      <c r="EB19" s="851"/>
      <c r="EC19" s="851"/>
      <c r="ED19" s="851"/>
      <c r="EE19" s="851"/>
      <c r="EF19" s="851"/>
      <c r="EG19" s="851"/>
      <c r="EH19" s="851"/>
      <c r="EI19" s="851"/>
      <c r="EJ19" s="851"/>
      <c r="EK19" s="851"/>
      <c r="EL19" s="851"/>
      <c r="EM19" s="851"/>
      <c r="EN19" s="851"/>
      <c r="EO19" s="851"/>
      <c r="EP19" s="851"/>
      <c r="EQ19" s="851"/>
      <c r="ER19" s="851"/>
      <c r="ES19" s="851"/>
      <c r="ET19" s="851"/>
      <c r="EU19" s="851"/>
      <c r="EV19" s="851"/>
      <c r="EW19" s="851"/>
      <c r="EX19" s="851"/>
      <c r="EY19" s="851"/>
      <c r="EZ19" s="851"/>
      <c r="FA19" s="851"/>
      <c r="FB19" s="851"/>
      <c r="FC19" s="851"/>
      <c r="FD19" s="851"/>
      <c r="FE19" s="851"/>
      <c r="FF19" s="851"/>
      <c r="FG19" s="851"/>
      <c r="FH19" s="851"/>
      <c r="FI19" s="851"/>
      <c r="FJ19" s="851"/>
      <c r="FK19" s="851"/>
      <c r="FL19" s="851"/>
      <c r="FM19" s="851"/>
      <c r="FN19" s="851"/>
      <c r="FO19" s="851"/>
      <c r="FP19" s="851"/>
      <c r="FQ19" s="851"/>
      <c r="FR19" s="851"/>
      <c r="FS19" s="851"/>
      <c r="FT19" s="851"/>
      <c r="FU19" s="851"/>
      <c r="FV19" s="851"/>
      <c r="FW19" s="851"/>
      <c r="FX19" s="851"/>
      <c r="FY19" s="851"/>
      <c r="FZ19" s="851"/>
      <c r="GA19" s="851"/>
      <c r="GB19" s="851"/>
      <c r="GC19" s="851"/>
      <c r="GD19" s="851"/>
      <c r="GE19" s="851"/>
      <c r="GF19" s="851"/>
      <c r="GG19" s="851"/>
      <c r="GH19" s="851"/>
      <c r="GI19" s="851"/>
      <c r="GJ19" s="851"/>
      <c r="GK19" s="851"/>
      <c r="GL19" s="851"/>
      <c r="GM19" s="851"/>
      <c r="GN19" s="851"/>
      <c r="GO19" s="851"/>
      <c r="GP19" s="851"/>
      <c r="GQ19" s="851"/>
      <c r="GR19" s="851"/>
      <c r="GS19" s="851"/>
      <c r="GT19" s="851"/>
      <c r="GU19" s="851"/>
      <c r="GV19" s="851"/>
      <c r="GW19" s="851"/>
      <c r="GX19" s="851"/>
      <c r="GY19" s="851"/>
      <c r="GZ19" s="851"/>
      <c r="HA19" s="851"/>
      <c r="HB19" s="851"/>
      <c r="HC19" s="851"/>
      <c r="HD19" s="851"/>
      <c r="HE19" s="851"/>
      <c r="HF19" s="851"/>
      <c r="HG19" s="851"/>
      <c r="HH19" s="851"/>
      <c r="HI19" s="851"/>
      <c r="HJ19" s="851"/>
      <c r="HK19" s="851"/>
      <c r="HL19" s="851"/>
      <c r="HM19" s="851"/>
      <c r="HN19" s="851"/>
      <c r="HO19" s="851"/>
      <c r="HP19" s="851"/>
      <c r="HQ19" s="851"/>
      <c r="HR19" s="851"/>
      <c r="HS19" s="851"/>
      <c r="HT19" s="851"/>
      <c r="HU19" s="851"/>
      <c r="HV19" s="851"/>
      <c r="HW19" s="851"/>
      <c r="HX19" s="851"/>
      <c r="HY19" s="851"/>
      <c r="HZ19" s="851"/>
      <c r="IA19" s="851"/>
      <c r="IB19" s="851"/>
      <c r="IC19" s="851"/>
      <c r="ID19" s="851"/>
      <c r="IE19" s="851"/>
      <c r="IF19" s="851"/>
      <c r="IG19" s="851"/>
      <c r="IH19" s="851"/>
      <c r="II19" s="851"/>
      <c r="IJ19" s="851"/>
      <c r="IK19" s="851"/>
      <c r="IL19" s="851"/>
      <c r="IM19" s="851"/>
      <c r="IN19" s="851"/>
      <c r="IO19" s="851"/>
      <c r="IP19" s="851"/>
      <c r="IQ19" s="851"/>
      <c r="IR19" s="851"/>
      <c r="IS19" s="851"/>
      <c r="IT19" s="851"/>
      <c r="IU19" s="851"/>
      <c r="IV19" s="851"/>
      <c r="IW19" s="851"/>
      <c r="IX19" s="851"/>
      <c r="IY19" s="851"/>
      <c r="IZ19" s="851"/>
      <c r="JA19" s="851"/>
      <c r="JB19" s="851"/>
      <c r="JC19" s="851"/>
      <c r="JD19" s="851"/>
      <c r="JE19" s="851"/>
      <c r="JF19" s="851"/>
      <c r="JG19" s="851"/>
      <c r="JH19" s="851"/>
      <c r="JI19" s="851"/>
      <c r="JJ19" s="851"/>
      <c r="JK19" s="851"/>
      <c r="JL19" s="851"/>
      <c r="JM19" s="851"/>
      <c r="JN19" s="851"/>
      <c r="JO19" s="851"/>
      <c r="JP19" s="851"/>
      <c r="JQ19" s="851"/>
      <c r="JR19" s="851"/>
      <c r="JS19" s="851"/>
      <c r="JT19" s="851"/>
      <c r="JU19" s="851"/>
      <c r="JV19" s="851"/>
      <c r="JW19" s="851"/>
      <c r="JX19" s="851"/>
      <c r="JY19" s="851"/>
      <c r="JZ19" s="851"/>
      <c r="KA19" s="851"/>
      <c r="KB19" s="851"/>
      <c r="KC19" s="851"/>
      <c r="KD19" s="851"/>
      <c r="KE19" s="851"/>
      <c r="KF19" s="851"/>
      <c r="KG19" s="851"/>
      <c r="KH19" s="851"/>
      <c r="KI19" s="851"/>
      <c r="KJ19" s="851"/>
      <c r="KK19" s="851"/>
      <c r="KL19" s="851"/>
      <c r="KM19" s="851"/>
      <c r="KN19" s="851"/>
      <c r="KO19" s="851"/>
      <c r="KP19" s="851"/>
      <c r="KQ19" s="851"/>
      <c r="KR19" s="851"/>
      <c r="KS19" s="851"/>
      <c r="KT19" s="851"/>
      <c r="KU19" s="851"/>
      <c r="KV19" s="851"/>
      <c r="KW19" s="851"/>
      <c r="KX19" s="851"/>
      <c r="KY19" s="851"/>
      <c r="KZ19" s="851"/>
      <c r="LA19" s="851"/>
      <c r="LB19" s="851"/>
      <c r="LC19" s="851"/>
      <c r="LD19" s="851"/>
      <c r="LE19" s="851"/>
      <c r="LF19" s="851"/>
      <c r="LG19" s="851"/>
      <c r="LH19" s="851"/>
      <c r="LI19" s="851"/>
      <c r="LJ19" s="851"/>
      <c r="LK19" s="851"/>
      <c r="LL19" s="851"/>
      <c r="LM19" s="852"/>
    </row>
    <row r="20" spans="1:325" s="853" customFormat="1" ht="39.75" customHeight="1" outlineLevel="1">
      <c r="A20" s="696" t="s">
        <v>2230</v>
      </c>
      <c r="B20" s="862"/>
      <c r="C20" s="696"/>
      <c r="D20" s="863" t="s">
        <v>1220</v>
      </c>
      <c r="E20" s="525"/>
      <c r="F20" s="526"/>
      <c r="G20" s="711"/>
      <c r="H20" s="865"/>
      <c r="I20" s="866"/>
      <c r="J20" s="866">
        <f>SUBTOTAL(9,J21:J38)</f>
        <v>454249.60097233683</v>
      </c>
      <c r="K20" s="866">
        <f t="shared" ref="K20:L20" si="5">SUBTOTAL(9,K21:K38)</f>
        <v>554729.61270741769</v>
      </c>
      <c r="L20" s="868">
        <f t="shared" si="5"/>
        <v>0.1305504385945763</v>
      </c>
      <c r="M20" s="872"/>
      <c r="N20" s="1260"/>
      <c r="O20" s="1261"/>
      <c r="P20" s="344"/>
      <c r="Q20" s="344"/>
      <c r="R20" s="344"/>
      <c r="S20" s="344"/>
      <c r="T20" s="344"/>
      <c r="U20" s="344"/>
      <c r="V20" s="344"/>
      <c r="W20" s="344"/>
      <c r="X20" s="344"/>
      <c r="Y20" s="344"/>
      <c r="Z20" s="344"/>
      <c r="AA20" s="344"/>
      <c r="AB20" s="344"/>
      <c r="AC20" s="344"/>
      <c r="AD20" s="344"/>
      <c r="AE20" s="344"/>
      <c r="AF20" s="851"/>
      <c r="AG20" s="851"/>
      <c r="AH20" s="851"/>
      <c r="AI20" s="851"/>
      <c r="AJ20" s="851"/>
      <c r="AK20" s="851"/>
      <c r="AL20" s="851"/>
      <c r="AM20" s="851"/>
      <c r="AN20" s="851"/>
      <c r="AO20" s="851"/>
      <c r="AP20" s="851"/>
      <c r="AQ20" s="851"/>
      <c r="AR20" s="851"/>
      <c r="AS20" s="851"/>
      <c r="AT20" s="851"/>
      <c r="AU20" s="851"/>
      <c r="AV20" s="851"/>
      <c r="AW20" s="851"/>
      <c r="AX20" s="851"/>
      <c r="AY20" s="851"/>
      <c r="AZ20" s="851"/>
      <c r="BA20" s="851"/>
      <c r="BB20" s="851"/>
      <c r="BC20" s="851"/>
      <c r="BD20" s="851"/>
      <c r="BE20" s="851"/>
      <c r="BF20" s="851"/>
      <c r="BG20" s="851"/>
      <c r="BH20" s="851"/>
      <c r="BI20" s="851"/>
      <c r="BJ20" s="851"/>
      <c r="BK20" s="851"/>
      <c r="BL20" s="851"/>
      <c r="BM20" s="851"/>
      <c r="BN20" s="851"/>
      <c r="BO20" s="851"/>
      <c r="BP20" s="851"/>
      <c r="BQ20" s="851"/>
      <c r="BR20" s="851"/>
      <c r="BS20" s="851"/>
      <c r="BT20" s="851"/>
      <c r="BU20" s="851"/>
      <c r="BV20" s="851"/>
      <c r="BW20" s="851"/>
      <c r="BX20" s="851"/>
      <c r="BY20" s="851"/>
      <c r="BZ20" s="851"/>
      <c r="CA20" s="851"/>
      <c r="CB20" s="851"/>
      <c r="CC20" s="851"/>
      <c r="CD20" s="851"/>
      <c r="CE20" s="851"/>
      <c r="CF20" s="851"/>
      <c r="CG20" s="851"/>
      <c r="CH20" s="851"/>
      <c r="CI20" s="851"/>
      <c r="CJ20" s="851"/>
      <c r="CK20" s="851"/>
      <c r="CL20" s="851"/>
      <c r="CM20" s="851"/>
      <c r="CN20" s="851"/>
      <c r="CO20" s="851"/>
      <c r="CP20" s="851"/>
      <c r="CQ20" s="851"/>
      <c r="CR20" s="851"/>
      <c r="CS20" s="851"/>
      <c r="CT20" s="851"/>
      <c r="CU20" s="851"/>
      <c r="CV20" s="851"/>
      <c r="CW20" s="851"/>
      <c r="CX20" s="851"/>
      <c r="CY20" s="851"/>
      <c r="CZ20" s="851"/>
      <c r="DA20" s="851"/>
      <c r="DB20" s="851"/>
      <c r="DC20" s="851"/>
      <c r="DD20" s="851"/>
      <c r="DE20" s="851"/>
      <c r="DF20" s="851"/>
      <c r="DG20" s="851"/>
      <c r="DH20" s="851"/>
      <c r="DI20" s="851"/>
      <c r="DJ20" s="851"/>
      <c r="DK20" s="851"/>
      <c r="DL20" s="851"/>
      <c r="DM20" s="851"/>
      <c r="DN20" s="851"/>
      <c r="DO20" s="851"/>
      <c r="DP20" s="851"/>
      <c r="DQ20" s="851"/>
      <c r="DR20" s="851"/>
      <c r="DS20" s="851"/>
      <c r="DT20" s="851"/>
      <c r="DU20" s="851"/>
      <c r="DV20" s="851"/>
      <c r="DW20" s="851"/>
      <c r="DX20" s="851"/>
      <c r="DY20" s="851"/>
      <c r="DZ20" s="851"/>
      <c r="EA20" s="851"/>
      <c r="EB20" s="851"/>
      <c r="EC20" s="851"/>
      <c r="ED20" s="851"/>
      <c r="EE20" s="851"/>
      <c r="EF20" s="851"/>
      <c r="EG20" s="851"/>
      <c r="EH20" s="851"/>
      <c r="EI20" s="851"/>
      <c r="EJ20" s="851"/>
      <c r="EK20" s="851"/>
      <c r="EL20" s="851"/>
      <c r="EM20" s="851"/>
      <c r="EN20" s="851"/>
      <c r="EO20" s="851"/>
      <c r="EP20" s="851"/>
      <c r="EQ20" s="851"/>
      <c r="ER20" s="851"/>
      <c r="ES20" s="851"/>
      <c r="ET20" s="851"/>
      <c r="EU20" s="851"/>
      <c r="EV20" s="851"/>
      <c r="EW20" s="851"/>
      <c r="EX20" s="851"/>
      <c r="EY20" s="851"/>
      <c r="EZ20" s="851"/>
      <c r="FA20" s="851"/>
      <c r="FB20" s="851"/>
      <c r="FC20" s="851"/>
      <c r="FD20" s="851"/>
      <c r="FE20" s="851"/>
      <c r="FF20" s="851"/>
      <c r="FG20" s="851"/>
      <c r="FH20" s="851"/>
      <c r="FI20" s="851"/>
      <c r="FJ20" s="851"/>
      <c r="FK20" s="851"/>
      <c r="FL20" s="851"/>
      <c r="FM20" s="851"/>
      <c r="FN20" s="851"/>
      <c r="FO20" s="851"/>
      <c r="FP20" s="851"/>
      <c r="FQ20" s="851"/>
      <c r="FR20" s="851"/>
      <c r="FS20" s="851"/>
      <c r="FT20" s="851"/>
      <c r="FU20" s="851"/>
      <c r="FV20" s="851"/>
      <c r="FW20" s="851"/>
      <c r="FX20" s="851"/>
      <c r="FY20" s="851"/>
      <c r="FZ20" s="851"/>
      <c r="GA20" s="851"/>
      <c r="GB20" s="851"/>
      <c r="GC20" s="851"/>
      <c r="GD20" s="851"/>
      <c r="GE20" s="851"/>
      <c r="GF20" s="851"/>
      <c r="GG20" s="851"/>
      <c r="GH20" s="851"/>
      <c r="GI20" s="851"/>
      <c r="GJ20" s="851"/>
      <c r="GK20" s="851"/>
      <c r="GL20" s="851"/>
      <c r="GM20" s="851"/>
      <c r="GN20" s="851"/>
      <c r="GO20" s="851"/>
      <c r="GP20" s="851"/>
      <c r="GQ20" s="851"/>
      <c r="GR20" s="851"/>
      <c r="GS20" s="851"/>
      <c r="GT20" s="851"/>
      <c r="GU20" s="851"/>
      <c r="GV20" s="851"/>
      <c r="GW20" s="851"/>
      <c r="GX20" s="851"/>
      <c r="GY20" s="851"/>
      <c r="GZ20" s="851"/>
      <c r="HA20" s="851"/>
      <c r="HB20" s="851"/>
      <c r="HC20" s="851"/>
      <c r="HD20" s="851"/>
      <c r="HE20" s="851"/>
      <c r="HF20" s="851"/>
      <c r="HG20" s="851"/>
      <c r="HH20" s="851"/>
      <c r="HI20" s="851"/>
      <c r="HJ20" s="851"/>
      <c r="HK20" s="851"/>
      <c r="HL20" s="851"/>
      <c r="HM20" s="851"/>
      <c r="HN20" s="851"/>
      <c r="HO20" s="851"/>
      <c r="HP20" s="851"/>
      <c r="HQ20" s="851"/>
      <c r="HR20" s="851"/>
      <c r="HS20" s="851"/>
      <c r="HT20" s="851"/>
      <c r="HU20" s="851"/>
      <c r="HV20" s="851"/>
      <c r="HW20" s="851"/>
      <c r="HX20" s="851"/>
      <c r="HY20" s="851"/>
      <c r="HZ20" s="851"/>
      <c r="IA20" s="851"/>
      <c r="IB20" s="851"/>
      <c r="IC20" s="851"/>
      <c r="ID20" s="851"/>
      <c r="IE20" s="851"/>
      <c r="IF20" s="851"/>
      <c r="IG20" s="851"/>
      <c r="IH20" s="851"/>
      <c r="II20" s="851"/>
      <c r="IJ20" s="851"/>
      <c r="IK20" s="851"/>
      <c r="IL20" s="851"/>
      <c r="IM20" s="851"/>
      <c r="IN20" s="851"/>
      <c r="IO20" s="851"/>
      <c r="IP20" s="851"/>
      <c r="IQ20" s="851"/>
      <c r="IR20" s="851"/>
      <c r="IS20" s="851"/>
      <c r="IT20" s="851"/>
      <c r="IU20" s="851"/>
      <c r="IV20" s="851"/>
      <c r="IW20" s="851"/>
      <c r="IX20" s="851"/>
      <c r="IY20" s="851"/>
      <c r="IZ20" s="851"/>
      <c r="JA20" s="851"/>
      <c r="JB20" s="851"/>
      <c r="JC20" s="851"/>
      <c r="JD20" s="851"/>
      <c r="JE20" s="851"/>
      <c r="JF20" s="851"/>
      <c r="JG20" s="851"/>
      <c r="JH20" s="851"/>
      <c r="JI20" s="851"/>
      <c r="JJ20" s="851"/>
      <c r="JK20" s="851"/>
      <c r="JL20" s="851"/>
      <c r="JM20" s="851"/>
      <c r="JN20" s="851"/>
      <c r="JO20" s="851"/>
      <c r="JP20" s="851"/>
      <c r="JQ20" s="851"/>
      <c r="JR20" s="851"/>
      <c r="JS20" s="851"/>
      <c r="JT20" s="851"/>
      <c r="JU20" s="851"/>
      <c r="JV20" s="851"/>
      <c r="JW20" s="851"/>
      <c r="JX20" s="851"/>
      <c r="JY20" s="851"/>
      <c r="JZ20" s="851"/>
      <c r="KA20" s="851"/>
      <c r="KB20" s="851"/>
      <c r="KC20" s="851"/>
      <c r="KD20" s="851"/>
      <c r="KE20" s="851"/>
      <c r="KF20" s="851"/>
      <c r="KG20" s="851"/>
      <c r="KH20" s="851"/>
      <c r="KI20" s="851"/>
      <c r="KJ20" s="851"/>
      <c r="KK20" s="851"/>
      <c r="KL20" s="851"/>
      <c r="KM20" s="851"/>
      <c r="KN20" s="851"/>
      <c r="KO20" s="851"/>
      <c r="KP20" s="851"/>
      <c r="KQ20" s="851"/>
      <c r="KR20" s="851"/>
      <c r="KS20" s="851"/>
      <c r="KT20" s="851"/>
      <c r="KU20" s="851"/>
      <c r="KV20" s="851"/>
      <c r="KW20" s="851"/>
      <c r="KX20" s="851"/>
      <c r="KY20" s="851"/>
      <c r="KZ20" s="851"/>
      <c r="LA20" s="851"/>
      <c r="LB20" s="851"/>
      <c r="LC20" s="851"/>
      <c r="LD20" s="851"/>
      <c r="LE20" s="851"/>
      <c r="LF20" s="851"/>
      <c r="LG20" s="851"/>
      <c r="LH20" s="851"/>
      <c r="LI20" s="851"/>
      <c r="LJ20" s="851"/>
      <c r="LK20" s="851"/>
      <c r="LL20" s="851"/>
      <c r="LM20" s="852"/>
    </row>
    <row r="21" spans="1:325" s="853" customFormat="1" ht="31.5" outlineLevel="1">
      <c r="A21" s="295" t="s">
        <v>2231</v>
      </c>
      <c r="B21" s="492" t="s">
        <v>1543</v>
      </c>
      <c r="C21" s="484" t="s">
        <v>2568</v>
      </c>
      <c r="D21" s="336" t="s">
        <v>1218</v>
      </c>
      <c r="E21" s="336"/>
      <c r="F21" s="298"/>
      <c r="G21" s="299" t="s">
        <v>339</v>
      </c>
      <c r="H21" s="836">
        <v>1</v>
      </c>
      <c r="I21" s="726">
        <v>50892.868136000005</v>
      </c>
      <c r="J21" s="669">
        <f t="shared" ref="J21:J38" si="6">I21*H21</f>
        <v>50892.868136000005</v>
      </c>
      <c r="K21" s="669">
        <f t="shared" ref="K21:K38" si="7">J21*(1+$K$12)</f>
        <v>62150.370567683211</v>
      </c>
      <c r="L21" s="794">
        <f t="shared" ref="L21:L38" si="8">K21/$K$226</f>
        <v>1.4626509835713328E-2</v>
      </c>
      <c r="M21" s="326"/>
      <c r="N21" s="1262"/>
      <c r="O21" s="1263"/>
      <c r="P21" s="344"/>
      <c r="Q21" s="344"/>
      <c r="R21" s="344"/>
      <c r="S21" s="344"/>
      <c r="T21" s="344"/>
      <c r="U21" s="344"/>
      <c r="V21" s="344"/>
      <c r="W21" s="344"/>
      <c r="X21" s="344"/>
      <c r="Y21" s="344"/>
      <c r="Z21" s="344"/>
      <c r="AA21" s="344"/>
      <c r="AB21" s="344"/>
      <c r="AC21" s="344"/>
      <c r="AD21" s="344"/>
      <c r="AE21" s="344"/>
      <c r="AF21" s="851"/>
      <c r="AG21" s="851"/>
      <c r="AH21" s="851"/>
      <c r="AI21" s="851"/>
      <c r="AJ21" s="851"/>
      <c r="AK21" s="851"/>
      <c r="AL21" s="851"/>
      <c r="AM21" s="851"/>
      <c r="AN21" s="851"/>
      <c r="AO21" s="851"/>
      <c r="AP21" s="851"/>
      <c r="AQ21" s="851"/>
      <c r="AR21" s="851"/>
      <c r="AS21" s="851"/>
      <c r="AT21" s="851"/>
      <c r="AU21" s="851"/>
      <c r="AV21" s="851"/>
      <c r="AW21" s="851"/>
      <c r="AX21" s="851"/>
      <c r="AY21" s="851"/>
      <c r="AZ21" s="851"/>
      <c r="BA21" s="851"/>
      <c r="BB21" s="851"/>
      <c r="BC21" s="851"/>
      <c r="BD21" s="851"/>
      <c r="BE21" s="851"/>
      <c r="BF21" s="851"/>
      <c r="BG21" s="851"/>
      <c r="BH21" s="851"/>
      <c r="BI21" s="851"/>
      <c r="BJ21" s="851"/>
      <c r="BK21" s="851"/>
      <c r="BL21" s="851"/>
      <c r="BM21" s="851"/>
      <c r="BN21" s="851"/>
      <c r="BO21" s="851"/>
      <c r="BP21" s="851"/>
      <c r="BQ21" s="851"/>
      <c r="BR21" s="851"/>
      <c r="BS21" s="851"/>
      <c r="BT21" s="851"/>
      <c r="BU21" s="851"/>
      <c r="BV21" s="851"/>
      <c r="BW21" s="851"/>
      <c r="BX21" s="851"/>
      <c r="BY21" s="851"/>
      <c r="BZ21" s="851"/>
      <c r="CA21" s="851"/>
      <c r="CB21" s="851"/>
      <c r="CC21" s="851"/>
      <c r="CD21" s="851"/>
      <c r="CE21" s="851"/>
      <c r="CF21" s="851"/>
      <c r="CG21" s="851"/>
      <c r="CH21" s="851"/>
      <c r="CI21" s="851"/>
      <c r="CJ21" s="851"/>
      <c r="CK21" s="851"/>
      <c r="CL21" s="851"/>
      <c r="CM21" s="851"/>
      <c r="CN21" s="851"/>
      <c r="CO21" s="851"/>
      <c r="CP21" s="851"/>
      <c r="CQ21" s="851"/>
      <c r="CR21" s="851"/>
      <c r="CS21" s="851"/>
      <c r="CT21" s="851"/>
      <c r="CU21" s="851"/>
      <c r="CV21" s="851"/>
      <c r="CW21" s="851"/>
      <c r="CX21" s="851"/>
      <c r="CY21" s="851"/>
      <c r="CZ21" s="851"/>
      <c r="DA21" s="851"/>
      <c r="DB21" s="851"/>
      <c r="DC21" s="851"/>
      <c r="DD21" s="851"/>
      <c r="DE21" s="851"/>
      <c r="DF21" s="851"/>
      <c r="DG21" s="851"/>
      <c r="DH21" s="851"/>
      <c r="DI21" s="851"/>
      <c r="DJ21" s="851"/>
      <c r="DK21" s="851"/>
      <c r="DL21" s="851"/>
      <c r="DM21" s="851"/>
      <c r="DN21" s="851"/>
      <c r="DO21" s="851"/>
      <c r="DP21" s="851"/>
      <c r="DQ21" s="851"/>
      <c r="DR21" s="851"/>
      <c r="DS21" s="851"/>
      <c r="DT21" s="851"/>
      <c r="DU21" s="851"/>
      <c r="DV21" s="851"/>
      <c r="DW21" s="851"/>
      <c r="DX21" s="851"/>
      <c r="DY21" s="851"/>
      <c r="DZ21" s="851"/>
      <c r="EA21" s="851"/>
      <c r="EB21" s="851"/>
      <c r="EC21" s="851"/>
      <c r="ED21" s="851"/>
      <c r="EE21" s="851"/>
      <c r="EF21" s="851"/>
      <c r="EG21" s="851"/>
      <c r="EH21" s="851"/>
      <c r="EI21" s="851"/>
      <c r="EJ21" s="851"/>
      <c r="EK21" s="851"/>
      <c r="EL21" s="851"/>
      <c r="EM21" s="851"/>
      <c r="EN21" s="851"/>
      <c r="EO21" s="851"/>
      <c r="EP21" s="851"/>
      <c r="EQ21" s="851"/>
      <c r="ER21" s="851"/>
      <c r="ES21" s="851"/>
      <c r="ET21" s="851"/>
      <c r="EU21" s="851"/>
      <c r="EV21" s="851"/>
      <c r="EW21" s="851"/>
      <c r="EX21" s="851"/>
      <c r="EY21" s="851"/>
      <c r="EZ21" s="851"/>
      <c r="FA21" s="851"/>
      <c r="FB21" s="851"/>
      <c r="FC21" s="851"/>
      <c r="FD21" s="851"/>
      <c r="FE21" s="851"/>
      <c r="FF21" s="851"/>
      <c r="FG21" s="851"/>
      <c r="FH21" s="851"/>
      <c r="FI21" s="851"/>
      <c r="FJ21" s="851"/>
      <c r="FK21" s="851"/>
      <c r="FL21" s="851"/>
      <c r="FM21" s="851"/>
      <c r="FN21" s="851"/>
      <c r="FO21" s="851"/>
      <c r="FP21" s="851"/>
      <c r="FQ21" s="851"/>
      <c r="FR21" s="851"/>
      <c r="FS21" s="851"/>
      <c r="FT21" s="851"/>
      <c r="FU21" s="851"/>
      <c r="FV21" s="851"/>
      <c r="FW21" s="851"/>
      <c r="FX21" s="851"/>
      <c r="FY21" s="851"/>
      <c r="FZ21" s="851"/>
      <c r="GA21" s="851"/>
      <c r="GB21" s="851"/>
      <c r="GC21" s="851"/>
      <c r="GD21" s="851"/>
      <c r="GE21" s="851"/>
      <c r="GF21" s="851"/>
      <c r="GG21" s="851"/>
      <c r="GH21" s="851"/>
      <c r="GI21" s="851"/>
      <c r="GJ21" s="851"/>
      <c r="GK21" s="851"/>
      <c r="GL21" s="851"/>
      <c r="GM21" s="851"/>
      <c r="GN21" s="851"/>
      <c r="GO21" s="851"/>
      <c r="GP21" s="851"/>
      <c r="GQ21" s="851"/>
      <c r="GR21" s="851"/>
      <c r="GS21" s="851"/>
      <c r="GT21" s="851"/>
      <c r="GU21" s="851"/>
      <c r="GV21" s="851"/>
      <c r="GW21" s="851"/>
      <c r="GX21" s="851"/>
      <c r="GY21" s="851"/>
      <c r="GZ21" s="851"/>
      <c r="HA21" s="851"/>
      <c r="HB21" s="851"/>
      <c r="HC21" s="851"/>
      <c r="HD21" s="851"/>
      <c r="HE21" s="851"/>
      <c r="HF21" s="851"/>
      <c r="HG21" s="851"/>
      <c r="HH21" s="851"/>
      <c r="HI21" s="851"/>
      <c r="HJ21" s="851"/>
      <c r="HK21" s="851"/>
      <c r="HL21" s="851"/>
      <c r="HM21" s="851"/>
      <c r="HN21" s="851"/>
      <c r="HO21" s="851"/>
      <c r="HP21" s="851"/>
      <c r="HQ21" s="851"/>
      <c r="HR21" s="851"/>
      <c r="HS21" s="851"/>
      <c r="HT21" s="851"/>
      <c r="HU21" s="851"/>
      <c r="HV21" s="851"/>
      <c r="HW21" s="851"/>
      <c r="HX21" s="851"/>
      <c r="HY21" s="851"/>
      <c r="HZ21" s="851"/>
      <c r="IA21" s="851"/>
      <c r="IB21" s="851"/>
      <c r="IC21" s="851"/>
      <c r="ID21" s="851"/>
      <c r="IE21" s="851"/>
      <c r="IF21" s="851"/>
      <c r="IG21" s="851"/>
      <c r="IH21" s="851"/>
      <c r="II21" s="851"/>
      <c r="IJ21" s="851"/>
      <c r="IK21" s="851"/>
      <c r="IL21" s="851"/>
      <c r="IM21" s="851"/>
      <c r="IN21" s="851"/>
      <c r="IO21" s="851"/>
      <c r="IP21" s="851"/>
      <c r="IQ21" s="851"/>
      <c r="IR21" s="851"/>
      <c r="IS21" s="851"/>
      <c r="IT21" s="851"/>
      <c r="IU21" s="851"/>
      <c r="IV21" s="851"/>
      <c r="IW21" s="851"/>
      <c r="IX21" s="851"/>
      <c r="IY21" s="851"/>
      <c r="IZ21" s="851"/>
      <c r="JA21" s="851"/>
      <c r="JB21" s="851"/>
      <c r="JC21" s="851"/>
      <c r="JD21" s="851"/>
      <c r="JE21" s="851"/>
      <c r="JF21" s="851"/>
      <c r="JG21" s="851"/>
      <c r="JH21" s="851"/>
      <c r="JI21" s="851"/>
      <c r="JJ21" s="851"/>
      <c r="JK21" s="851"/>
      <c r="JL21" s="851"/>
      <c r="JM21" s="851"/>
      <c r="JN21" s="851"/>
      <c r="JO21" s="851"/>
      <c r="JP21" s="851"/>
      <c r="JQ21" s="851"/>
      <c r="JR21" s="851"/>
      <c r="JS21" s="851"/>
      <c r="JT21" s="851"/>
      <c r="JU21" s="851"/>
      <c r="JV21" s="851"/>
      <c r="JW21" s="851"/>
      <c r="JX21" s="851"/>
      <c r="JY21" s="851"/>
      <c r="JZ21" s="851"/>
      <c r="KA21" s="851"/>
      <c r="KB21" s="851"/>
      <c r="KC21" s="851"/>
      <c r="KD21" s="851"/>
      <c r="KE21" s="851"/>
      <c r="KF21" s="851"/>
      <c r="KG21" s="851"/>
      <c r="KH21" s="851"/>
      <c r="KI21" s="851"/>
      <c r="KJ21" s="851"/>
      <c r="KK21" s="851"/>
      <c r="KL21" s="851"/>
      <c r="KM21" s="851"/>
      <c r="KN21" s="851"/>
      <c r="KO21" s="851"/>
      <c r="KP21" s="851"/>
      <c r="KQ21" s="851"/>
      <c r="KR21" s="851"/>
      <c r="KS21" s="851"/>
      <c r="KT21" s="851"/>
      <c r="KU21" s="851"/>
      <c r="KV21" s="851"/>
      <c r="KW21" s="851"/>
      <c r="KX21" s="851"/>
      <c r="KY21" s="851"/>
      <c r="KZ21" s="851"/>
      <c r="LA21" s="851"/>
      <c r="LB21" s="851"/>
      <c r="LC21" s="851"/>
      <c r="LD21" s="851"/>
      <c r="LE21" s="851"/>
      <c r="LF21" s="851"/>
      <c r="LG21" s="851"/>
      <c r="LH21" s="851"/>
      <c r="LI21" s="851"/>
      <c r="LJ21" s="851"/>
      <c r="LK21" s="851"/>
      <c r="LL21" s="851"/>
      <c r="LM21" s="852"/>
    </row>
    <row r="22" spans="1:325" s="853" customFormat="1" ht="31.5" outlineLevel="1">
      <c r="A22" s="295" t="s">
        <v>2232</v>
      </c>
      <c r="B22" s="492" t="s">
        <v>2446</v>
      </c>
      <c r="C22" s="511">
        <v>600001293</v>
      </c>
      <c r="D22" s="325" t="s">
        <v>1221</v>
      </c>
      <c r="E22" s="325"/>
      <c r="F22" s="298"/>
      <c r="G22" s="299" t="s">
        <v>339</v>
      </c>
      <c r="H22" s="836">
        <v>3</v>
      </c>
      <c r="I22" s="726">
        <v>5547.451090999999</v>
      </c>
      <c r="J22" s="669">
        <f t="shared" si="6"/>
        <v>16642.353272999997</v>
      </c>
      <c r="K22" s="669">
        <f t="shared" si="7"/>
        <v>20323.641816987598</v>
      </c>
      <c r="L22" s="794">
        <f t="shared" si="8"/>
        <v>4.7829794773300086E-3</v>
      </c>
      <c r="M22" s="326"/>
      <c r="N22" s="1262"/>
      <c r="O22" s="1263"/>
      <c r="P22" s="344"/>
      <c r="Q22" s="344"/>
      <c r="R22" s="344"/>
      <c r="S22" s="344"/>
      <c r="T22" s="344"/>
      <c r="U22" s="344"/>
      <c r="V22" s="344"/>
      <c r="W22" s="344"/>
      <c r="X22" s="344"/>
      <c r="Y22" s="344"/>
      <c r="Z22" s="344"/>
      <c r="AA22" s="344"/>
      <c r="AB22" s="344"/>
      <c r="AC22" s="344"/>
      <c r="AD22" s="344"/>
      <c r="AE22" s="344"/>
      <c r="AF22" s="851"/>
      <c r="AG22" s="851"/>
      <c r="AH22" s="851"/>
      <c r="AI22" s="851"/>
      <c r="AJ22" s="851"/>
      <c r="AK22" s="851"/>
      <c r="AL22" s="851"/>
      <c r="AM22" s="851"/>
      <c r="AN22" s="851"/>
      <c r="AO22" s="851"/>
      <c r="AP22" s="851"/>
      <c r="AQ22" s="851"/>
      <c r="AR22" s="851"/>
      <c r="AS22" s="851"/>
      <c r="AT22" s="851"/>
      <c r="AU22" s="851"/>
      <c r="AV22" s="851"/>
      <c r="AW22" s="851"/>
      <c r="AX22" s="851"/>
      <c r="AY22" s="851"/>
      <c r="AZ22" s="851"/>
      <c r="BA22" s="851"/>
      <c r="BB22" s="851"/>
      <c r="BC22" s="851"/>
      <c r="BD22" s="851"/>
      <c r="BE22" s="851"/>
      <c r="BF22" s="851"/>
      <c r="BG22" s="851"/>
      <c r="BH22" s="851"/>
      <c r="BI22" s="851"/>
      <c r="BJ22" s="851"/>
      <c r="BK22" s="851"/>
      <c r="BL22" s="851"/>
      <c r="BM22" s="851"/>
      <c r="BN22" s="851"/>
      <c r="BO22" s="851"/>
      <c r="BP22" s="851"/>
      <c r="BQ22" s="851"/>
      <c r="BR22" s="851"/>
      <c r="BS22" s="851"/>
      <c r="BT22" s="851"/>
      <c r="BU22" s="851"/>
      <c r="BV22" s="851"/>
      <c r="BW22" s="851"/>
      <c r="BX22" s="851"/>
      <c r="BY22" s="851"/>
      <c r="BZ22" s="851"/>
      <c r="CA22" s="851"/>
      <c r="CB22" s="851"/>
      <c r="CC22" s="851"/>
      <c r="CD22" s="851"/>
      <c r="CE22" s="851"/>
      <c r="CF22" s="851"/>
      <c r="CG22" s="851"/>
      <c r="CH22" s="851"/>
      <c r="CI22" s="851"/>
      <c r="CJ22" s="851"/>
      <c r="CK22" s="851"/>
      <c r="CL22" s="851"/>
      <c r="CM22" s="851"/>
      <c r="CN22" s="851"/>
      <c r="CO22" s="851"/>
      <c r="CP22" s="851"/>
      <c r="CQ22" s="851"/>
      <c r="CR22" s="851"/>
      <c r="CS22" s="851"/>
      <c r="CT22" s="851"/>
      <c r="CU22" s="851"/>
      <c r="CV22" s="851"/>
      <c r="CW22" s="851"/>
      <c r="CX22" s="851"/>
      <c r="CY22" s="851"/>
      <c r="CZ22" s="851"/>
      <c r="DA22" s="851"/>
      <c r="DB22" s="851"/>
      <c r="DC22" s="851"/>
      <c r="DD22" s="851"/>
      <c r="DE22" s="851"/>
      <c r="DF22" s="851"/>
      <c r="DG22" s="851"/>
      <c r="DH22" s="851"/>
      <c r="DI22" s="851"/>
      <c r="DJ22" s="851"/>
      <c r="DK22" s="851"/>
      <c r="DL22" s="851"/>
      <c r="DM22" s="851"/>
      <c r="DN22" s="851"/>
      <c r="DO22" s="851"/>
      <c r="DP22" s="851"/>
      <c r="DQ22" s="851"/>
      <c r="DR22" s="851"/>
      <c r="DS22" s="851"/>
      <c r="DT22" s="851"/>
      <c r="DU22" s="851"/>
      <c r="DV22" s="851"/>
      <c r="DW22" s="851"/>
      <c r="DX22" s="851"/>
      <c r="DY22" s="851"/>
      <c r="DZ22" s="851"/>
      <c r="EA22" s="851"/>
      <c r="EB22" s="851"/>
      <c r="EC22" s="851"/>
      <c r="ED22" s="851"/>
      <c r="EE22" s="851"/>
      <c r="EF22" s="851"/>
      <c r="EG22" s="851"/>
      <c r="EH22" s="851"/>
      <c r="EI22" s="851"/>
      <c r="EJ22" s="851"/>
      <c r="EK22" s="851"/>
      <c r="EL22" s="851"/>
      <c r="EM22" s="851"/>
      <c r="EN22" s="851"/>
      <c r="EO22" s="851"/>
      <c r="EP22" s="851"/>
      <c r="EQ22" s="851"/>
      <c r="ER22" s="851"/>
      <c r="ES22" s="851"/>
      <c r="ET22" s="851"/>
      <c r="EU22" s="851"/>
      <c r="EV22" s="851"/>
      <c r="EW22" s="851"/>
      <c r="EX22" s="851"/>
      <c r="EY22" s="851"/>
      <c r="EZ22" s="851"/>
      <c r="FA22" s="851"/>
      <c r="FB22" s="851"/>
      <c r="FC22" s="851"/>
      <c r="FD22" s="851"/>
      <c r="FE22" s="851"/>
      <c r="FF22" s="851"/>
      <c r="FG22" s="851"/>
      <c r="FH22" s="851"/>
      <c r="FI22" s="851"/>
      <c r="FJ22" s="851"/>
      <c r="FK22" s="851"/>
      <c r="FL22" s="851"/>
      <c r="FM22" s="851"/>
      <c r="FN22" s="851"/>
      <c r="FO22" s="851"/>
      <c r="FP22" s="851"/>
      <c r="FQ22" s="851"/>
      <c r="FR22" s="851"/>
      <c r="FS22" s="851"/>
      <c r="FT22" s="851"/>
      <c r="FU22" s="851"/>
      <c r="FV22" s="851"/>
      <c r="FW22" s="851"/>
      <c r="FX22" s="851"/>
      <c r="FY22" s="851"/>
      <c r="FZ22" s="851"/>
      <c r="GA22" s="851"/>
      <c r="GB22" s="851"/>
      <c r="GC22" s="851"/>
      <c r="GD22" s="851"/>
      <c r="GE22" s="851"/>
      <c r="GF22" s="851"/>
      <c r="GG22" s="851"/>
      <c r="GH22" s="851"/>
      <c r="GI22" s="851"/>
      <c r="GJ22" s="851"/>
      <c r="GK22" s="851"/>
      <c r="GL22" s="851"/>
      <c r="GM22" s="851"/>
      <c r="GN22" s="851"/>
      <c r="GO22" s="851"/>
      <c r="GP22" s="851"/>
      <c r="GQ22" s="851"/>
      <c r="GR22" s="851"/>
      <c r="GS22" s="851"/>
      <c r="GT22" s="851"/>
      <c r="GU22" s="851"/>
      <c r="GV22" s="851"/>
      <c r="GW22" s="851"/>
      <c r="GX22" s="851"/>
      <c r="GY22" s="851"/>
      <c r="GZ22" s="851"/>
      <c r="HA22" s="851"/>
      <c r="HB22" s="851"/>
      <c r="HC22" s="851"/>
      <c r="HD22" s="851"/>
      <c r="HE22" s="851"/>
      <c r="HF22" s="851"/>
      <c r="HG22" s="851"/>
      <c r="HH22" s="851"/>
      <c r="HI22" s="851"/>
      <c r="HJ22" s="851"/>
      <c r="HK22" s="851"/>
      <c r="HL22" s="851"/>
      <c r="HM22" s="851"/>
      <c r="HN22" s="851"/>
      <c r="HO22" s="851"/>
      <c r="HP22" s="851"/>
      <c r="HQ22" s="851"/>
      <c r="HR22" s="851"/>
      <c r="HS22" s="851"/>
      <c r="HT22" s="851"/>
      <c r="HU22" s="851"/>
      <c r="HV22" s="851"/>
      <c r="HW22" s="851"/>
      <c r="HX22" s="851"/>
      <c r="HY22" s="851"/>
      <c r="HZ22" s="851"/>
      <c r="IA22" s="851"/>
      <c r="IB22" s="851"/>
      <c r="IC22" s="851"/>
      <c r="ID22" s="851"/>
      <c r="IE22" s="851"/>
      <c r="IF22" s="851"/>
      <c r="IG22" s="851"/>
      <c r="IH22" s="851"/>
      <c r="II22" s="851"/>
      <c r="IJ22" s="851"/>
      <c r="IK22" s="851"/>
      <c r="IL22" s="851"/>
      <c r="IM22" s="851"/>
      <c r="IN22" s="851"/>
      <c r="IO22" s="851"/>
      <c r="IP22" s="851"/>
      <c r="IQ22" s="851"/>
      <c r="IR22" s="851"/>
      <c r="IS22" s="851"/>
      <c r="IT22" s="851"/>
      <c r="IU22" s="851"/>
      <c r="IV22" s="851"/>
      <c r="IW22" s="851"/>
      <c r="IX22" s="851"/>
      <c r="IY22" s="851"/>
      <c r="IZ22" s="851"/>
      <c r="JA22" s="851"/>
      <c r="JB22" s="851"/>
      <c r="JC22" s="851"/>
      <c r="JD22" s="851"/>
      <c r="JE22" s="851"/>
      <c r="JF22" s="851"/>
      <c r="JG22" s="851"/>
      <c r="JH22" s="851"/>
      <c r="JI22" s="851"/>
      <c r="JJ22" s="851"/>
      <c r="JK22" s="851"/>
      <c r="JL22" s="851"/>
      <c r="JM22" s="851"/>
      <c r="JN22" s="851"/>
      <c r="JO22" s="851"/>
      <c r="JP22" s="851"/>
      <c r="JQ22" s="851"/>
      <c r="JR22" s="851"/>
      <c r="JS22" s="851"/>
      <c r="JT22" s="851"/>
      <c r="JU22" s="851"/>
      <c r="JV22" s="851"/>
      <c r="JW22" s="851"/>
      <c r="JX22" s="851"/>
      <c r="JY22" s="851"/>
      <c r="JZ22" s="851"/>
      <c r="KA22" s="851"/>
      <c r="KB22" s="851"/>
      <c r="KC22" s="851"/>
      <c r="KD22" s="851"/>
      <c r="KE22" s="851"/>
      <c r="KF22" s="851"/>
      <c r="KG22" s="851"/>
      <c r="KH22" s="851"/>
      <c r="KI22" s="851"/>
      <c r="KJ22" s="851"/>
      <c r="KK22" s="851"/>
      <c r="KL22" s="851"/>
      <c r="KM22" s="851"/>
      <c r="KN22" s="851"/>
      <c r="KO22" s="851"/>
      <c r="KP22" s="851"/>
      <c r="KQ22" s="851"/>
      <c r="KR22" s="851"/>
      <c r="KS22" s="851"/>
      <c r="KT22" s="851"/>
      <c r="KU22" s="851"/>
      <c r="KV22" s="851"/>
      <c r="KW22" s="851"/>
      <c r="KX22" s="851"/>
      <c r="KY22" s="851"/>
      <c r="KZ22" s="851"/>
      <c r="LA22" s="851"/>
      <c r="LB22" s="851"/>
      <c r="LC22" s="851"/>
      <c r="LD22" s="851"/>
      <c r="LE22" s="851"/>
      <c r="LF22" s="851"/>
      <c r="LG22" s="851"/>
      <c r="LH22" s="851"/>
      <c r="LI22" s="851"/>
      <c r="LJ22" s="851"/>
      <c r="LK22" s="851"/>
      <c r="LL22" s="851"/>
      <c r="LM22" s="852"/>
    </row>
    <row r="23" spans="1:325" s="853" customFormat="1" ht="31.5" outlineLevel="1">
      <c r="A23" s="295" t="s">
        <v>2233</v>
      </c>
      <c r="B23" s="492" t="s">
        <v>2446</v>
      </c>
      <c r="C23" s="511">
        <v>600001286</v>
      </c>
      <c r="D23" s="325" t="s">
        <v>1222</v>
      </c>
      <c r="E23" s="325"/>
      <c r="F23" s="298"/>
      <c r="G23" s="299" t="s">
        <v>339</v>
      </c>
      <c r="H23" s="836">
        <v>5</v>
      </c>
      <c r="I23" s="726">
        <v>5699.1359075</v>
      </c>
      <c r="J23" s="669">
        <f t="shared" si="6"/>
        <v>28495.6795375</v>
      </c>
      <c r="K23" s="669">
        <f t="shared" si="7"/>
        <v>34798.923851195002</v>
      </c>
      <c r="L23" s="794">
        <f t="shared" si="8"/>
        <v>8.1896020463376688E-3</v>
      </c>
      <c r="M23" s="326"/>
      <c r="N23" s="1262"/>
      <c r="O23" s="1263"/>
      <c r="P23" s="344"/>
      <c r="Q23" s="344"/>
      <c r="R23" s="344"/>
      <c r="S23" s="344"/>
      <c r="T23" s="344"/>
      <c r="U23" s="344"/>
      <c r="V23" s="344"/>
      <c r="W23" s="344"/>
      <c r="X23" s="344"/>
      <c r="Y23" s="344"/>
      <c r="Z23" s="344"/>
      <c r="AA23" s="344"/>
      <c r="AB23" s="344"/>
      <c r="AC23" s="344"/>
      <c r="AD23" s="344"/>
      <c r="AE23" s="344"/>
      <c r="AF23" s="851"/>
      <c r="AG23" s="851"/>
      <c r="AH23" s="851"/>
      <c r="AI23" s="851"/>
      <c r="AJ23" s="851"/>
      <c r="AK23" s="851"/>
      <c r="AL23" s="851"/>
      <c r="AM23" s="851"/>
      <c r="AN23" s="851"/>
      <c r="AO23" s="851"/>
      <c r="AP23" s="851"/>
      <c r="AQ23" s="851"/>
      <c r="AR23" s="851"/>
      <c r="AS23" s="851"/>
      <c r="AT23" s="851"/>
      <c r="AU23" s="851"/>
      <c r="AV23" s="851"/>
      <c r="AW23" s="851"/>
      <c r="AX23" s="851"/>
      <c r="AY23" s="851"/>
      <c r="AZ23" s="851"/>
      <c r="BA23" s="851"/>
      <c r="BB23" s="851"/>
      <c r="BC23" s="851"/>
      <c r="BD23" s="851"/>
      <c r="BE23" s="851"/>
      <c r="BF23" s="851"/>
      <c r="BG23" s="851"/>
      <c r="BH23" s="851"/>
      <c r="BI23" s="851"/>
      <c r="BJ23" s="851"/>
      <c r="BK23" s="851"/>
      <c r="BL23" s="851"/>
      <c r="BM23" s="851"/>
      <c r="BN23" s="851"/>
      <c r="BO23" s="851"/>
      <c r="BP23" s="851"/>
      <c r="BQ23" s="851"/>
      <c r="BR23" s="851"/>
      <c r="BS23" s="851"/>
      <c r="BT23" s="851"/>
      <c r="BU23" s="851"/>
      <c r="BV23" s="851"/>
      <c r="BW23" s="851"/>
      <c r="BX23" s="851"/>
      <c r="BY23" s="851"/>
      <c r="BZ23" s="851"/>
      <c r="CA23" s="851"/>
      <c r="CB23" s="851"/>
      <c r="CC23" s="851"/>
      <c r="CD23" s="851"/>
      <c r="CE23" s="851"/>
      <c r="CF23" s="851"/>
      <c r="CG23" s="851"/>
      <c r="CH23" s="851"/>
      <c r="CI23" s="851"/>
      <c r="CJ23" s="851"/>
      <c r="CK23" s="851"/>
      <c r="CL23" s="851"/>
      <c r="CM23" s="851"/>
      <c r="CN23" s="851"/>
      <c r="CO23" s="851"/>
      <c r="CP23" s="851"/>
      <c r="CQ23" s="851"/>
      <c r="CR23" s="851"/>
      <c r="CS23" s="851"/>
      <c r="CT23" s="851"/>
      <c r="CU23" s="851"/>
      <c r="CV23" s="851"/>
      <c r="CW23" s="851"/>
      <c r="CX23" s="851"/>
      <c r="CY23" s="851"/>
      <c r="CZ23" s="851"/>
      <c r="DA23" s="851"/>
      <c r="DB23" s="851"/>
      <c r="DC23" s="851"/>
      <c r="DD23" s="851"/>
      <c r="DE23" s="851"/>
      <c r="DF23" s="851"/>
      <c r="DG23" s="851"/>
      <c r="DH23" s="851"/>
      <c r="DI23" s="851"/>
      <c r="DJ23" s="851"/>
      <c r="DK23" s="851"/>
      <c r="DL23" s="851"/>
      <c r="DM23" s="851"/>
      <c r="DN23" s="851"/>
      <c r="DO23" s="851"/>
      <c r="DP23" s="851"/>
      <c r="DQ23" s="851"/>
      <c r="DR23" s="851"/>
      <c r="DS23" s="851"/>
      <c r="DT23" s="851"/>
      <c r="DU23" s="851"/>
      <c r="DV23" s="851"/>
      <c r="DW23" s="851"/>
      <c r="DX23" s="851"/>
      <c r="DY23" s="851"/>
      <c r="DZ23" s="851"/>
      <c r="EA23" s="851"/>
      <c r="EB23" s="851"/>
      <c r="EC23" s="851"/>
      <c r="ED23" s="851"/>
      <c r="EE23" s="851"/>
      <c r="EF23" s="851"/>
      <c r="EG23" s="851"/>
      <c r="EH23" s="851"/>
      <c r="EI23" s="851"/>
      <c r="EJ23" s="851"/>
      <c r="EK23" s="851"/>
      <c r="EL23" s="851"/>
      <c r="EM23" s="851"/>
      <c r="EN23" s="851"/>
      <c r="EO23" s="851"/>
      <c r="EP23" s="851"/>
      <c r="EQ23" s="851"/>
      <c r="ER23" s="851"/>
      <c r="ES23" s="851"/>
      <c r="ET23" s="851"/>
      <c r="EU23" s="851"/>
      <c r="EV23" s="851"/>
      <c r="EW23" s="851"/>
      <c r="EX23" s="851"/>
      <c r="EY23" s="851"/>
      <c r="EZ23" s="851"/>
      <c r="FA23" s="851"/>
      <c r="FB23" s="851"/>
      <c r="FC23" s="851"/>
      <c r="FD23" s="851"/>
      <c r="FE23" s="851"/>
      <c r="FF23" s="851"/>
      <c r="FG23" s="851"/>
      <c r="FH23" s="851"/>
      <c r="FI23" s="851"/>
      <c r="FJ23" s="851"/>
      <c r="FK23" s="851"/>
      <c r="FL23" s="851"/>
      <c r="FM23" s="851"/>
      <c r="FN23" s="851"/>
      <c r="FO23" s="851"/>
      <c r="FP23" s="851"/>
      <c r="FQ23" s="851"/>
      <c r="FR23" s="851"/>
      <c r="FS23" s="851"/>
      <c r="FT23" s="851"/>
      <c r="FU23" s="851"/>
      <c r="FV23" s="851"/>
      <c r="FW23" s="851"/>
      <c r="FX23" s="851"/>
      <c r="FY23" s="851"/>
      <c r="FZ23" s="851"/>
      <c r="GA23" s="851"/>
      <c r="GB23" s="851"/>
      <c r="GC23" s="851"/>
      <c r="GD23" s="851"/>
      <c r="GE23" s="851"/>
      <c r="GF23" s="851"/>
      <c r="GG23" s="851"/>
      <c r="GH23" s="851"/>
      <c r="GI23" s="851"/>
      <c r="GJ23" s="851"/>
      <c r="GK23" s="851"/>
      <c r="GL23" s="851"/>
      <c r="GM23" s="851"/>
      <c r="GN23" s="851"/>
      <c r="GO23" s="851"/>
      <c r="GP23" s="851"/>
      <c r="GQ23" s="851"/>
      <c r="GR23" s="851"/>
      <c r="GS23" s="851"/>
      <c r="GT23" s="851"/>
      <c r="GU23" s="851"/>
      <c r="GV23" s="851"/>
      <c r="GW23" s="851"/>
      <c r="GX23" s="851"/>
      <c r="GY23" s="851"/>
      <c r="GZ23" s="851"/>
      <c r="HA23" s="851"/>
      <c r="HB23" s="851"/>
      <c r="HC23" s="851"/>
      <c r="HD23" s="851"/>
      <c r="HE23" s="851"/>
      <c r="HF23" s="851"/>
      <c r="HG23" s="851"/>
      <c r="HH23" s="851"/>
      <c r="HI23" s="851"/>
      <c r="HJ23" s="851"/>
      <c r="HK23" s="851"/>
      <c r="HL23" s="851"/>
      <c r="HM23" s="851"/>
      <c r="HN23" s="851"/>
      <c r="HO23" s="851"/>
      <c r="HP23" s="851"/>
      <c r="HQ23" s="851"/>
      <c r="HR23" s="851"/>
      <c r="HS23" s="851"/>
      <c r="HT23" s="851"/>
      <c r="HU23" s="851"/>
      <c r="HV23" s="851"/>
      <c r="HW23" s="851"/>
      <c r="HX23" s="851"/>
      <c r="HY23" s="851"/>
      <c r="HZ23" s="851"/>
      <c r="IA23" s="851"/>
      <c r="IB23" s="851"/>
      <c r="IC23" s="851"/>
      <c r="ID23" s="851"/>
      <c r="IE23" s="851"/>
      <c r="IF23" s="851"/>
      <c r="IG23" s="851"/>
      <c r="IH23" s="851"/>
      <c r="II23" s="851"/>
      <c r="IJ23" s="851"/>
      <c r="IK23" s="851"/>
      <c r="IL23" s="851"/>
      <c r="IM23" s="851"/>
      <c r="IN23" s="851"/>
      <c r="IO23" s="851"/>
      <c r="IP23" s="851"/>
      <c r="IQ23" s="851"/>
      <c r="IR23" s="851"/>
      <c r="IS23" s="851"/>
      <c r="IT23" s="851"/>
      <c r="IU23" s="851"/>
      <c r="IV23" s="851"/>
      <c r="IW23" s="851"/>
      <c r="IX23" s="851"/>
      <c r="IY23" s="851"/>
      <c r="IZ23" s="851"/>
      <c r="JA23" s="851"/>
      <c r="JB23" s="851"/>
      <c r="JC23" s="851"/>
      <c r="JD23" s="851"/>
      <c r="JE23" s="851"/>
      <c r="JF23" s="851"/>
      <c r="JG23" s="851"/>
      <c r="JH23" s="851"/>
      <c r="JI23" s="851"/>
      <c r="JJ23" s="851"/>
      <c r="JK23" s="851"/>
      <c r="JL23" s="851"/>
      <c r="JM23" s="851"/>
      <c r="JN23" s="851"/>
      <c r="JO23" s="851"/>
      <c r="JP23" s="851"/>
      <c r="JQ23" s="851"/>
      <c r="JR23" s="851"/>
      <c r="JS23" s="851"/>
      <c r="JT23" s="851"/>
      <c r="JU23" s="851"/>
      <c r="JV23" s="851"/>
      <c r="JW23" s="851"/>
      <c r="JX23" s="851"/>
      <c r="JY23" s="851"/>
      <c r="JZ23" s="851"/>
      <c r="KA23" s="851"/>
      <c r="KB23" s="851"/>
      <c r="KC23" s="851"/>
      <c r="KD23" s="851"/>
      <c r="KE23" s="851"/>
      <c r="KF23" s="851"/>
      <c r="KG23" s="851"/>
      <c r="KH23" s="851"/>
      <c r="KI23" s="851"/>
      <c r="KJ23" s="851"/>
      <c r="KK23" s="851"/>
      <c r="KL23" s="851"/>
      <c r="KM23" s="851"/>
      <c r="KN23" s="851"/>
      <c r="KO23" s="851"/>
      <c r="KP23" s="851"/>
      <c r="KQ23" s="851"/>
      <c r="KR23" s="851"/>
      <c r="KS23" s="851"/>
      <c r="KT23" s="851"/>
      <c r="KU23" s="851"/>
      <c r="KV23" s="851"/>
      <c r="KW23" s="851"/>
      <c r="KX23" s="851"/>
      <c r="KY23" s="851"/>
      <c r="KZ23" s="851"/>
      <c r="LA23" s="851"/>
      <c r="LB23" s="851"/>
      <c r="LC23" s="851"/>
      <c r="LD23" s="851"/>
      <c r="LE23" s="851"/>
      <c r="LF23" s="851"/>
      <c r="LG23" s="851"/>
      <c r="LH23" s="851"/>
      <c r="LI23" s="851"/>
      <c r="LJ23" s="851"/>
      <c r="LK23" s="851"/>
      <c r="LL23" s="851"/>
      <c r="LM23" s="852"/>
    </row>
    <row r="24" spans="1:325" s="853" customFormat="1" ht="31.5" outlineLevel="1">
      <c r="A24" s="295" t="s">
        <v>2234</v>
      </c>
      <c r="B24" s="492" t="s">
        <v>2446</v>
      </c>
      <c r="C24" s="511">
        <v>600001288</v>
      </c>
      <c r="D24" s="325" t="s">
        <v>1223</v>
      </c>
      <c r="E24" s="325"/>
      <c r="F24" s="298"/>
      <c r="G24" s="299" t="s">
        <v>339</v>
      </c>
      <c r="H24" s="836">
        <v>1</v>
      </c>
      <c r="I24" s="726">
        <v>5963.7081875000003</v>
      </c>
      <c r="J24" s="669">
        <f t="shared" si="6"/>
        <v>5963.7081875000003</v>
      </c>
      <c r="K24" s="669">
        <f t="shared" si="7"/>
        <v>7282.8804385750009</v>
      </c>
      <c r="L24" s="794">
        <f t="shared" si="8"/>
        <v>1.7139579602527917E-3</v>
      </c>
      <c r="M24" s="326"/>
      <c r="N24" s="1262"/>
      <c r="O24" s="1263"/>
      <c r="P24" s="344"/>
      <c r="Q24" s="344"/>
      <c r="R24" s="344"/>
      <c r="S24" s="344"/>
      <c r="T24" s="344"/>
      <c r="U24" s="344"/>
      <c r="V24" s="344"/>
      <c r="W24" s="344"/>
      <c r="X24" s="344"/>
      <c r="Y24" s="344"/>
      <c r="Z24" s="344"/>
      <c r="AA24" s="344"/>
      <c r="AB24" s="344"/>
      <c r="AC24" s="344"/>
      <c r="AD24" s="344"/>
      <c r="AE24" s="344"/>
      <c r="AF24" s="851"/>
      <c r="AG24" s="851"/>
      <c r="AH24" s="851"/>
      <c r="AI24" s="851"/>
      <c r="AJ24" s="851"/>
      <c r="AK24" s="851"/>
      <c r="AL24" s="851"/>
      <c r="AM24" s="851"/>
      <c r="AN24" s="851"/>
      <c r="AO24" s="851"/>
      <c r="AP24" s="851"/>
      <c r="AQ24" s="851"/>
      <c r="AR24" s="851"/>
      <c r="AS24" s="851"/>
      <c r="AT24" s="851"/>
      <c r="AU24" s="851"/>
      <c r="AV24" s="851"/>
      <c r="AW24" s="851"/>
      <c r="AX24" s="851"/>
      <c r="AY24" s="851"/>
      <c r="AZ24" s="851"/>
      <c r="BA24" s="851"/>
      <c r="BB24" s="851"/>
      <c r="BC24" s="851"/>
      <c r="BD24" s="851"/>
      <c r="BE24" s="851"/>
      <c r="BF24" s="851"/>
      <c r="BG24" s="851"/>
      <c r="BH24" s="851"/>
      <c r="BI24" s="851"/>
      <c r="BJ24" s="851"/>
      <c r="BK24" s="851"/>
      <c r="BL24" s="851"/>
      <c r="BM24" s="851"/>
      <c r="BN24" s="851"/>
      <c r="BO24" s="851"/>
      <c r="BP24" s="851"/>
      <c r="BQ24" s="851"/>
      <c r="BR24" s="851"/>
      <c r="BS24" s="851"/>
      <c r="BT24" s="851"/>
      <c r="BU24" s="851"/>
      <c r="BV24" s="851"/>
      <c r="BW24" s="851"/>
      <c r="BX24" s="851"/>
      <c r="BY24" s="851"/>
      <c r="BZ24" s="851"/>
      <c r="CA24" s="851"/>
      <c r="CB24" s="851"/>
      <c r="CC24" s="851"/>
      <c r="CD24" s="851"/>
      <c r="CE24" s="851"/>
      <c r="CF24" s="851"/>
      <c r="CG24" s="851"/>
      <c r="CH24" s="851"/>
      <c r="CI24" s="851"/>
      <c r="CJ24" s="851"/>
      <c r="CK24" s="851"/>
      <c r="CL24" s="851"/>
      <c r="CM24" s="851"/>
      <c r="CN24" s="851"/>
      <c r="CO24" s="851"/>
      <c r="CP24" s="851"/>
      <c r="CQ24" s="851"/>
      <c r="CR24" s="851"/>
      <c r="CS24" s="851"/>
      <c r="CT24" s="851"/>
      <c r="CU24" s="851"/>
      <c r="CV24" s="851"/>
      <c r="CW24" s="851"/>
      <c r="CX24" s="851"/>
      <c r="CY24" s="851"/>
      <c r="CZ24" s="851"/>
      <c r="DA24" s="851"/>
      <c r="DB24" s="851"/>
      <c r="DC24" s="851"/>
      <c r="DD24" s="851"/>
      <c r="DE24" s="851"/>
      <c r="DF24" s="851"/>
      <c r="DG24" s="851"/>
      <c r="DH24" s="851"/>
      <c r="DI24" s="851"/>
      <c r="DJ24" s="851"/>
      <c r="DK24" s="851"/>
      <c r="DL24" s="851"/>
      <c r="DM24" s="851"/>
      <c r="DN24" s="851"/>
      <c r="DO24" s="851"/>
      <c r="DP24" s="851"/>
      <c r="DQ24" s="851"/>
      <c r="DR24" s="851"/>
      <c r="DS24" s="851"/>
      <c r="DT24" s="851"/>
      <c r="DU24" s="851"/>
      <c r="DV24" s="851"/>
      <c r="DW24" s="851"/>
      <c r="DX24" s="851"/>
      <c r="DY24" s="851"/>
      <c r="DZ24" s="851"/>
      <c r="EA24" s="851"/>
      <c r="EB24" s="851"/>
      <c r="EC24" s="851"/>
      <c r="ED24" s="851"/>
      <c r="EE24" s="851"/>
      <c r="EF24" s="851"/>
      <c r="EG24" s="851"/>
      <c r="EH24" s="851"/>
      <c r="EI24" s="851"/>
      <c r="EJ24" s="851"/>
      <c r="EK24" s="851"/>
      <c r="EL24" s="851"/>
      <c r="EM24" s="851"/>
      <c r="EN24" s="851"/>
      <c r="EO24" s="851"/>
      <c r="EP24" s="851"/>
      <c r="EQ24" s="851"/>
      <c r="ER24" s="851"/>
      <c r="ES24" s="851"/>
      <c r="ET24" s="851"/>
      <c r="EU24" s="851"/>
      <c r="EV24" s="851"/>
      <c r="EW24" s="851"/>
      <c r="EX24" s="851"/>
      <c r="EY24" s="851"/>
      <c r="EZ24" s="851"/>
      <c r="FA24" s="851"/>
      <c r="FB24" s="851"/>
      <c r="FC24" s="851"/>
      <c r="FD24" s="851"/>
      <c r="FE24" s="851"/>
      <c r="FF24" s="851"/>
      <c r="FG24" s="851"/>
      <c r="FH24" s="851"/>
      <c r="FI24" s="851"/>
      <c r="FJ24" s="851"/>
      <c r="FK24" s="851"/>
      <c r="FL24" s="851"/>
      <c r="FM24" s="851"/>
      <c r="FN24" s="851"/>
      <c r="FO24" s="851"/>
      <c r="FP24" s="851"/>
      <c r="FQ24" s="851"/>
      <c r="FR24" s="851"/>
      <c r="FS24" s="851"/>
      <c r="FT24" s="851"/>
      <c r="FU24" s="851"/>
      <c r="FV24" s="851"/>
      <c r="FW24" s="851"/>
      <c r="FX24" s="851"/>
      <c r="FY24" s="851"/>
      <c r="FZ24" s="851"/>
      <c r="GA24" s="851"/>
      <c r="GB24" s="851"/>
      <c r="GC24" s="851"/>
      <c r="GD24" s="851"/>
      <c r="GE24" s="851"/>
      <c r="GF24" s="851"/>
      <c r="GG24" s="851"/>
      <c r="GH24" s="851"/>
      <c r="GI24" s="851"/>
      <c r="GJ24" s="851"/>
      <c r="GK24" s="851"/>
      <c r="GL24" s="851"/>
      <c r="GM24" s="851"/>
      <c r="GN24" s="851"/>
      <c r="GO24" s="851"/>
      <c r="GP24" s="851"/>
      <c r="GQ24" s="851"/>
      <c r="GR24" s="851"/>
      <c r="GS24" s="851"/>
      <c r="GT24" s="851"/>
      <c r="GU24" s="851"/>
      <c r="GV24" s="851"/>
      <c r="GW24" s="851"/>
      <c r="GX24" s="851"/>
      <c r="GY24" s="851"/>
      <c r="GZ24" s="851"/>
      <c r="HA24" s="851"/>
      <c r="HB24" s="851"/>
      <c r="HC24" s="851"/>
      <c r="HD24" s="851"/>
      <c r="HE24" s="851"/>
      <c r="HF24" s="851"/>
      <c r="HG24" s="851"/>
      <c r="HH24" s="851"/>
      <c r="HI24" s="851"/>
      <c r="HJ24" s="851"/>
      <c r="HK24" s="851"/>
      <c r="HL24" s="851"/>
      <c r="HM24" s="851"/>
      <c r="HN24" s="851"/>
      <c r="HO24" s="851"/>
      <c r="HP24" s="851"/>
      <c r="HQ24" s="851"/>
      <c r="HR24" s="851"/>
      <c r="HS24" s="851"/>
      <c r="HT24" s="851"/>
      <c r="HU24" s="851"/>
      <c r="HV24" s="851"/>
      <c r="HW24" s="851"/>
      <c r="HX24" s="851"/>
      <c r="HY24" s="851"/>
      <c r="HZ24" s="851"/>
      <c r="IA24" s="851"/>
      <c r="IB24" s="851"/>
      <c r="IC24" s="851"/>
      <c r="ID24" s="851"/>
      <c r="IE24" s="851"/>
      <c r="IF24" s="851"/>
      <c r="IG24" s="851"/>
      <c r="IH24" s="851"/>
      <c r="II24" s="851"/>
      <c r="IJ24" s="851"/>
      <c r="IK24" s="851"/>
      <c r="IL24" s="851"/>
      <c r="IM24" s="851"/>
      <c r="IN24" s="851"/>
      <c r="IO24" s="851"/>
      <c r="IP24" s="851"/>
      <c r="IQ24" s="851"/>
      <c r="IR24" s="851"/>
      <c r="IS24" s="851"/>
      <c r="IT24" s="851"/>
      <c r="IU24" s="851"/>
      <c r="IV24" s="851"/>
      <c r="IW24" s="851"/>
      <c r="IX24" s="851"/>
      <c r="IY24" s="851"/>
      <c r="IZ24" s="851"/>
      <c r="JA24" s="851"/>
      <c r="JB24" s="851"/>
      <c r="JC24" s="851"/>
      <c r="JD24" s="851"/>
      <c r="JE24" s="851"/>
      <c r="JF24" s="851"/>
      <c r="JG24" s="851"/>
      <c r="JH24" s="851"/>
      <c r="JI24" s="851"/>
      <c r="JJ24" s="851"/>
      <c r="JK24" s="851"/>
      <c r="JL24" s="851"/>
      <c r="JM24" s="851"/>
      <c r="JN24" s="851"/>
      <c r="JO24" s="851"/>
      <c r="JP24" s="851"/>
      <c r="JQ24" s="851"/>
      <c r="JR24" s="851"/>
      <c r="JS24" s="851"/>
      <c r="JT24" s="851"/>
      <c r="JU24" s="851"/>
      <c r="JV24" s="851"/>
      <c r="JW24" s="851"/>
      <c r="JX24" s="851"/>
      <c r="JY24" s="851"/>
      <c r="JZ24" s="851"/>
      <c r="KA24" s="851"/>
      <c r="KB24" s="851"/>
      <c r="KC24" s="851"/>
      <c r="KD24" s="851"/>
      <c r="KE24" s="851"/>
      <c r="KF24" s="851"/>
      <c r="KG24" s="851"/>
      <c r="KH24" s="851"/>
      <c r="KI24" s="851"/>
      <c r="KJ24" s="851"/>
      <c r="KK24" s="851"/>
      <c r="KL24" s="851"/>
      <c r="KM24" s="851"/>
      <c r="KN24" s="851"/>
      <c r="KO24" s="851"/>
      <c r="KP24" s="851"/>
      <c r="KQ24" s="851"/>
      <c r="KR24" s="851"/>
      <c r="KS24" s="851"/>
      <c r="KT24" s="851"/>
      <c r="KU24" s="851"/>
      <c r="KV24" s="851"/>
      <c r="KW24" s="851"/>
      <c r="KX24" s="851"/>
      <c r="KY24" s="851"/>
      <c r="KZ24" s="851"/>
      <c r="LA24" s="851"/>
      <c r="LB24" s="851"/>
      <c r="LC24" s="851"/>
      <c r="LD24" s="851"/>
      <c r="LE24" s="851"/>
      <c r="LF24" s="851"/>
      <c r="LG24" s="851"/>
      <c r="LH24" s="851"/>
      <c r="LI24" s="851"/>
      <c r="LJ24" s="851"/>
      <c r="LK24" s="851"/>
      <c r="LL24" s="851"/>
      <c r="LM24" s="852"/>
    </row>
    <row r="25" spans="1:325" s="853" customFormat="1" ht="31.5" outlineLevel="1">
      <c r="A25" s="295" t="s">
        <v>2235</v>
      </c>
      <c r="B25" s="492" t="s">
        <v>2446</v>
      </c>
      <c r="C25" s="511">
        <v>600001287</v>
      </c>
      <c r="D25" s="325" t="s">
        <v>1224</v>
      </c>
      <c r="E25" s="325"/>
      <c r="F25" s="298"/>
      <c r="G25" s="299" t="s">
        <v>339</v>
      </c>
      <c r="H25" s="836">
        <v>4</v>
      </c>
      <c r="I25" s="726">
        <v>5978.6534499999998</v>
      </c>
      <c r="J25" s="669">
        <f t="shared" si="6"/>
        <v>23914.613799999999</v>
      </c>
      <c r="K25" s="669">
        <f t="shared" si="7"/>
        <v>29204.526372560002</v>
      </c>
      <c r="L25" s="794">
        <f t="shared" si="8"/>
        <v>6.8730127967686142E-3</v>
      </c>
      <c r="M25" s="326"/>
      <c r="N25" s="1262"/>
      <c r="O25" s="1263"/>
      <c r="P25" s="344"/>
      <c r="Q25" s="344"/>
      <c r="R25" s="344"/>
      <c r="S25" s="344"/>
      <c r="T25" s="344"/>
      <c r="U25" s="344"/>
      <c r="V25" s="344"/>
      <c r="W25" s="344"/>
      <c r="X25" s="344"/>
      <c r="Y25" s="344"/>
      <c r="Z25" s="344"/>
      <c r="AA25" s="344"/>
      <c r="AB25" s="344"/>
      <c r="AC25" s="344"/>
      <c r="AD25" s="344"/>
      <c r="AE25" s="344"/>
      <c r="AF25" s="851"/>
      <c r="AG25" s="851"/>
      <c r="AH25" s="851"/>
      <c r="AI25" s="851"/>
      <c r="AJ25" s="851"/>
      <c r="AK25" s="851"/>
      <c r="AL25" s="851"/>
      <c r="AM25" s="851"/>
      <c r="AN25" s="851"/>
      <c r="AO25" s="851"/>
      <c r="AP25" s="851"/>
      <c r="AQ25" s="851"/>
      <c r="AR25" s="851"/>
      <c r="AS25" s="851"/>
      <c r="AT25" s="851"/>
      <c r="AU25" s="851"/>
      <c r="AV25" s="851"/>
      <c r="AW25" s="851"/>
      <c r="AX25" s="851"/>
      <c r="AY25" s="851"/>
      <c r="AZ25" s="851"/>
      <c r="BA25" s="851"/>
      <c r="BB25" s="851"/>
      <c r="BC25" s="851"/>
      <c r="BD25" s="851"/>
      <c r="BE25" s="851"/>
      <c r="BF25" s="851"/>
      <c r="BG25" s="851"/>
      <c r="BH25" s="851"/>
      <c r="BI25" s="851"/>
      <c r="BJ25" s="851"/>
      <c r="BK25" s="851"/>
      <c r="BL25" s="851"/>
      <c r="BM25" s="851"/>
      <c r="BN25" s="851"/>
      <c r="BO25" s="851"/>
      <c r="BP25" s="851"/>
      <c r="BQ25" s="851"/>
      <c r="BR25" s="851"/>
      <c r="BS25" s="851"/>
      <c r="BT25" s="851"/>
      <c r="BU25" s="851"/>
      <c r="BV25" s="851"/>
      <c r="BW25" s="851"/>
      <c r="BX25" s="851"/>
      <c r="BY25" s="851"/>
      <c r="BZ25" s="851"/>
      <c r="CA25" s="851"/>
      <c r="CB25" s="851"/>
      <c r="CC25" s="851"/>
      <c r="CD25" s="851"/>
      <c r="CE25" s="851"/>
      <c r="CF25" s="851"/>
      <c r="CG25" s="851"/>
      <c r="CH25" s="851"/>
      <c r="CI25" s="851"/>
      <c r="CJ25" s="851"/>
      <c r="CK25" s="851"/>
      <c r="CL25" s="851"/>
      <c r="CM25" s="851"/>
      <c r="CN25" s="851"/>
      <c r="CO25" s="851"/>
      <c r="CP25" s="851"/>
      <c r="CQ25" s="851"/>
      <c r="CR25" s="851"/>
      <c r="CS25" s="851"/>
      <c r="CT25" s="851"/>
      <c r="CU25" s="851"/>
      <c r="CV25" s="851"/>
      <c r="CW25" s="851"/>
      <c r="CX25" s="851"/>
      <c r="CY25" s="851"/>
      <c r="CZ25" s="851"/>
      <c r="DA25" s="851"/>
      <c r="DB25" s="851"/>
      <c r="DC25" s="851"/>
      <c r="DD25" s="851"/>
      <c r="DE25" s="851"/>
      <c r="DF25" s="851"/>
      <c r="DG25" s="851"/>
      <c r="DH25" s="851"/>
      <c r="DI25" s="851"/>
      <c r="DJ25" s="851"/>
      <c r="DK25" s="851"/>
      <c r="DL25" s="851"/>
      <c r="DM25" s="851"/>
      <c r="DN25" s="851"/>
      <c r="DO25" s="851"/>
      <c r="DP25" s="851"/>
      <c r="DQ25" s="851"/>
      <c r="DR25" s="851"/>
      <c r="DS25" s="851"/>
      <c r="DT25" s="851"/>
      <c r="DU25" s="851"/>
      <c r="DV25" s="851"/>
      <c r="DW25" s="851"/>
      <c r="DX25" s="851"/>
      <c r="DY25" s="851"/>
      <c r="DZ25" s="851"/>
      <c r="EA25" s="851"/>
      <c r="EB25" s="851"/>
      <c r="EC25" s="851"/>
      <c r="ED25" s="851"/>
      <c r="EE25" s="851"/>
      <c r="EF25" s="851"/>
      <c r="EG25" s="851"/>
      <c r="EH25" s="851"/>
      <c r="EI25" s="851"/>
      <c r="EJ25" s="851"/>
      <c r="EK25" s="851"/>
      <c r="EL25" s="851"/>
      <c r="EM25" s="851"/>
      <c r="EN25" s="851"/>
      <c r="EO25" s="851"/>
      <c r="EP25" s="851"/>
      <c r="EQ25" s="851"/>
      <c r="ER25" s="851"/>
      <c r="ES25" s="851"/>
      <c r="ET25" s="851"/>
      <c r="EU25" s="851"/>
      <c r="EV25" s="851"/>
      <c r="EW25" s="851"/>
      <c r="EX25" s="851"/>
      <c r="EY25" s="851"/>
      <c r="EZ25" s="851"/>
      <c r="FA25" s="851"/>
      <c r="FB25" s="851"/>
      <c r="FC25" s="851"/>
      <c r="FD25" s="851"/>
      <c r="FE25" s="851"/>
      <c r="FF25" s="851"/>
      <c r="FG25" s="851"/>
      <c r="FH25" s="851"/>
      <c r="FI25" s="851"/>
      <c r="FJ25" s="851"/>
      <c r="FK25" s="851"/>
      <c r="FL25" s="851"/>
      <c r="FM25" s="851"/>
      <c r="FN25" s="851"/>
      <c r="FO25" s="851"/>
      <c r="FP25" s="851"/>
      <c r="FQ25" s="851"/>
      <c r="FR25" s="851"/>
      <c r="FS25" s="851"/>
      <c r="FT25" s="851"/>
      <c r="FU25" s="851"/>
      <c r="FV25" s="851"/>
      <c r="FW25" s="851"/>
      <c r="FX25" s="851"/>
      <c r="FY25" s="851"/>
      <c r="FZ25" s="851"/>
      <c r="GA25" s="851"/>
      <c r="GB25" s="851"/>
      <c r="GC25" s="851"/>
      <c r="GD25" s="851"/>
      <c r="GE25" s="851"/>
      <c r="GF25" s="851"/>
      <c r="GG25" s="851"/>
      <c r="GH25" s="851"/>
      <c r="GI25" s="851"/>
      <c r="GJ25" s="851"/>
      <c r="GK25" s="851"/>
      <c r="GL25" s="851"/>
      <c r="GM25" s="851"/>
      <c r="GN25" s="851"/>
      <c r="GO25" s="851"/>
      <c r="GP25" s="851"/>
      <c r="GQ25" s="851"/>
      <c r="GR25" s="851"/>
      <c r="GS25" s="851"/>
      <c r="GT25" s="851"/>
      <c r="GU25" s="851"/>
      <c r="GV25" s="851"/>
      <c r="GW25" s="851"/>
      <c r="GX25" s="851"/>
      <c r="GY25" s="851"/>
      <c r="GZ25" s="851"/>
      <c r="HA25" s="851"/>
      <c r="HB25" s="851"/>
      <c r="HC25" s="851"/>
      <c r="HD25" s="851"/>
      <c r="HE25" s="851"/>
      <c r="HF25" s="851"/>
      <c r="HG25" s="851"/>
      <c r="HH25" s="851"/>
      <c r="HI25" s="851"/>
      <c r="HJ25" s="851"/>
      <c r="HK25" s="851"/>
      <c r="HL25" s="851"/>
      <c r="HM25" s="851"/>
      <c r="HN25" s="851"/>
      <c r="HO25" s="851"/>
      <c r="HP25" s="851"/>
      <c r="HQ25" s="851"/>
      <c r="HR25" s="851"/>
      <c r="HS25" s="851"/>
      <c r="HT25" s="851"/>
      <c r="HU25" s="851"/>
      <c r="HV25" s="851"/>
      <c r="HW25" s="851"/>
      <c r="HX25" s="851"/>
      <c r="HY25" s="851"/>
      <c r="HZ25" s="851"/>
      <c r="IA25" s="851"/>
      <c r="IB25" s="851"/>
      <c r="IC25" s="851"/>
      <c r="ID25" s="851"/>
      <c r="IE25" s="851"/>
      <c r="IF25" s="851"/>
      <c r="IG25" s="851"/>
      <c r="IH25" s="851"/>
      <c r="II25" s="851"/>
      <c r="IJ25" s="851"/>
      <c r="IK25" s="851"/>
      <c r="IL25" s="851"/>
      <c r="IM25" s="851"/>
      <c r="IN25" s="851"/>
      <c r="IO25" s="851"/>
      <c r="IP25" s="851"/>
      <c r="IQ25" s="851"/>
      <c r="IR25" s="851"/>
      <c r="IS25" s="851"/>
      <c r="IT25" s="851"/>
      <c r="IU25" s="851"/>
      <c r="IV25" s="851"/>
      <c r="IW25" s="851"/>
      <c r="IX25" s="851"/>
      <c r="IY25" s="851"/>
      <c r="IZ25" s="851"/>
      <c r="JA25" s="851"/>
      <c r="JB25" s="851"/>
      <c r="JC25" s="851"/>
      <c r="JD25" s="851"/>
      <c r="JE25" s="851"/>
      <c r="JF25" s="851"/>
      <c r="JG25" s="851"/>
      <c r="JH25" s="851"/>
      <c r="JI25" s="851"/>
      <c r="JJ25" s="851"/>
      <c r="JK25" s="851"/>
      <c r="JL25" s="851"/>
      <c r="JM25" s="851"/>
      <c r="JN25" s="851"/>
      <c r="JO25" s="851"/>
      <c r="JP25" s="851"/>
      <c r="JQ25" s="851"/>
      <c r="JR25" s="851"/>
      <c r="JS25" s="851"/>
      <c r="JT25" s="851"/>
      <c r="JU25" s="851"/>
      <c r="JV25" s="851"/>
      <c r="JW25" s="851"/>
      <c r="JX25" s="851"/>
      <c r="JY25" s="851"/>
      <c r="JZ25" s="851"/>
      <c r="KA25" s="851"/>
      <c r="KB25" s="851"/>
      <c r="KC25" s="851"/>
      <c r="KD25" s="851"/>
      <c r="KE25" s="851"/>
      <c r="KF25" s="851"/>
      <c r="KG25" s="851"/>
      <c r="KH25" s="851"/>
      <c r="KI25" s="851"/>
      <c r="KJ25" s="851"/>
      <c r="KK25" s="851"/>
      <c r="KL25" s="851"/>
      <c r="KM25" s="851"/>
      <c r="KN25" s="851"/>
      <c r="KO25" s="851"/>
      <c r="KP25" s="851"/>
      <c r="KQ25" s="851"/>
      <c r="KR25" s="851"/>
      <c r="KS25" s="851"/>
      <c r="KT25" s="851"/>
      <c r="KU25" s="851"/>
      <c r="KV25" s="851"/>
      <c r="KW25" s="851"/>
      <c r="KX25" s="851"/>
      <c r="KY25" s="851"/>
      <c r="KZ25" s="851"/>
      <c r="LA25" s="851"/>
      <c r="LB25" s="851"/>
      <c r="LC25" s="851"/>
      <c r="LD25" s="851"/>
      <c r="LE25" s="851"/>
      <c r="LF25" s="851"/>
      <c r="LG25" s="851"/>
      <c r="LH25" s="851"/>
      <c r="LI25" s="851"/>
      <c r="LJ25" s="851"/>
      <c r="LK25" s="851"/>
      <c r="LL25" s="851"/>
      <c r="LM25" s="852"/>
    </row>
    <row r="26" spans="1:325" s="853" customFormat="1" ht="31.5" outlineLevel="1">
      <c r="A26" s="295" t="s">
        <v>2236</v>
      </c>
      <c r="B26" s="492" t="s">
        <v>2446</v>
      </c>
      <c r="C26" s="511">
        <v>600001289</v>
      </c>
      <c r="D26" s="325" t="s">
        <v>1225</v>
      </c>
      <c r="E26" s="325"/>
      <c r="F26" s="298"/>
      <c r="G26" s="299" t="s">
        <v>339</v>
      </c>
      <c r="H26" s="836">
        <v>13</v>
      </c>
      <c r="I26" s="726">
        <v>5853.1406674999998</v>
      </c>
      <c r="J26" s="669">
        <f t="shared" si="6"/>
        <v>76090.828677500002</v>
      </c>
      <c r="K26" s="669">
        <f t="shared" si="7"/>
        <v>92922.119980963005</v>
      </c>
      <c r="L26" s="794">
        <f t="shared" si="8"/>
        <v>2.1868353952560413E-2</v>
      </c>
      <c r="M26" s="326"/>
      <c r="N26" s="1262"/>
      <c r="O26" s="1263"/>
      <c r="P26" s="344"/>
      <c r="Q26" s="344"/>
      <c r="R26" s="344"/>
      <c r="S26" s="344"/>
      <c r="T26" s="344"/>
      <c r="U26" s="344"/>
      <c r="V26" s="344"/>
      <c r="W26" s="344"/>
      <c r="X26" s="344"/>
      <c r="Y26" s="344"/>
      <c r="Z26" s="344"/>
      <c r="AA26" s="344"/>
      <c r="AB26" s="344"/>
      <c r="AC26" s="344"/>
      <c r="AD26" s="344"/>
      <c r="AE26" s="344"/>
      <c r="AF26" s="851"/>
      <c r="AG26" s="851"/>
      <c r="AH26" s="851"/>
      <c r="AI26" s="851"/>
      <c r="AJ26" s="851"/>
      <c r="AK26" s="851"/>
      <c r="AL26" s="851"/>
      <c r="AM26" s="851"/>
      <c r="AN26" s="851"/>
      <c r="AO26" s="851"/>
      <c r="AP26" s="851"/>
      <c r="AQ26" s="851"/>
      <c r="AR26" s="851"/>
      <c r="AS26" s="851"/>
      <c r="AT26" s="851"/>
      <c r="AU26" s="851"/>
      <c r="AV26" s="851"/>
      <c r="AW26" s="851"/>
      <c r="AX26" s="851"/>
      <c r="AY26" s="851"/>
      <c r="AZ26" s="851"/>
      <c r="BA26" s="851"/>
      <c r="BB26" s="851"/>
      <c r="BC26" s="851"/>
      <c r="BD26" s="851"/>
      <c r="BE26" s="851"/>
      <c r="BF26" s="851"/>
      <c r="BG26" s="851"/>
      <c r="BH26" s="851"/>
      <c r="BI26" s="851"/>
      <c r="BJ26" s="851"/>
      <c r="BK26" s="851"/>
      <c r="BL26" s="851"/>
      <c r="BM26" s="851"/>
      <c r="BN26" s="851"/>
      <c r="BO26" s="851"/>
      <c r="BP26" s="851"/>
      <c r="BQ26" s="851"/>
      <c r="BR26" s="851"/>
      <c r="BS26" s="851"/>
      <c r="BT26" s="851"/>
      <c r="BU26" s="851"/>
      <c r="BV26" s="851"/>
      <c r="BW26" s="851"/>
      <c r="BX26" s="851"/>
      <c r="BY26" s="851"/>
      <c r="BZ26" s="851"/>
      <c r="CA26" s="851"/>
      <c r="CB26" s="851"/>
      <c r="CC26" s="851"/>
      <c r="CD26" s="851"/>
      <c r="CE26" s="851"/>
      <c r="CF26" s="851"/>
      <c r="CG26" s="851"/>
      <c r="CH26" s="851"/>
      <c r="CI26" s="851"/>
      <c r="CJ26" s="851"/>
      <c r="CK26" s="851"/>
      <c r="CL26" s="851"/>
      <c r="CM26" s="851"/>
      <c r="CN26" s="851"/>
      <c r="CO26" s="851"/>
      <c r="CP26" s="851"/>
      <c r="CQ26" s="851"/>
      <c r="CR26" s="851"/>
      <c r="CS26" s="851"/>
      <c r="CT26" s="851"/>
      <c r="CU26" s="851"/>
      <c r="CV26" s="851"/>
      <c r="CW26" s="851"/>
      <c r="CX26" s="851"/>
      <c r="CY26" s="851"/>
      <c r="CZ26" s="851"/>
      <c r="DA26" s="851"/>
      <c r="DB26" s="851"/>
      <c r="DC26" s="851"/>
      <c r="DD26" s="851"/>
      <c r="DE26" s="851"/>
      <c r="DF26" s="851"/>
      <c r="DG26" s="851"/>
      <c r="DH26" s="851"/>
      <c r="DI26" s="851"/>
      <c r="DJ26" s="851"/>
      <c r="DK26" s="851"/>
      <c r="DL26" s="851"/>
      <c r="DM26" s="851"/>
      <c r="DN26" s="851"/>
      <c r="DO26" s="851"/>
      <c r="DP26" s="851"/>
      <c r="DQ26" s="851"/>
      <c r="DR26" s="851"/>
      <c r="DS26" s="851"/>
      <c r="DT26" s="851"/>
      <c r="DU26" s="851"/>
      <c r="DV26" s="851"/>
      <c r="DW26" s="851"/>
      <c r="DX26" s="851"/>
      <c r="DY26" s="851"/>
      <c r="DZ26" s="851"/>
      <c r="EA26" s="851"/>
      <c r="EB26" s="851"/>
      <c r="EC26" s="851"/>
      <c r="ED26" s="851"/>
      <c r="EE26" s="851"/>
      <c r="EF26" s="851"/>
      <c r="EG26" s="851"/>
      <c r="EH26" s="851"/>
      <c r="EI26" s="851"/>
      <c r="EJ26" s="851"/>
      <c r="EK26" s="851"/>
      <c r="EL26" s="851"/>
      <c r="EM26" s="851"/>
      <c r="EN26" s="851"/>
      <c r="EO26" s="851"/>
      <c r="EP26" s="851"/>
      <c r="EQ26" s="851"/>
      <c r="ER26" s="851"/>
      <c r="ES26" s="851"/>
      <c r="ET26" s="851"/>
      <c r="EU26" s="851"/>
      <c r="EV26" s="851"/>
      <c r="EW26" s="851"/>
      <c r="EX26" s="851"/>
      <c r="EY26" s="851"/>
      <c r="EZ26" s="851"/>
      <c r="FA26" s="851"/>
      <c r="FB26" s="851"/>
      <c r="FC26" s="851"/>
      <c r="FD26" s="851"/>
      <c r="FE26" s="851"/>
      <c r="FF26" s="851"/>
      <c r="FG26" s="851"/>
      <c r="FH26" s="851"/>
      <c r="FI26" s="851"/>
      <c r="FJ26" s="851"/>
      <c r="FK26" s="851"/>
      <c r="FL26" s="851"/>
      <c r="FM26" s="851"/>
      <c r="FN26" s="851"/>
      <c r="FO26" s="851"/>
      <c r="FP26" s="851"/>
      <c r="FQ26" s="851"/>
      <c r="FR26" s="851"/>
      <c r="FS26" s="851"/>
      <c r="FT26" s="851"/>
      <c r="FU26" s="851"/>
      <c r="FV26" s="851"/>
      <c r="FW26" s="851"/>
      <c r="FX26" s="851"/>
      <c r="FY26" s="851"/>
      <c r="FZ26" s="851"/>
      <c r="GA26" s="851"/>
      <c r="GB26" s="851"/>
      <c r="GC26" s="851"/>
      <c r="GD26" s="851"/>
      <c r="GE26" s="851"/>
      <c r="GF26" s="851"/>
      <c r="GG26" s="851"/>
      <c r="GH26" s="851"/>
      <c r="GI26" s="851"/>
      <c r="GJ26" s="851"/>
      <c r="GK26" s="851"/>
      <c r="GL26" s="851"/>
      <c r="GM26" s="851"/>
      <c r="GN26" s="851"/>
      <c r="GO26" s="851"/>
      <c r="GP26" s="851"/>
      <c r="GQ26" s="851"/>
      <c r="GR26" s="851"/>
      <c r="GS26" s="851"/>
      <c r="GT26" s="851"/>
      <c r="GU26" s="851"/>
      <c r="GV26" s="851"/>
      <c r="GW26" s="851"/>
      <c r="GX26" s="851"/>
      <c r="GY26" s="851"/>
      <c r="GZ26" s="851"/>
      <c r="HA26" s="851"/>
      <c r="HB26" s="851"/>
      <c r="HC26" s="851"/>
      <c r="HD26" s="851"/>
      <c r="HE26" s="851"/>
      <c r="HF26" s="851"/>
      <c r="HG26" s="851"/>
      <c r="HH26" s="851"/>
      <c r="HI26" s="851"/>
      <c r="HJ26" s="851"/>
      <c r="HK26" s="851"/>
      <c r="HL26" s="851"/>
      <c r="HM26" s="851"/>
      <c r="HN26" s="851"/>
      <c r="HO26" s="851"/>
      <c r="HP26" s="851"/>
      <c r="HQ26" s="851"/>
      <c r="HR26" s="851"/>
      <c r="HS26" s="851"/>
      <c r="HT26" s="851"/>
      <c r="HU26" s="851"/>
      <c r="HV26" s="851"/>
      <c r="HW26" s="851"/>
      <c r="HX26" s="851"/>
      <c r="HY26" s="851"/>
      <c r="HZ26" s="851"/>
      <c r="IA26" s="851"/>
      <c r="IB26" s="851"/>
      <c r="IC26" s="851"/>
      <c r="ID26" s="851"/>
      <c r="IE26" s="851"/>
      <c r="IF26" s="851"/>
      <c r="IG26" s="851"/>
      <c r="IH26" s="851"/>
      <c r="II26" s="851"/>
      <c r="IJ26" s="851"/>
      <c r="IK26" s="851"/>
      <c r="IL26" s="851"/>
      <c r="IM26" s="851"/>
      <c r="IN26" s="851"/>
      <c r="IO26" s="851"/>
      <c r="IP26" s="851"/>
      <c r="IQ26" s="851"/>
      <c r="IR26" s="851"/>
      <c r="IS26" s="851"/>
      <c r="IT26" s="851"/>
      <c r="IU26" s="851"/>
      <c r="IV26" s="851"/>
      <c r="IW26" s="851"/>
      <c r="IX26" s="851"/>
      <c r="IY26" s="851"/>
      <c r="IZ26" s="851"/>
      <c r="JA26" s="851"/>
      <c r="JB26" s="851"/>
      <c r="JC26" s="851"/>
      <c r="JD26" s="851"/>
      <c r="JE26" s="851"/>
      <c r="JF26" s="851"/>
      <c r="JG26" s="851"/>
      <c r="JH26" s="851"/>
      <c r="JI26" s="851"/>
      <c r="JJ26" s="851"/>
      <c r="JK26" s="851"/>
      <c r="JL26" s="851"/>
      <c r="JM26" s="851"/>
      <c r="JN26" s="851"/>
      <c r="JO26" s="851"/>
      <c r="JP26" s="851"/>
      <c r="JQ26" s="851"/>
      <c r="JR26" s="851"/>
      <c r="JS26" s="851"/>
      <c r="JT26" s="851"/>
      <c r="JU26" s="851"/>
      <c r="JV26" s="851"/>
      <c r="JW26" s="851"/>
      <c r="JX26" s="851"/>
      <c r="JY26" s="851"/>
      <c r="JZ26" s="851"/>
      <c r="KA26" s="851"/>
      <c r="KB26" s="851"/>
      <c r="KC26" s="851"/>
      <c r="KD26" s="851"/>
      <c r="KE26" s="851"/>
      <c r="KF26" s="851"/>
      <c r="KG26" s="851"/>
      <c r="KH26" s="851"/>
      <c r="KI26" s="851"/>
      <c r="KJ26" s="851"/>
      <c r="KK26" s="851"/>
      <c r="KL26" s="851"/>
      <c r="KM26" s="851"/>
      <c r="KN26" s="851"/>
      <c r="KO26" s="851"/>
      <c r="KP26" s="851"/>
      <c r="KQ26" s="851"/>
      <c r="KR26" s="851"/>
      <c r="KS26" s="851"/>
      <c r="KT26" s="851"/>
      <c r="KU26" s="851"/>
      <c r="KV26" s="851"/>
      <c r="KW26" s="851"/>
      <c r="KX26" s="851"/>
      <c r="KY26" s="851"/>
      <c r="KZ26" s="851"/>
      <c r="LA26" s="851"/>
      <c r="LB26" s="851"/>
      <c r="LC26" s="851"/>
      <c r="LD26" s="851"/>
      <c r="LE26" s="851"/>
      <c r="LF26" s="851"/>
      <c r="LG26" s="851"/>
      <c r="LH26" s="851"/>
      <c r="LI26" s="851"/>
      <c r="LJ26" s="851"/>
      <c r="LK26" s="851"/>
      <c r="LL26" s="851"/>
      <c r="LM26" s="852"/>
    </row>
    <row r="27" spans="1:325" s="853" customFormat="1" ht="31.5" outlineLevel="1">
      <c r="A27" s="295" t="s">
        <v>2237</v>
      </c>
      <c r="B27" s="492" t="s">
        <v>2446</v>
      </c>
      <c r="C27" s="515">
        <v>600007860</v>
      </c>
      <c r="D27" s="325" t="s">
        <v>1226</v>
      </c>
      <c r="E27" s="325"/>
      <c r="F27" s="298"/>
      <c r="G27" s="299" t="s">
        <v>339</v>
      </c>
      <c r="H27" s="843">
        <v>16</v>
      </c>
      <c r="I27" s="726">
        <v>660.25706157818058</v>
      </c>
      <c r="J27" s="669">
        <f t="shared" si="6"/>
        <v>10564.112985250889</v>
      </c>
      <c r="K27" s="669">
        <f t="shared" si="7"/>
        <v>12900.894777588386</v>
      </c>
      <c r="L27" s="794">
        <f t="shared" si="8"/>
        <v>3.0361052175611066E-3</v>
      </c>
      <c r="M27" s="326"/>
      <c r="N27" s="1262"/>
      <c r="O27" s="1263"/>
      <c r="P27" s="344"/>
      <c r="Q27" s="344"/>
      <c r="R27" s="344"/>
      <c r="S27" s="344"/>
      <c r="T27" s="344"/>
      <c r="U27" s="344"/>
      <c r="V27" s="344"/>
      <c r="W27" s="344"/>
      <c r="X27" s="344"/>
      <c r="Y27" s="344"/>
      <c r="Z27" s="344"/>
      <c r="AA27" s="344"/>
      <c r="AB27" s="344"/>
      <c r="AC27" s="344"/>
      <c r="AD27" s="344"/>
      <c r="AE27" s="344"/>
      <c r="AF27" s="851"/>
      <c r="AG27" s="851"/>
      <c r="AH27" s="851"/>
      <c r="AI27" s="851"/>
      <c r="AJ27" s="851"/>
      <c r="AK27" s="851"/>
      <c r="AL27" s="851"/>
      <c r="AM27" s="851"/>
      <c r="AN27" s="851"/>
      <c r="AO27" s="851"/>
      <c r="AP27" s="851"/>
      <c r="AQ27" s="851"/>
      <c r="AR27" s="851"/>
      <c r="AS27" s="851"/>
      <c r="AT27" s="851"/>
      <c r="AU27" s="851"/>
      <c r="AV27" s="851"/>
      <c r="AW27" s="851"/>
      <c r="AX27" s="851"/>
      <c r="AY27" s="851"/>
      <c r="AZ27" s="851"/>
      <c r="BA27" s="851"/>
      <c r="BB27" s="851"/>
      <c r="BC27" s="851"/>
      <c r="BD27" s="851"/>
      <c r="BE27" s="851"/>
      <c r="BF27" s="851"/>
      <c r="BG27" s="851"/>
      <c r="BH27" s="851"/>
      <c r="BI27" s="851"/>
      <c r="BJ27" s="851"/>
      <c r="BK27" s="851"/>
      <c r="BL27" s="851"/>
      <c r="BM27" s="851"/>
      <c r="BN27" s="851"/>
      <c r="BO27" s="851"/>
      <c r="BP27" s="851"/>
      <c r="BQ27" s="851"/>
      <c r="BR27" s="851"/>
      <c r="BS27" s="851"/>
      <c r="BT27" s="851"/>
      <c r="BU27" s="851"/>
      <c r="BV27" s="851"/>
      <c r="BW27" s="851"/>
      <c r="BX27" s="851"/>
      <c r="BY27" s="851"/>
      <c r="BZ27" s="851"/>
      <c r="CA27" s="851"/>
      <c r="CB27" s="851"/>
      <c r="CC27" s="851"/>
      <c r="CD27" s="851"/>
      <c r="CE27" s="851"/>
      <c r="CF27" s="851"/>
      <c r="CG27" s="851"/>
      <c r="CH27" s="851"/>
      <c r="CI27" s="851"/>
      <c r="CJ27" s="851"/>
      <c r="CK27" s="851"/>
      <c r="CL27" s="851"/>
      <c r="CM27" s="851"/>
      <c r="CN27" s="851"/>
      <c r="CO27" s="851"/>
      <c r="CP27" s="851"/>
      <c r="CQ27" s="851"/>
      <c r="CR27" s="851"/>
      <c r="CS27" s="851"/>
      <c r="CT27" s="851"/>
      <c r="CU27" s="851"/>
      <c r="CV27" s="851"/>
      <c r="CW27" s="851"/>
      <c r="CX27" s="851"/>
      <c r="CY27" s="851"/>
      <c r="CZ27" s="851"/>
      <c r="DA27" s="851"/>
      <c r="DB27" s="851"/>
      <c r="DC27" s="851"/>
      <c r="DD27" s="851"/>
      <c r="DE27" s="851"/>
      <c r="DF27" s="851"/>
      <c r="DG27" s="851"/>
      <c r="DH27" s="851"/>
      <c r="DI27" s="851"/>
      <c r="DJ27" s="851"/>
      <c r="DK27" s="851"/>
      <c r="DL27" s="851"/>
      <c r="DM27" s="851"/>
      <c r="DN27" s="851"/>
      <c r="DO27" s="851"/>
      <c r="DP27" s="851"/>
      <c r="DQ27" s="851"/>
      <c r="DR27" s="851"/>
      <c r="DS27" s="851"/>
      <c r="DT27" s="851"/>
      <c r="DU27" s="851"/>
      <c r="DV27" s="851"/>
      <c r="DW27" s="851"/>
      <c r="DX27" s="851"/>
      <c r="DY27" s="851"/>
      <c r="DZ27" s="851"/>
      <c r="EA27" s="851"/>
      <c r="EB27" s="851"/>
      <c r="EC27" s="851"/>
      <c r="ED27" s="851"/>
      <c r="EE27" s="851"/>
      <c r="EF27" s="851"/>
      <c r="EG27" s="851"/>
      <c r="EH27" s="851"/>
      <c r="EI27" s="851"/>
      <c r="EJ27" s="851"/>
      <c r="EK27" s="851"/>
      <c r="EL27" s="851"/>
      <c r="EM27" s="851"/>
      <c r="EN27" s="851"/>
      <c r="EO27" s="851"/>
      <c r="EP27" s="851"/>
      <c r="EQ27" s="851"/>
      <c r="ER27" s="851"/>
      <c r="ES27" s="851"/>
      <c r="ET27" s="851"/>
      <c r="EU27" s="851"/>
      <c r="EV27" s="851"/>
      <c r="EW27" s="851"/>
      <c r="EX27" s="851"/>
      <c r="EY27" s="851"/>
      <c r="EZ27" s="851"/>
      <c r="FA27" s="851"/>
      <c r="FB27" s="851"/>
      <c r="FC27" s="851"/>
      <c r="FD27" s="851"/>
      <c r="FE27" s="851"/>
      <c r="FF27" s="851"/>
      <c r="FG27" s="851"/>
      <c r="FH27" s="851"/>
      <c r="FI27" s="851"/>
      <c r="FJ27" s="851"/>
      <c r="FK27" s="851"/>
      <c r="FL27" s="851"/>
      <c r="FM27" s="851"/>
      <c r="FN27" s="851"/>
      <c r="FO27" s="851"/>
      <c r="FP27" s="851"/>
      <c r="FQ27" s="851"/>
      <c r="FR27" s="851"/>
      <c r="FS27" s="851"/>
      <c r="FT27" s="851"/>
      <c r="FU27" s="851"/>
      <c r="FV27" s="851"/>
      <c r="FW27" s="851"/>
      <c r="FX27" s="851"/>
      <c r="FY27" s="851"/>
      <c r="FZ27" s="851"/>
      <c r="GA27" s="851"/>
      <c r="GB27" s="851"/>
      <c r="GC27" s="851"/>
      <c r="GD27" s="851"/>
      <c r="GE27" s="851"/>
      <c r="GF27" s="851"/>
      <c r="GG27" s="851"/>
      <c r="GH27" s="851"/>
      <c r="GI27" s="851"/>
      <c r="GJ27" s="851"/>
      <c r="GK27" s="851"/>
      <c r="GL27" s="851"/>
      <c r="GM27" s="851"/>
      <c r="GN27" s="851"/>
      <c r="GO27" s="851"/>
      <c r="GP27" s="851"/>
      <c r="GQ27" s="851"/>
      <c r="GR27" s="851"/>
      <c r="GS27" s="851"/>
      <c r="GT27" s="851"/>
      <c r="GU27" s="851"/>
      <c r="GV27" s="851"/>
      <c r="GW27" s="851"/>
      <c r="GX27" s="851"/>
      <c r="GY27" s="851"/>
      <c r="GZ27" s="851"/>
      <c r="HA27" s="851"/>
      <c r="HB27" s="851"/>
      <c r="HC27" s="851"/>
      <c r="HD27" s="851"/>
      <c r="HE27" s="851"/>
      <c r="HF27" s="851"/>
      <c r="HG27" s="851"/>
      <c r="HH27" s="851"/>
      <c r="HI27" s="851"/>
      <c r="HJ27" s="851"/>
      <c r="HK27" s="851"/>
      <c r="HL27" s="851"/>
      <c r="HM27" s="851"/>
      <c r="HN27" s="851"/>
      <c r="HO27" s="851"/>
      <c r="HP27" s="851"/>
      <c r="HQ27" s="851"/>
      <c r="HR27" s="851"/>
      <c r="HS27" s="851"/>
      <c r="HT27" s="851"/>
      <c r="HU27" s="851"/>
      <c r="HV27" s="851"/>
      <c r="HW27" s="851"/>
      <c r="HX27" s="851"/>
      <c r="HY27" s="851"/>
      <c r="HZ27" s="851"/>
      <c r="IA27" s="851"/>
      <c r="IB27" s="851"/>
      <c r="IC27" s="851"/>
      <c r="ID27" s="851"/>
      <c r="IE27" s="851"/>
      <c r="IF27" s="851"/>
      <c r="IG27" s="851"/>
      <c r="IH27" s="851"/>
      <c r="II27" s="851"/>
      <c r="IJ27" s="851"/>
      <c r="IK27" s="851"/>
      <c r="IL27" s="851"/>
      <c r="IM27" s="851"/>
      <c r="IN27" s="851"/>
      <c r="IO27" s="851"/>
      <c r="IP27" s="851"/>
      <c r="IQ27" s="851"/>
      <c r="IR27" s="851"/>
      <c r="IS27" s="851"/>
      <c r="IT27" s="851"/>
      <c r="IU27" s="851"/>
      <c r="IV27" s="851"/>
      <c r="IW27" s="851"/>
      <c r="IX27" s="851"/>
      <c r="IY27" s="851"/>
      <c r="IZ27" s="851"/>
      <c r="JA27" s="851"/>
      <c r="JB27" s="851"/>
      <c r="JC27" s="851"/>
      <c r="JD27" s="851"/>
      <c r="JE27" s="851"/>
      <c r="JF27" s="851"/>
      <c r="JG27" s="851"/>
      <c r="JH27" s="851"/>
      <c r="JI27" s="851"/>
      <c r="JJ27" s="851"/>
      <c r="JK27" s="851"/>
      <c r="JL27" s="851"/>
      <c r="JM27" s="851"/>
      <c r="JN27" s="851"/>
      <c r="JO27" s="851"/>
      <c r="JP27" s="851"/>
      <c r="JQ27" s="851"/>
      <c r="JR27" s="851"/>
      <c r="JS27" s="851"/>
      <c r="JT27" s="851"/>
      <c r="JU27" s="851"/>
      <c r="JV27" s="851"/>
      <c r="JW27" s="851"/>
      <c r="JX27" s="851"/>
      <c r="JY27" s="851"/>
      <c r="JZ27" s="851"/>
      <c r="KA27" s="851"/>
      <c r="KB27" s="851"/>
      <c r="KC27" s="851"/>
      <c r="KD27" s="851"/>
      <c r="KE27" s="851"/>
      <c r="KF27" s="851"/>
      <c r="KG27" s="851"/>
      <c r="KH27" s="851"/>
      <c r="KI27" s="851"/>
      <c r="KJ27" s="851"/>
      <c r="KK27" s="851"/>
      <c r="KL27" s="851"/>
      <c r="KM27" s="851"/>
      <c r="KN27" s="851"/>
      <c r="KO27" s="851"/>
      <c r="KP27" s="851"/>
      <c r="KQ27" s="851"/>
      <c r="KR27" s="851"/>
      <c r="KS27" s="851"/>
      <c r="KT27" s="851"/>
      <c r="KU27" s="851"/>
      <c r="KV27" s="851"/>
      <c r="KW27" s="851"/>
      <c r="KX27" s="851"/>
      <c r="KY27" s="851"/>
      <c r="KZ27" s="851"/>
      <c r="LA27" s="851"/>
      <c r="LB27" s="851"/>
      <c r="LC27" s="851"/>
      <c r="LD27" s="851"/>
      <c r="LE27" s="851"/>
      <c r="LF27" s="851"/>
      <c r="LG27" s="851"/>
      <c r="LH27" s="851"/>
      <c r="LI27" s="851"/>
      <c r="LJ27" s="851"/>
      <c r="LK27" s="851"/>
      <c r="LL27" s="851"/>
      <c r="LM27" s="852"/>
    </row>
    <row r="28" spans="1:325" s="853" customFormat="1" ht="31.5" outlineLevel="1">
      <c r="A28" s="295" t="s">
        <v>2238</v>
      </c>
      <c r="B28" s="492" t="s">
        <v>2446</v>
      </c>
      <c r="C28" s="511">
        <v>600001291</v>
      </c>
      <c r="D28" s="325" t="s">
        <v>1227</v>
      </c>
      <c r="E28" s="325"/>
      <c r="F28" s="298"/>
      <c r="G28" s="299" t="s">
        <v>339</v>
      </c>
      <c r="H28" s="836">
        <v>1</v>
      </c>
      <c r="I28" s="726">
        <v>7523.6316154999995</v>
      </c>
      <c r="J28" s="669">
        <f t="shared" si="6"/>
        <v>7523.6316154999995</v>
      </c>
      <c r="K28" s="669">
        <f t="shared" si="7"/>
        <v>9187.8589288486</v>
      </c>
      <c r="L28" s="794">
        <f t="shared" si="8"/>
        <v>2.1622768740469653E-3</v>
      </c>
      <c r="M28" s="326"/>
      <c r="N28" s="1262"/>
      <c r="O28" s="1263"/>
      <c r="P28" s="344"/>
      <c r="Q28" s="344"/>
      <c r="R28" s="344"/>
      <c r="S28" s="344"/>
      <c r="T28" s="344"/>
      <c r="U28" s="344"/>
      <c r="V28" s="344"/>
      <c r="W28" s="344"/>
      <c r="X28" s="344"/>
      <c r="Y28" s="344"/>
      <c r="Z28" s="344"/>
      <c r="AA28" s="344"/>
      <c r="AB28" s="344"/>
      <c r="AC28" s="344"/>
      <c r="AD28" s="344"/>
      <c r="AE28" s="344"/>
      <c r="AF28" s="851"/>
      <c r="AG28" s="851"/>
      <c r="AH28" s="851"/>
      <c r="AI28" s="851"/>
      <c r="AJ28" s="851"/>
      <c r="AK28" s="851"/>
      <c r="AL28" s="851"/>
      <c r="AM28" s="851"/>
      <c r="AN28" s="851"/>
      <c r="AO28" s="851"/>
      <c r="AP28" s="851"/>
      <c r="AQ28" s="851"/>
      <c r="AR28" s="851"/>
      <c r="AS28" s="851"/>
      <c r="AT28" s="851"/>
      <c r="AU28" s="851"/>
      <c r="AV28" s="851"/>
      <c r="AW28" s="851"/>
      <c r="AX28" s="851"/>
      <c r="AY28" s="851"/>
      <c r="AZ28" s="851"/>
      <c r="BA28" s="851"/>
      <c r="BB28" s="851"/>
      <c r="BC28" s="851"/>
      <c r="BD28" s="851"/>
      <c r="BE28" s="851"/>
      <c r="BF28" s="851"/>
      <c r="BG28" s="851"/>
      <c r="BH28" s="851"/>
      <c r="BI28" s="851"/>
      <c r="BJ28" s="851"/>
      <c r="BK28" s="851"/>
      <c r="BL28" s="851"/>
      <c r="BM28" s="851"/>
      <c r="BN28" s="851"/>
      <c r="BO28" s="851"/>
      <c r="BP28" s="851"/>
      <c r="BQ28" s="851"/>
      <c r="BR28" s="851"/>
      <c r="BS28" s="851"/>
      <c r="BT28" s="851"/>
      <c r="BU28" s="851"/>
      <c r="BV28" s="851"/>
      <c r="BW28" s="851"/>
      <c r="BX28" s="851"/>
      <c r="BY28" s="851"/>
      <c r="BZ28" s="851"/>
      <c r="CA28" s="851"/>
      <c r="CB28" s="851"/>
      <c r="CC28" s="851"/>
      <c r="CD28" s="851"/>
      <c r="CE28" s="851"/>
      <c r="CF28" s="851"/>
      <c r="CG28" s="851"/>
      <c r="CH28" s="851"/>
      <c r="CI28" s="851"/>
      <c r="CJ28" s="851"/>
      <c r="CK28" s="851"/>
      <c r="CL28" s="851"/>
      <c r="CM28" s="851"/>
      <c r="CN28" s="851"/>
      <c r="CO28" s="851"/>
      <c r="CP28" s="851"/>
      <c r="CQ28" s="851"/>
      <c r="CR28" s="851"/>
      <c r="CS28" s="851"/>
      <c r="CT28" s="851"/>
      <c r="CU28" s="851"/>
      <c r="CV28" s="851"/>
      <c r="CW28" s="851"/>
      <c r="CX28" s="851"/>
      <c r="CY28" s="851"/>
      <c r="CZ28" s="851"/>
      <c r="DA28" s="851"/>
      <c r="DB28" s="851"/>
      <c r="DC28" s="851"/>
      <c r="DD28" s="851"/>
      <c r="DE28" s="851"/>
      <c r="DF28" s="851"/>
      <c r="DG28" s="851"/>
      <c r="DH28" s="851"/>
      <c r="DI28" s="851"/>
      <c r="DJ28" s="851"/>
      <c r="DK28" s="851"/>
      <c r="DL28" s="851"/>
      <c r="DM28" s="851"/>
      <c r="DN28" s="851"/>
      <c r="DO28" s="851"/>
      <c r="DP28" s="851"/>
      <c r="DQ28" s="851"/>
      <c r="DR28" s="851"/>
      <c r="DS28" s="851"/>
      <c r="DT28" s="851"/>
      <c r="DU28" s="851"/>
      <c r="DV28" s="851"/>
      <c r="DW28" s="851"/>
      <c r="DX28" s="851"/>
      <c r="DY28" s="851"/>
      <c r="DZ28" s="851"/>
      <c r="EA28" s="851"/>
      <c r="EB28" s="851"/>
      <c r="EC28" s="851"/>
      <c r="ED28" s="851"/>
      <c r="EE28" s="851"/>
      <c r="EF28" s="851"/>
      <c r="EG28" s="851"/>
      <c r="EH28" s="851"/>
      <c r="EI28" s="851"/>
      <c r="EJ28" s="851"/>
      <c r="EK28" s="851"/>
      <c r="EL28" s="851"/>
      <c r="EM28" s="851"/>
      <c r="EN28" s="851"/>
      <c r="EO28" s="851"/>
      <c r="EP28" s="851"/>
      <c r="EQ28" s="851"/>
      <c r="ER28" s="851"/>
      <c r="ES28" s="851"/>
      <c r="ET28" s="851"/>
      <c r="EU28" s="851"/>
      <c r="EV28" s="851"/>
      <c r="EW28" s="851"/>
      <c r="EX28" s="851"/>
      <c r="EY28" s="851"/>
      <c r="EZ28" s="851"/>
      <c r="FA28" s="851"/>
      <c r="FB28" s="851"/>
      <c r="FC28" s="851"/>
      <c r="FD28" s="851"/>
      <c r="FE28" s="851"/>
      <c r="FF28" s="851"/>
      <c r="FG28" s="851"/>
      <c r="FH28" s="851"/>
      <c r="FI28" s="851"/>
      <c r="FJ28" s="851"/>
      <c r="FK28" s="851"/>
      <c r="FL28" s="851"/>
      <c r="FM28" s="851"/>
      <c r="FN28" s="851"/>
      <c r="FO28" s="851"/>
      <c r="FP28" s="851"/>
      <c r="FQ28" s="851"/>
      <c r="FR28" s="851"/>
      <c r="FS28" s="851"/>
      <c r="FT28" s="851"/>
      <c r="FU28" s="851"/>
      <c r="FV28" s="851"/>
      <c r="FW28" s="851"/>
      <c r="FX28" s="851"/>
      <c r="FY28" s="851"/>
      <c r="FZ28" s="851"/>
      <c r="GA28" s="851"/>
      <c r="GB28" s="851"/>
      <c r="GC28" s="851"/>
      <c r="GD28" s="851"/>
      <c r="GE28" s="851"/>
      <c r="GF28" s="851"/>
      <c r="GG28" s="851"/>
      <c r="GH28" s="851"/>
      <c r="GI28" s="851"/>
      <c r="GJ28" s="851"/>
      <c r="GK28" s="851"/>
      <c r="GL28" s="851"/>
      <c r="GM28" s="851"/>
      <c r="GN28" s="851"/>
      <c r="GO28" s="851"/>
      <c r="GP28" s="851"/>
      <c r="GQ28" s="851"/>
      <c r="GR28" s="851"/>
      <c r="GS28" s="851"/>
      <c r="GT28" s="851"/>
      <c r="GU28" s="851"/>
      <c r="GV28" s="851"/>
      <c r="GW28" s="851"/>
      <c r="GX28" s="851"/>
      <c r="GY28" s="851"/>
      <c r="GZ28" s="851"/>
      <c r="HA28" s="851"/>
      <c r="HB28" s="851"/>
      <c r="HC28" s="851"/>
      <c r="HD28" s="851"/>
      <c r="HE28" s="851"/>
      <c r="HF28" s="851"/>
      <c r="HG28" s="851"/>
      <c r="HH28" s="851"/>
      <c r="HI28" s="851"/>
      <c r="HJ28" s="851"/>
      <c r="HK28" s="851"/>
      <c r="HL28" s="851"/>
      <c r="HM28" s="851"/>
      <c r="HN28" s="851"/>
      <c r="HO28" s="851"/>
      <c r="HP28" s="851"/>
      <c r="HQ28" s="851"/>
      <c r="HR28" s="851"/>
      <c r="HS28" s="851"/>
      <c r="HT28" s="851"/>
      <c r="HU28" s="851"/>
      <c r="HV28" s="851"/>
      <c r="HW28" s="851"/>
      <c r="HX28" s="851"/>
      <c r="HY28" s="851"/>
      <c r="HZ28" s="851"/>
      <c r="IA28" s="851"/>
      <c r="IB28" s="851"/>
      <c r="IC28" s="851"/>
      <c r="ID28" s="851"/>
      <c r="IE28" s="851"/>
      <c r="IF28" s="851"/>
      <c r="IG28" s="851"/>
      <c r="IH28" s="851"/>
      <c r="II28" s="851"/>
      <c r="IJ28" s="851"/>
      <c r="IK28" s="851"/>
      <c r="IL28" s="851"/>
      <c r="IM28" s="851"/>
      <c r="IN28" s="851"/>
      <c r="IO28" s="851"/>
      <c r="IP28" s="851"/>
      <c r="IQ28" s="851"/>
      <c r="IR28" s="851"/>
      <c r="IS28" s="851"/>
      <c r="IT28" s="851"/>
      <c r="IU28" s="851"/>
      <c r="IV28" s="851"/>
      <c r="IW28" s="851"/>
      <c r="IX28" s="851"/>
      <c r="IY28" s="851"/>
      <c r="IZ28" s="851"/>
      <c r="JA28" s="851"/>
      <c r="JB28" s="851"/>
      <c r="JC28" s="851"/>
      <c r="JD28" s="851"/>
      <c r="JE28" s="851"/>
      <c r="JF28" s="851"/>
      <c r="JG28" s="851"/>
      <c r="JH28" s="851"/>
      <c r="JI28" s="851"/>
      <c r="JJ28" s="851"/>
      <c r="JK28" s="851"/>
      <c r="JL28" s="851"/>
      <c r="JM28" s="851"/>
      <c r="JN28" s="851"/>
      <c r="JO28" s="851"/>
      <c r="JP28" s="851"/>
      <c r="JQ28" s="851"/>
      <c r="JR28" s="851"/>
      <c r="JS28" s="851"/>
      <c r="JT28" s="851"/>
      <c r="JU28" s="851"/>
      <c r="JV28" s="851"/>
      <c r="JW28" s="851"/>
      <c r="JX28" s="851"/>
      <c r="JY28" s="851"/>
      <c r="JZ28" s="851"/>
      <c r="KA28" s="851"/>
      <c r="KB28" s="851"/>
      <c r="KC28" s="851"/>
      <c r="KD28" s="851"/>
      <c r="KE28" s="851"/>
      <c r="KF28" s="851"/>
      <c r="KG28" s="851"/>
      <c r="KH28" s="851"/>
      <c r="KI28" s="851"/>
      <c r="KJ28" s="851"/>
      <c r="KK28" s="851"/>
      <c r="KL28" s="851"/>
      <c r="KM28" s="851"/>
      <c r="KN28" s="851"/>
      <c r="KO28" s="851"/>
      <c r="KP28" s="851"/>
      <c r="KQ28" s="851"/>
      <c r="KR28" s="851"/>
      <c r="KS28" s="851"/>
      <c r="KT28" s="851"/>
      <c r="KU28" s="851"/>
      <c r="KV28" s="851"/>
      <c r="KW28" s="851"/>
      <c r="KX28" s="851"/>
      <c r="KY28" s="851"/>
      <c r="KZ28" s="851"/>
      <c r="LA28" s="851"/>
      <c r="LB28" s="851"/>
      <c r="LC28" s="851"/>
      <c r="LD28" s="851"/>
      <c r="LE28" s="851"/>
      <c r="LF28" s="851"/>
      <c r="LG28" s="851"/>
      <c r="LH28" s="851"/>
      <c r="LI28" s="851"/>
      <c r="LJ28" s="851"/>
      <c r="LK28" s="851"/>
      <c r="LL28" s="851"/>
      <c r="LM28" s="852"/>
    </row>
    <row r="29" spans="1:325" s="853" customFormat="1" ht="31.5" outlineLevel="1">
      <c r="A29" s="295" t="s">
        <v>2239</v>
      </c>
      <c r="B29" s="492" t="s">
        <v>2446</v>
      </c>
      <c r="C29" s="511">
        <v>600001292</v>
      </c>
      <c r="D29" s="325" t="s">
        <v>1228</v>
      </c>
      <c r="E29" s="325"/>
      <c r="F29" s="298"/>
      <c r="G29" s="299" t="s">
        <v>339</v>
      </c>
      <c r="H29" s="836">
        <v>1</v>
      </c>
      <c r="I29" s="726">
        <v>7912.2248939999999</v>
      </c>
      <c r="J29" s="669">
        <f t="shared" si="6"/>
        <v>7912.2248939999999</v>
      </c>
      <c r="K29" s="669">
        <f t="shared" si="7"/>
        <v>9662.4090405528004</v>
      </c>
      <c r="L29" s="794">
        <f t="shared" si="8"/>
        <v>2.2739578151737992E-3</v>
      </c>
      <c r="M29" s="326"/>
      <c r="N29" s="1262"/>
      <c r="O29" s="1263"/>
      <c r="P29" s="344"/>
      <c r="Q29" s="344"/>
      <c r="R29" s="344"/>
      <c r="S29" s="344"/>
      <c r="T29" s="344"/>
      <c r="U29" s="344"/>
      <c r="V29" s="344"/>
      <c r="W29" s="344"/>
      <c r="X29" s="344"/>
      <c r="Y29" s="344"/>
      <c r="Z29" s="344"/>
      <c r="AA29" s="344"/>
      <c r="AB29" s="344"/>
      <c r="AC29" s="344"/>
      <c r="AD29" s="344"/>
      <c r="AE29" s="344"/>
      <c r="AF29" s="851"/>
      <c r="AG29" s="851"/>
      <c r="AH29" s="851"/>
      <c r="AI29" s="851"/>
      <c r="AJ29" s="851"/>
      <c r="AK29" s="851"/>
      <c r="AL29" s="851"/>
      <c r="AM29" s="851"/>
      <c r="AN29" s="851"/>
      <c r="AO29" s="851"/>
      <c r="AP29" s="851"/>
      <c r="AQ29" s="851"/>
      <c r="AR29" s="851"/>
      <c r="AS29" s="851"/>
      <c r="AT29" s="851"/>
      <c r="AU29" s="851"/>
      <c r="AV29" s="851"/>
      <c r="AW29" s="851"/>
      <c r="AX29" s="851"/>
      <c r="AY29" s="851"/>
      <c r="AZ29" s="851"/>
      <c r="BA29" s="851"/>
      <c r="BB29" s="851"/>
      <c r="BC29" s="851"/>
      <c r="BD29" s="851"/>
      <c r="BE29" s="851"/>
      <c r="BF29" s="851"/>
      <c r="BG29" s="851"/>
      <c r="BH29" s="851"/>
      <c r="BI29" s="851"/>
      <c r="BJ29" s="851"/>
      <c r="BK29" s="851"/>
      <c r="BL29" s="851"/>
      <c r="BM29" s="851"/>
      <c r="BN29" s="851"/>
      <c r="BO29" s="851"/>
      <c r="BP29" s="851"/>
      <c r="BQ29" s="851"/>
      <c r="BR29" s="851"/>
      <c r="BS29" s="851"/>
      <c r="BT29" s="851"/>
      <c r="BU29" s="851"/>
      <c r="BV29" s="851"/>
      <c r="BW29" s="851"/>
      <c r="BX29" s="851"/>
      <c r="BY29" s="851"/>
      <c r="BZ29" s="851"/>
      <c r="CA29" s="851"/>
      <c r="CB29" s="851"/>
      <c r="CC29" s="851"/>
      <c r="CD29" s="851"/>
      <c r="CE29" s="851"/>
      <c r="CF29" s="851"/>
      <c r="CG29" s="851"/>
      <c r="CH29" s="851"/>
      <c r="CI29" s="851"/>
      <c r="CJ29" s="851"/>
      <c r="CK29" s="851"/>
      <c r="CL29" s="851"/>
      <c r="CM29" s="851"/>
      <c r="CN29" s="851"/>
      <c r="CO29" s="851"/>
      <c r="CP29" s="851"/>
      <c r="CQ29" s="851"/>
      <c r="CR29" s="851"/>
      <c r="CS29" s="851"/>
      <c r="CT29" s="851"/>
      <c r="CU29" s="851"/>
      <c r="CV29" s="851"/>
      <c r="CW29" s="851"/>
      <c r="CX29" s="851"/>
      <c r="CY29" s="851"/>
      <c r="CZ29" s="851"/>
      <c r="DA29" s="851"/>
      <c r="DB29" s="851"/>
      <c r="DC29" s="851"/>
      <c r="DD29" s="851"/>
      <c r="DE29" s="851"/>
      <c r="DF29" s="851"/>
      <c r="DG29" s="851"/>
      <c r="DH29" s="851"/>
      <c r="DI29" s="851"/>
      <c r="DJ29" s="851"/>
      <c r="DK29" s="851"/>
      <c r="DL29" s="851"/>
      <c r="DM29" s="851"/>
      <c r="DN29" s="851"/>
      <c r="DO29" s="851"/>
      <c r="DP29" s="851"/>
      <c r="DQ29" s="851"/>
      <c r="DR29" s="851"/>
      <c r="DS29" s="851"/>
      <c r="DT29" s="851"/>
      <c r="DU29" s="851"/>
      <c r="DV29" s="851"/>
      <c r="DW29" s="851"/>
      <c r="DX29" s="851"/>
      <c r="DY29" s="851"/>
      <c r="DZ29" s="851"/>
      <c r="EA29" s="851"/>
      <c r="EB29" s="851"/>
      <c r="EC29" s="851"/>
      <c r="ED29" s="851"/>
      <c r="EE29" s="851"/>
      <c r="EF29" s="851"/>
      <c r="EG29" s="851"/>
      <c r="EH29" s="851"/>
      <c r="EI29" s="851"/>
      <c r="EJ29" s="851"/>
      <c r="EK29" s="851"/>
      <c r="EL29" s="851"/>
      <c r="EM29" s="851"/>
      <c r="EN29" s="851"/>
      <c r="EO29" s="851"/>
      <c r="EP29" s="851"/>
      <c r="EQ29" s="851"/>
      <c r="ER29" s="851"/>
      <c r="ES29" s="851"/>
      <c r="ET29" s="851"/>
      <c r="EU29" s="851"/>
      <c r="EV29" s="851"/>
      <c r="EW29" s="851"/>
      <c r="EX29" s="851"/>
      <c r="EY29" s="851"/>
      <c r="EZ29" s="851"/>
      <c r="FA29" s="851"/>
      <c r="FB29" s="851"/>
      <c r="FC29" s="851"/>
      <c r="FD29" s="851"/>
      <c r="FE29" s="851"/>
      <c r="FF29" s="851"/>
      <c r="FG29" s="851"/>
      <c r="FH29" s="851"/>
      <c r="FI29" s="851"/>
      <c r="FJ29" s="851"/>
      <c r="FK29" s="851"/>
      <c r="FL29" s="851"/>
      <c r="FM29" s="851"/>
      <c r="FN29" s="851"/>
      <c r="FO29" s="851"/>
      <c r="FP29" s="851"/>
      <c r="FQ29" s="851"/>
      <c r="FR29" s="851"/>
      <c r="FS29" s="851"/>
      <c r="FT29" s="851"/>
      <c r="FU29" s="851"/>
      <c r="FV29" s="851"/>
      <c r="FW29" s="851"/>
      <c r="FX29" s="851"/>
      <c r="FY29" s="851"/>
      <c r="FZ29" s="851"/>
      <c r="GA29" s="851"/>
      <c r="GB29" s="851"/>
      <c r="GC29" s="851"/>
      <c r="GD29" s="851"/>
      <c r="GE29" s="851"/>
      <c r="GF29" s="851"/>
      <c r="GG29" s="851"/>
      <c r="GH29" s="851"/>
      <c r="GI29" s="851"/>
      <c r="GJ29" s="851"/>
      <c r="GK29" s="851"/>
      <c r="GL29" s="851"/>
      <c r="GM29" s="851"/>
      <c r="GN29" s="851"/>
      <c r="GO29" s="851"/>
      <c r="GP29" s="851"/>
      <c r="GQ29" s="851"/>
      <c r="GR29" s="851"/>
      <c r="GS29" s="851"/>
      <c r="GT29" s="851"/>
      <c r="GU29" s="851"/>
      <c r="GV29" s="851"/>
      <c r="GW29" s="851"/>
      <c r="GX29" s="851"/>
      <c r="GY29" s="851"/>
      <c r="GZ29" s="851"/>
      <c r="HA29" s="851"/>
      <c r="HB29" s="851"/>
      <c r="HC29" s="851"/>
      <c r="HD29" s="851"/>
      <c r="HE29" s="851"/>
      <c r="HF29" s="851"/>
      <c r="HG29" s="851"/>
      <c r="HH29" s="851"/>
      <c r="HI29" s="851"/>
      <c r="HJ29" s="851"/>
      <c r="HK29" s="851"/>
      <c r="HL29" s="851"/>
      <c r="HM29" s="851"/>
      <c r="HN29" s="851"/>
      <c r="HO29" s="851"/>
      <c r="HP29" s="851"/>
      <c r="HQ29" s="851"/>
      <c r="HR29" s="851"/>
      <c r="HS29" s="851"/>
      <c r="HT29" s="851"/>
      <c r="HU29" s="851"/>
      <c r="HV29" s="851"/>
      <c r="HW29" s="851"/>
      <c r="HX29" s="851"/>
      <c r="HY29" s="851"/>
      <c r="HZ29" s="851"/>
      <c r="IA29" s="851"/>
      <c r="IB29" s="851"/>
      <c r="IC29" s="851"/>
      <c r="ID29" s="851"/>
      <c r="IE29" s="851"/>
      <c r="IF29" s="851"/>
      <c r="IG29" s="851"/>
      <c r="IH29" s="851"/>
      <c r="II29" s="851"/>
      <c r="IJ29" s="851"/>
      <c r="IK29" s="851"/>
      <c r="IL29" s="851"/>
      <c r="IM29" s="851"/>
      <c r="IN29" s="851"/>
      <c r="IO29" s="851"/>
      <c r="IP29" s="851"/>
      <c r="IQ29" s="851"/>
      <c r="IR29" s="851"/>
      <c r="IS29" s="851"/>
      <c r="IT29" s="851"/>
      <c r="IU29" s="851"/>
      <c r="IV29" s="851"/>
      <c r="IW29" s="851"/>
      <c r="IX29" s="851"/>
      <c r="IY29" s="851"/>
      <c r="IZ29" s="851"/>
      <c r="JA29" s="851"/>
      <c r="JB29" s="851"/>
      <c r="JC29" s="851"/>
      <c r="JD29" s="851"/>
      <c r="JE29" s="851"/>
      <c r="JF29" s="851"/>
      <c r="JG29" s="851"/>
      <c r="JH29" s="851"/>
      <c r="JI29" s="851"/>
      <c r="JJ29" s="851"/>
      <c r="JK29" s="851"/>
      <c r="JL29" s="851"/>
      <c r="JM29" s="851"/>
      <c r="JN29" s="851"/>
      <c r="JO29" s="851"/>
      <c r="JP29" s="851"/>
      <c r="JQ29" s="851"/>
      <c r="JR29" s="851"/>
      <c r="JS29" s="851"/>
      <c r="JT29" s="851"/>
      <c r="JU29" s="851"/>
      <c r="JV29" s="851"/>
      <c r="JW29" s="851"/>
      <c r="JX29" s="851"/>
      <c r="JY29" s="851"/>
      <c r="JZ29" s="851"/>
      <c r="KA29" s="851"/>
      <c r="KB29" s="851"/>
      <c r="KC29" s="851"/>
      <c r="KD29" s="851"/>
      <c r="KE29" s="851"/>
      <c r="KF29" s="851"/>
      <c r="KG29" s="851"/>
      <c r="KH29" s="851"/>
      <c r="KI29" s="851"/>
      <c r="KJ29" s="851"/>
      <c r="KK29" s="851"/>
      <c r="KL29" s="851"/>
      <c r="KM29" s="851"/>
      <c r="KN29" s="851"/>
      <c r="KO29" s="851"/>
      <c r="KP29" s="851"/>
      <c r="KQ29" s="851"/>
      <c r="KR29" s="851"/>
      <c r="KS29" s="851"/>
      <c r="KT29" s="851"/>
      <c r="KU29" s="851"/>
      <c r="KV29" s="851"/>
      <c r="KW29" s="851"/>
      <c r="KX29" s="851"/>
      <c r="KY29" s="851"/>
      <c r="KZ29" s="851"/>
      <c r="LA29" s="851"/>
      <c r="LB29" s="851"/>
      <c r="LC29" s="851"/>
      <c r="LD29" s="851"/>
      <c r="LE29" s="851"/>
      <c r="LF29" s="851"/>
      <c r="LG29" s="851"/>
      <c r="LH29" s="851"/>
      <c r="LI29" s="851"/>
      <c r="LJ29" s="851"/>
      <c r="LK29" s="851"/>
      <c r="LL29" s="851"/>
      <c r="LM29" s="852"/>
    </row>
    <row r="30" spans="1:325" s="853" customFormat="1" ht="31.5" outlineLevel="1">
      <c r="A30" s="295" t="s">
        <v>2240</v>
      </c>
      <c r="B30" s="492" t="s">
        <v>2446</v>
      </c>
      <c r="C30" s="511">
        <v>600001293</v>
      </c>
      <c r="D30" s="325" t="s">
        <v>1229</v>
      </c>
      <c r="E30" s="325"/>
      <c r="F30" s="298"/>
      <c r="G30" s="299" t="s">
        <v>339</v>
      </c>
      <c r="H30" s="836">
        <v>1</v>
      </c>
      <c r="I30" s="726">
        <v>5547.451090999999</v>
      </c>
      <c r="J30" s="669">
        <f t="shared" si="6"/>
        <v>5547.451090999999</v>
      </c>
      <c r="K30" s="669">
        <f t="shared" si="7"/>
        <v>6774.5472723291987</v>
      </c>
      <c r="L30" s="794">
        <f t="shared" si="8"/>
        <v>1.594326492443336E-3</v>
      </c>
      <c r="M30" s="326"/>
      <c r="N30" s="1262"/>
      <c r="O30" s="1263"/>
      <c r="P30" s="344"/>
      <c r="Q30" s="344"/>
      <c r="R30" s="344"/>
      <c r="S30" s="344"/>
      <c r="T30" s="344"/>
      <c r="U30" s="344"/>
      <c r="V30" s="344"/>
      <c r="W30" s="344"/>
      <c r="X30" s="344"/>
      <c r="Y30" s="344"/>
      <c r="Z30" s="344"/>
      <c r="AA30" s="344"/>
      <c r="AB30" s="344"/>
      <c r="AC30" s="344"/>
      <c r="AD30" s="344"/>
      <c r="AE30" s="344"/>
      <c r="AF30" s="851"/>
      <c r="AG30" s="851"/>
      <c r="AH30" s="851"/>
      <c r="AI30" s="851"/>
      <c r="AJ30" s="851"/>
      <c r="AK30" s="851"/>
      <c r="AL30" s="851"/>
      <c r="AM30" s="851"/>
      <c r="AN30" s="851"/>
      <c r="AO30" s="851"/>
      <c r="AP30" s="851"/>
      <c r="AQ30" s="851"/>
      <c r="AR30" s="851"/>
      <c r="AS30" s="851"/>
      <c r="AT30" s="851"/>
      <c r="AU30" s="851"/>
      <c r="AV30" s="851"/>
      <c r="AW30" s="851"/>
      <c r="AX30" s="851"/>
      <c r="AY30" s="851"/>
      <c r="AZ30" s="851"/>
      <c r="BA30" s="851"/>
      <c r="BB30" s="851"/>
      <c r="BC30" s="851"/>
      <c r="BD30" s="851"/>
      <c r="BE30" s="851"/>
      <c r="BF30" s="851"/>
      <c r="BG30" s="851"/>
      <c r="BH30" s="851"/>
      <c r="BI30" s="851"/>
      <c r="BJ30" s="851"/>
      <c r="BK30" s="851"/>
      <c r="BL30" s="851"/>
      <c r="BM30" s="851"/>
      <c r="BN30" s="851"/>
      <c r="BO30" s="851"/>
      <c r="BP30" s="851"/>
      <c r="BQ30" s="851"/>
      <c r="BR30" s="851"/>
      <c r="BS30" s="851"/>
      <c r="BT30" s="851"/>
      <c r="BU30" s="851"/>
      <c r="BV30" s="851"/>
      <c r="BW30" s="851"/>
      <c r="BX30" s="851"/>
      <c r="BY30" s="851"/>
      <c r="BZ30" s="851"/>
      <c r="CA30" s="851"/>
      <c r="CB30" s="851"/>
      <c r="CC30" s="851"/>
      <c r="CD30" s="851"/>
      <c r="CE30" s="851"/>
      <c r="CF30" s="851"/>
      <c r="CG30" s="851"/>
      <c r="CH30" s="851"/>
      <c r="CI30" s="851"/>
      <c r="CJ30" s="851"/>
      <c r="CK30" s="851"/>
      <c r="CL30" s="851"/>
      <c r="CM30" s="851"/>
      <c r="CN30" s="851"/>
      <c r="CO30" s="851"/>
      <c r="CP30" s="851"/>
      <c r="CQ30" s="851"/>
      <c r="CR30" s="851"/>
      <c r="CS30" s="851"/>
      <c r="CT30" s="851"/>
      <c r="CU30" s="851"/>
      <c r="CV30" s="851"/>
      <c r="CW30" s="851"/>
      <c r="CX30" s="851"/>
      <c r="CY30" s="851"/>
      <c r="CZ30" s="851"/>
      <c r="DA30" s="851"/>
      <c r="DB30" s="851"/>
      <c r="DC30" s="851"/>
      <c r="DD30" s="851"/>
      <c r="DE30" s="851"/>
      <c r="DF30" s="851"/>
      <c r="DG30" s="851"/>
      <c r="DH30" s="851"/>
      <c r="DI30" s="851"/>
      <c r="DJ30" s="851"/>
      <c r="DK30" s="851"/>
      <c r="DL30" s="851"/>
      <c r="DM30" s="851"/>
      <c r="DN30" s="851"/>
      <c r="DO30" s="851"/>
      <c r="DP30" s="851"/>
      <c r="DQ30" s="851"/>
      <c r="DR30" s="851"/>
      <c r="DS30" s="851"/>
      <c r="DT30" s="851"/>
      <c r="DU30" s="851"/>
      <c r="DV30" s="851"/>
      <c r="DW30" s="851"/>
      <c r="DX30" s="851"/>
      <c r="DY30" s="851"/>
      <c r="DZ30" s="851"/>
      <c r="EA30" s="851"/>
      <c r="EB30" s="851"/>
      <c r="EC30" s="851"/>
      <c r="ED30" s="851"/>
      <c r="EE30" s="851"/>
      <c r="EF30" s="851"/>
      <c r="EG30" s="851"/>
      <c r="EH30" s="851"/>
      <c r="EI30" s="851"/>
      <c r="EJ30" s="851"/>
      <c r="EK30" s="851"/>
      <c r="EL30" s="851"/>
      <c r="EM30" s="851"/>
      <c r="EN30" s="851"/>
      <c r="EO30" s="851"/>
      <c r="EP30" s="851"/>
      <c r="EQ30" s="851"/>
      <c r="ER30" s="851"/>
      <c r="ES30" s="851"/>
      <c r="ET30" s="851"/>
      <c r="EU30" s="851"/>
      <c r="EV30" s="851"/>
      <c r="EW30" s="851"/>
      <c r="EX30" s="851"/>
      <c r="EY30" s="851"/>
      <c r="EZ30" s="851"/>
      <c r="FA30" s="851"/>
      <c r="FB30" s="851"/>
      <c r="FC30" s="851"/>
      <c r="FD30" s="851"/>
      <c r="FE30" s="851"/>
      <c r="FF30" s="851"/>
      <c r="FG30" s="851"/>
      <c r="FH30" s="851"/>
      <c r="FI30" s="851"/>
      <c r="FJ30" s="851"/>
      <c r="FK30" s="851"/>
      <c r="FL30" s="851"/>
      <c r="FM30" s="851"/>
      <c r="FN30" s="851"/>
      <c r="FO30" s="851"/>
      <c r="FP30" s="851"/>
      <c r="FQ30" s="851"/>
      <c r="FR30" s="851"/>
      <c r="FS30" s="851"/>
      <c r="FT30" s="851"/>
      <c r="FU30" s="851"/>
      <c r="FV30" s="851"/>
      <c r="FW30" s="851"/>
      <c r="FX30" s="851"/>
      <c r="FY30" s="851"/>
      <c r="FZ30" s="851"/>
      <c r="GA30" s="851"/>
      <c r="GB30" s="851"/>
      <c r="GC30" s="851"/>
      <c r="GD30" s="851"/>
      <c r="GE30" s="851"/>
      <c r="GF30" s="851"/>
      <c r="GG30" s="851"/>
      <c r="GH30" s="851"/>
      <c r="GI30" s="851"/>
      <c r="GJ30" s="851"/>
      <c r="GK30" s="851"/>
      <c r="GL30" s="851"/>
      <c r="GM30" s="851"/>
      <c r="GN30" s="851"/>
      <c r="GO30" s="851"/>
      <c r="GP30" s="851"/>
      <c r="GQ30" s="851"/>
      <c r="GR30" s="851"/>
      <c r="GS30" s="851"/>
      <c r="GT30" s="851"/>
      <c r="GU30" s="851"/>
      <c r="GV30" s="851"/>
      <c r="GW30" s="851"/>
      <c r="GX30" s="851"/>
      <c r="GY30" s="851"/>
      <c r="GZ30" s="851"/>
      <c r="HA30" s="851"/>
      <c r="HB30" s="851"/>
      <c r="HC30" s="851"/>
      <c r="HD30" s="851"/>
      <c r="HE30" s="851"/>
      <c r="HF30" s="851"/>
      <c r="HG30" s="851"/>
      <c r="HH30" s="851"/>
      <c r="HI30" s="851"/>
      <c r="HJ30" s="851"/>
      <c r="HK30" s="851"/>
      <c r="HL30" s="851"/>
      <c r="HM30" s="851"/>
      <c r="HN30" s="851"/>
      <c r="HO30" s="851"/>
      <c r="HP30" s="851"/>
      <c r="HQ30" s="851"/>
      <c r="HR30" s="851"/>
      <c r="HS30" s="851"/>
      <c r="HT30" s="851"/>
      <c r="HU30" s="851"/>
      <c r="HV30" s="851"/>
      <c r="HW30" s="851"/>
      <c r="HX30" s="851"/>
      <c r="HY30" s="851"/>
      <c r="HZ30" s="851"/>
      <c r="IA30" s="851"/>
      <c r="IB30" s="851"/>
      <c r="IC30" s="851"/>
      <c r="ID30" s="851"/>
      <c r="IE30" s="851"/>
      <c r="IF30" s="851"/>
      <c r="IG30" s="851"/>
      <c r="IH30" s="851"/>
      <c r="II30" s="851"/>
      <c r="IJ30" s="851"/>
      <c r="IK30" s="851"/>
      <c r="IL30" s="851"/>
      <c r="IM30" s="851"/>
      <c r="IN30" s="851"/>
      <c r="IO30" s="851"/>
      <c r="IP30" s="851"/>
      <c r="IQ30" s="851"/>
      <c r="IR30" s="851"/>
      <c r="IS30" s="851"/>
      <c r="IT30" s="851"/>
      <c r="IU30" s="851"/>
      <c r="IV30" s="851"/>
      <c r="IW30" s="851"/>
      <c r="IX30" s="851"/>
      <c r="IY30" s="851"/>
      <c r="IZ30" s="851"/>
      <c r="JA30" s="851"/>
      <c r="JB30" s="851"/>
      <c r="JC30" s="851"/>
      <c r="JD30" s="851"/>
      <c r="JE30" s="851"/>
      <c r="JF30" s="851"/>
      <c r="JG30" s="851"/>
      <c r="JH30" s="851"/>
      <c r="JI30" s="851"/>
      <c r="JJ30" s="851"/>
      <c r="JK30" s="851"/>
      <c r="JL30" s="851"/>
      <c r="JM30" s="851"/>
      <c r="JN30" s="851"/>
      <c r="JO30" s="851"/>
      <c r="JP30" s="851"/>
      <c r="JQ30" s="851"/>
      <c r="JR30" s="851"/>
      <c r="JS30" s="851"/>
      <c r="JT30" s="851"/>
      <c r="JU30" s="851"/>
      <c r="JV30" s="851"/>
      <c r="JW30" s="851"/>
      <c r="JX30" s="851"/>
      <c r="JY30" s="851"/>
      <c r="JZ30" s="851"/>
      <c r="KA30" s="851"/>
      <c r="KB30" s="851"/>
      <c r="KC30" s="851"/>
      <c r="KD30" s="851"/>
      <c r="KE30" s="851"/>
      <c r="KF30" s="851"/>
      <c r="KG30" s="851"/>
      <c r="KH30" s="851"/>
      <c r="KI30" s="851"/>
      <c r="KJ30" s="851"/>
      <c r="KK30" s="851"/>
      <c r="KL30" s="851"/>
      <c r="KM30" s="851"/>
      <c r="KN30" s="851"/>
      <c r="KO30" s="851"/>
      <c r="KP30" s="851"/>
      <c r="KQ30" s="851"/>
      <c r="KR30" s="851"/>
      <c r="KS30" s="851"/>
      <c r="KT30" s="851"/>
      <c r="KU30" s="851"/>
      <c r="KV30" s="851"/>
      <c r="KW30" s="851"/>
      <c r="KX30" s="851"/>
      <c r="KY30" s="851"/>
      <c r="KZ30" s="851"/>
      <c r="LA30" s="851"/>
      <c r="LB30" s="851"/>
      <c r="LC30" s="851"/>
      <c r="LD30" s="851"/>
      <c r="LE30" s="851"/>
      <c r="LF30" s="851"/>
      <c r="LG30" s="851"/>
      <c r="LH30" s="851"/>
      <c r="LI30" s="851"/>
      <c r="LJ30" s="851"/>
      <c r="LK30" s="851"/>
      <c r="LL30" s="851"/>
      <c r="LM30" s="852"/>
    </row>
    <row r="31" spans="1:325" s="853" customFormat="1" ht="31.5" outlineLevel="1">
      <c r="A31" s="295" t="s">
        <v>2241</v>
      </c>
      <c r="B31" s="492" t="s">
        <v>2446</v>
      </c>
      <c r="C31" s="515">
        <v>600007860</v>
      </c>
      <c r="D31" s="325" t="s">
        <v>1230</v>
      </c>
      <c r="E31" s="325"/>
      <c r="F31" s="298"/>
      <c r="G31" s="299" t="s">
        <v>339</v>
      </c>
      <c r="H31" s="843">
        <v>3</v>
      </c>
      <c r="I31" s="726">
        <v>660.25706157818058</v>
      </c>
      <c r="J31" s="669">
        <f t="shared" si="6"/>
        <v>1980.7711847345417</v>
      </c>
      <c r="K31" s="669">
        <f t="shared" si="7"/>
        <v>2418.9177707978224</v>
      </c>
      <c r="L31" s="794">
        <f t="shared" si="8"/>
        <v>5.6926972829270757E-4</v>
      </c>
      <c r="M31" s="326"/>
      <c r="N31" s="1262"/>
      <c r="O31" s="1263"/>
      <c r="P31" s="344"/>
      <c r="Q31" s="344"/>
      <c r="R31" s="344"/>
      <c r="S31" s="344"/>
      <c r="T31" s="344"/>
      <c r="U31" s="344"/>
      <c r="V31" s="344"/>
      <c r="W31" s="344"/>
      <c r="X31" s="344"/>
      <c r="Y31" s="344"/>
      <c r="Z31" s="344"/>
      <c r="AA31" s="344"/>
      <c r="AB31" s="344"/>
      <c r="AC31" s="344"/>
      <c r="AD31" s="344"/>
      <c r="AE31" s="344"/>
      <c r="AF31" s="851"/>
      <c r="AG31" s="851"/>
      <c r="AH31" s="851"/>
      <c r="AI31" s="851"/>
      <c r="AJ31" s="851"/>
      <c r="AK31" s="851"/>
      <c r="AL31" s="851"/>
      <c r="AM31" s="851"/>
      <c r="AN31" s="851"/>
      <c r="AO31" s="851"/>
      <c r="AP31" s="851"/>
      <c r="AQ31" s="851"/>
      <c r="AR31" s="851"/>
      <c r="AS31" s="851"/>
      <c r="AT31" s="851"/>
      <c r="AU31" s="851"/>
      <c r="AV31" s="851"/>
      <c r="AW31" s="851"/>
      <c r="AX31" s="851"/>
      <c r="AY31" s="851"/>
      <c r="AZ31" s="851"/>
      <c r="BA31" s="851"/>
      <c r="BB31" s="851"/>
      <c r="BC31" s="851"/>
      <c r="BD31" s="851"/>
      <c r="BE31" s="851"/>
      <c r="BF31" s="851"/>
      <c r="BG31" s="851"/>
      <c r="BH31" s="851"/>
      <c r="BI31" s="851"/>
      <c r="BJ31" s="851"/>
      <c r="BK31" s="851"/>
      <c r="BL31" s="851"/>
      <c r="BM31" s="851"/>
      <c r="BN31" s="851"/>
      <c r="BO31" s="851"/>
      <c r="BP31" s="851"/>
      <c r="BQ31" s="851"/>
      <c r="BR31" s="851"/>
      <c r="BS31" s="851"/>
      <c r="BT31" s="851"/>
      <c r="BU31" s="851"/>
      <c r="BV31" s="851"/>
      <c r="BW31" s="851"/>
      <c r="BX31" s="851"/>
      <c r="BY31" s="851"/>
      <c r="BZ31" s="851"/>
      <c r="CA31" s="851"/>
      <c r="CB31" s="851"/>
      <c r="CC31" s="851"/>
      <c r="CD31" s="851"/>
      <c r="CE31" s="851"/>
      <c r="CF31" s="851"/>
      <c r="CG31" s="851"/>
      <c r="CH31" s="851"/>
      <c r="CI31" s="851"/>
      <c r="CJ31" s="851"/>
      <c r="CK31" s="851"/>
      <c r="CL31" s="851"/>
      <c r="CM31" s="851"/>
      <c r="CN31" s="851"/>
      <c r="CO31" s="851"/>
      <c r="CP31" s="851"/>
      <c r="CQ31" s="851"/>
      <c r="CR31" s="851"/>
      <c r="CS31" s="851"/>
      <c r="CT31" s="851"/>
      <c r="CU31" s="851"/>
      <c r="CV31" s="851"/>
      <c r="CW31" s="851"/>
      <c r="CX31" s="851"/>
      <c r="CY31" s="851"/>
      <c r="CZ31" s="851"/>
      <c r="DA31" s="851"/>
      <c r="DB31" s="851"/>
      <c r="DC31" s="851"/>
      <c r="DD31" s="851"/>
      <c r="DE31" s="851"/>
      <c r="DF31" s="851"/>
      <c r="DG31" s="851"/>
      <c r="DH31" s="851"/>
      <c r="DI31" s="851"/>
      <c r="DJ31" s="851"/>
      <c r="DK31" s="851"/>
      <c r="DL31" s="851"/>
      <c r="DM31" s="851"/>
      <c r="DN31" s="851"/>
      <c r="DO31" s="851"/>
      <c r="DP31" s="851"/>
      <c r="DQ31" s="851"/>
      <c r="DR31" s="851"/>
      <c r="DS31" s="851"/>
      <c r="DT31" s="851"/>
      <c r="DU31" s="851"/>
      <c r="DV31" s="851"/>
      <c r="DW31" s="851"/>
      <c r="DX31" s="851"/>
      <c r="DY31" s="851"/>
      <c r="DZ31" s="851"/>
      <c r="EA31" s="851"/>
      <c r="EB31" s="851"/>
      <c r="EC31" s="851"/>
      <c r="ED31" s="851"/>
      <c r="EE31" s="851"/>
      <c r="EF31" s="851"/>
      <c r="EG31" s="851"/>
      <c r="EH31" s="851"/>
      <c r="EI31" s="851"/>
      <c r="EJ31" s="851"/>
      <c r="EK31" s="851"/>
      <c r="EL31" s="851"/>
      <c r="EM31" s="851"/>
      <c r="EN31" s="851"/>
      <c r="EO31" s="851"/>
      <c r="EP31" s="851"/>
      <c r="EQ31" s="851"/>
      <c r="ER31" s="851"/>
      <c r="ES31" s="851"/>
      <c r="ET31" s="851"/>
      <c r="EU31" s="851"/>
      <c r="EV31" s="851"/>
      <c r="EW31" s="851"/>
      <c r="EX31" s="851"/>
      <c r="EY31" s="851"/>
      <c r="EZ31" s="851"/>
      <c r="FA31" s="851"/>
      <c r="FB31" s="851"/>
      <c r="FC31" s="851"/>
      <c r="FD31" s="851"/>
      <c r="FE31" s="851"/>
      <c r="FF31" s="851"/>
      <c r="FG31" s="851"/>
      <c r="FH31" s="851"/>
      <c r="FI31" s="851"/>
      <c r="FJ31" s="851"/>
      <c r="FK31" s="851"/>
      <c r="FL31" s="851"/>
      <c r="FM31" s="851"/>
      <c r="FN31" s="851"/>
      <c r="FO31" s="851"/>
      <c r="FP31" s="851"/>
      <c r="FQ31" s="851"/>
      <c r="FR31" s="851"/>
      <c r="FS31" s="851"/>
      <c r="FT31" s="851"/>
      <c r="FU31" s="851"/>
      <c r="FV31" s="851"/>
      <c r="FW31" s="851"/>
      <c r="FX31" s="851"/>
      <c r="FY31" s="851"/>
      <c r="FZ31" s="851"/>
      <c r="GA31" s="851"/>
      <c r="GB31" s="851"/>
      <c r="GC31" s="851"/>
      <c r="GD31" s="851"/>
      <c r="GE31" s="851"/>
      <c r="GF31" s="851"/>
      <c r="GG31" s="851"/>
      <c r="GH31" s="851"/>
      <c r="GI31" s="851"/>
      <c r="GJ31" s="851"/>
      <c r="GK31" s="851"/>
      <c r="GL31" s="851"/>
      <c r="GM31" s="851"/>
      <c r="GN31" s="851"/>
      <c r="GO31" s="851"/>
      <c r="GP31" s="851"/>
      <c r="GQ31" s="851"/>
      <c r="GR31" s="851"/>
      <c r="GS31" s="851"/>
      <c r="GT31" s="851"/>
      <c r="GU31" s="851"/>
      <c r="GV31" s="851"/>
      <c r="GW31" s="851"/>
      <c r="GX31" s="851"/>
      <c r="GY31" s="851"/>
      <c r="GZ31" s="851"/>
      <c r="HA31" s="851"/>
      <c r="HB31" s="851"/>
      <c r="HC31" s="851"/>
      <c r="HD31" s="851"/>
      <c r="HE31" s="851"/>
      <c r="HF31" s="851"/>
      <c r="HG31" s="851"/>
      <c r="HH31" s="851"/>
      <c r="HI31" s="851"/>
      <c r="HJ31" s="851"/>
      <c r="HK31" s="851"/>
      <c r="HL31" s="851"/>
      <c r="HM31" s="851"/>
      <c r="HN31" s="851"/>
      <c r="HO31" s="851"/>
      <c r="HP31" s="851"/>
      <c r="HQ31" s="851"/>
      <c r="HR31" s="851"/>
      <c r="HS31" s="851"/>
      <c r="HT31" s="851"/>
      <c r="HU31" s="851"/>
      <c r="HV31" s="851"/>
      <c r="HW31" s="851"/>
      <c r="HX31" s="851"/>
      <c r="HY31" s="851"/>
      <c r="HZ31" s="851"/>
      <c r="IA31" s="851"/>
      <c r="IB31" s="851"/>
      <c r="IC31" s="851"/>
      <c r="ID31" s="851"/>
      <c r="IE31" s="851"/>
      <c r="IF31" s="851"/>
      <c r="IG31" s="851"/>
      <c r="IH31" s="851"/>
      <c r="II31" s="851"/>
      <c r="IJ31" s="851"/>
      <c r="IK31" s="851"/>
      <c r="IL31" s="851"/>
      <c r="IM31" s="851"/>
      <c r="IN31" s="851"/>
      <c r="IO31" s="851"/>
      <c r="IP31" s="851"/>
      <c r="IQ31" s="851"/>
      <c r="IR31" s="851"/>
      <c r="IS31" s="851"/>
      <c r="IT31" s="851"/>
      <c r="IU31" s="851"/>
      <c r="IV31" s="851"/>
      <c r="IW31" s="851"/>
      <c r="IX31" s="851"/>
      <c r="IY31" s="851"/>
      <c r="IZ31" s="851"/>
      <c r="JA31" s="851"/>
      <c r="JB31" s="851"/>
      <c r="JC31" s="851"/>
      <c r="JD31" s="851"/>
      <c r="JE31" s="851"/>
      <c r="JF31" s="851"/>
      <c r="JG31" s="851"/>
      <c r="JH31" s="851"/>
      <c r="JI31" s="851"/>
      <c r="JJ31" s="851"/>
      <c r="JK31" s="851"/>
      <c r="JL31" s="851"/>
      <c r="JM31" s="851"/>
      <c r="JN31" s="851"/>
      <c r="JO31" s="851"/>
      <c r="JP31" s="851"/>
      <c r="JQ31" s="851"/>
      <c r="JR31" s="851"/>
      <c r="JS31" s="851"/>
      <c r="JT31" s="851"/>
      <c r="JU31" s="851"/>
      <c r="JV31" s="851"/>
      <c r="JW31" s="851"/>
      <c r="JX31" s="851"/>
      <c r="JY31" s="851"/>
      <c r="JZ31" s="851"/>
      <c r="KA31" s="851"/>
      <c r="KB31" s="851"/>
      <c r="KC31" s="851"/>
      <c r="KD31" s="851"/>
      <c r="KE31" s="851"/>
      <c r="KF31" s="851"/>
      <c r="KG31" s="851"/>
      <c r="KH31" s="851"/>
      <c r="KI31" s="851"/>
      <c r="KJ31" s="851"/>
      <c r="KK31" s="851"/>
      <c r="KL31" s="851"/>
      <c r="KM31" s="851"/>
      <c r="KN31" s="851"/>
      <c r="KO31" s="851"/>
      <c r="KP31" s="851"/>
      <c r="KQ31" s="851"/>
      <c r="KR31" s="851"/>
      <c r="KS31" s="851"/>
      <c r="KT31" s="851"/>
      <c r="KU31" s="851"/>
      <c r="KV31" s="851"/>
      <c r="KW31" s="851"/>
      <c r="KX31" s="851"/>
      <c r="KY31" s="851"/>
      <c r="KZ31" s="851"/>
      <c r="LA31" s="851"/>
      <c r="LB31" s="851"/>
      <c r="LC31" s="851"/>
      <c r="LD31" s="851"/>
      <c r="LE31" s="851"/>
      <c r="LF31" s="851"/>
      <c r="LG31" s="851"/>
      <c r="LH31" s="851"/>
      <c r="LI31" s="851"/>
      <c r="LJ31" s="851"/>
      <c r="LK31" s="851"/>
      <c r="LL31" s="851"/>
      <c r="LM31" s="852"/>
    </row>
    <row r="32" spans="1:325" s="850" customFormat="1" ht="69" customHeight="1" outlineLevel="1">
      <c r="A32" s="295" t="s">
        <v>2242</v>
      </c>
      <c r="B32" s="492" t="s">
        <v>2446</v>
      </c>
      <c r="C32" s="515">
        <v>600009885</v>
      </c>
      <c r="D32" s="325" t="s">
        <v>1231</v>
      </c>
      <c r="E32" s="325"/>
      <c r="F32" s="337"/>
      <c r="G32" s="328" t="s">
        <v>301</v>
      </c>
      <c r="H32" s="843">
        <v>1</v>
      </c>
      <c r="I32" s="726">
        <v>16686.482046395529</v>
      </c>
      <c r="J32" s="669">
        <f t="shared" si="6"/>
        <v>16686.482046395529</v>
      </c>
      <c r="K32" s="669">
        <f t="shared" si="7"/>
        <v>20377.531875058223</v>
      </c>
      <c r="L32" s="794">
        <f t="shared" si="8"/>
        <v>4.7956619996901732E-3</v>
      </c>
      <c r="M32" s="326"/>
      <c r="N32" s="1262"/>
      <c r="O32" s="1263"/>
      <c r="P32" s="343"/>
      <c r="Q32" s="343"/>
      <c r="R32" s="343"/>
      <c r="S32" s="343"/>
      <c r="T32" s="343"/>
      <c r="U32" s="343"/>
      <c r="V32" s="343"/>
      <c r="W32" s="343"/>
      <c r="X32" s="343"/>
      <c r="Y32" s="343"/>
      <c r="Z32" s="343"/>
      <c r="AA32" s="343"/>
      <c r="AB32" s="343"/>
      <c r="AC32" s="343"/>
      <c r="AD32" s="343"/>
      <c r="AE32" s="343"/>
      <c r="AF32" s="848"/>
      <c r="AG32" s="848"/>
      <c r="AH32" s="848"/>
      <c r="AI32" s="848"/>
      <c r="AJ32" s="848"/>
      <c r="AK32" s="848"/>
      <c r="AL32" s="848"/>
      <c r="AM32" s="848"/>
      <c r="AN32" s="848"/>
      <c r="AO32" s="848"/>
      <c r="AP32" s="848"/>
      <c r="AQ32" s="848"/>
      <c r="AR32" s="848"/>
      <c r="AS32" s="848"/>
      <c r="AT32" s="848"/>
      <c r="AU32" s="848"/>
      <c r="AV32" s="848"/>
      <c r="AW32" s="848"/>
      <c r="AX32" s="848"/>
      <c r="AY32" s="848"/>
      <c r="AZ32" s="848"/>
      <c r="BA32" s="848"/>
      <c r="BB32" s="848"/>
      <c r="BC32" s="848"/>
      <c r="BD32" s="848"/>
      <c r="BE32" s="848"/>
      <c r="BF32" s="848"/>
      <c r="BG32" s="848"/>
      <c r="BH32" s="848"/>
      <c r="BI32" s="848"/>
      <c r="BJ32" s="848"/>
      <c r="BK32" s="848"/>
      <c r="BL32" s="848"/>
      <c r="BM32" s="848"/>
      <c r="BN32" s="848"/>
      <c r="BO32" s="848"/>
      <c r="BP32" s="848"/>
      <c r="BQ32" s="848"/>
      <c r="BR32" s="848"/>
      <c r="BS32" s="848"/>
      <c r="BT32" s="848"/>
      <c r="BU32" s="848"/>
      <c r="BV32" s="848"/>
      <c r="BW32" s="848"/>
      <c r="BX32" s="848"/>
      <c r="BY32" s="848"/>
      <c r="BZ32" s="848"/>
      <c r="CA32" s="848"/>
      <c r="CB32" s="848"/>
      <c r="CC32" s="848"/>
      <c r="CD32" s="848"/>
      <c r="CE32" s="848"/>
      <c r="CF32" s="848"/>
      <c r="CG32" s="848"/>
      <c r="CH32" s="848"/>
      <c r="CI32" s="848"/>
      <c r="CJ32" s="848"/>
      <c r="CK32" s="848"/>
      <c r="CL32" s="848"/>
      <c r="CM32" s="848"/>
      <c r="CN32" s="848"/>
      <c r="CO32" s="848"/>
      <c r="CP32" s="848"/>
      <c r="CQ32" s="848"/>
      <c r="CR32" s="848"/>
      <c r="CS32" s="848"/>
      <c r="CT32" s="848"/>
      <c r="CU32" s="848"/>
      <c r="CV32" s="848"/>
      <c r="CW32" s="848"/>
      <c r="CX32" s="848"/>
      <c r="CY32" s="848"/>
      <c r="CZ32" s="848"/>
      <c r="DA32" s="848"/>
      <c r="DB32" s="848"/>
      <c r="DC32" s="848"/>
      <c r="DD32" s="848"/>
      <c r="DE32" s="848"/>
      <c r="DF32" s="848"/>
      <c r="DG32" s="848"/>
      <c r="DH32" s="848"/>
      <c r="DI32" s="848"/>
      <c r="DJ32" s="848"/>
      <c r="DK32" s="848"/>
      <c r="DL32" s="848"/>
      <c r="DM32" s="848"/>
      <c r="DN32" s="848"/>
      <c r="DO32" s="848"/>
      <c r="DP32" s="848"/>
      <c r="DQ32" s="848"/>
      <c r="DR32" s="848"/>
      <c r="DS32" s="848"/>
      <c r="DT32" s="848"/>
      <c r="DU32" s="848"/>
      <c r="DV32" s="848"/>
      <c r="DW32" s="848"/>
      <c r="DX32" s="848"/>
      <c r="DY32" s="848"/>
      <c r="DZ32" s="848"/>
      <c r="EA32" s="848"/>
      <c r="EB32" s="848"/>
      <c r="EC32" s="848"/>
      <c r="ED32" s="848"/>
      <c r="EE32" s="848"/>
      <c r="EF32" s="848"/>
      <c r="EG32" s="848"/>
      <c r="EH32" s="848"/>
      <c r="EI32" s="848"/>
      <c r="EJ32" s="848"/>
      <c r="EK32" s="848"/>
      <c r="EL32" s="848"/>
      <c r="EM32" s="848"/>
      <c r="EN32" s="848"/>
      <c r="EO32" s="848"/>
      <c r="EP32" s="848"/>
      <c r="EQ32" s="848"/>
      <c r="ER32" s="848"/>
      <c r="ES32" s="848"/>
      <c r="ET32" s="848"/>
      <c r="EU32" s="848"/>
      <c r="EV32" s="848"/>
      <c r="EW32" s="848"/>
      <c r="EX32" s="848"/>
      <c r="EY32" s="848"/>
      <c r="EZ32" s="848"/>
      <c r="FA32" s="848"/>
      <c r="FB32" s="848"/>
      <c r="FC32" s="848"/>
      <c r="FD32" s="848"/>
      <c r="FE32" s="848"/>
      <c r="FF32" s="848"/>
      <c r="FG32" s="848"/>
      <c r="FH32" s="848"/>
      <c r="FI32" s="848"/>
      <c r="FJ32" s="848"/>
      <c r="FK32" s="848"/>
      <c r="FL32" s="848"/>
      <c r="FM32" s="848"/>
      <c r="FN32" s="848"/>
      <c r="FO32" s="848"/>
      <c r="FP32" s="848"/>
      <c r="FQ32" s="848"/>
      <c r="FR32" s="848"/>
      <c r="FS32" s="848"/>
      <c r="FT32" s="848"/>
      <c r="FU32" s="848"/>
      <c r="FV32" s="848"/>
      <c r="FW32" s="848"/>
      <c r="FX32" s="848"/>
      <c r="FY32" s="848"/>
      <c r="FZ32" s="848"/>
      <c r="GA32" s="848"/>
      <c r="GB32" s="848"/>
      <c r="GC32" s="848"/>
      <c r="GD32" s="848"/>
      <c r="GE32" s="848"/>
      <c r="GF32" s="848"/>
      <c r="GG32" s="848"/>
      <c r="GH32" s="848"/>
      <c r="GI32" s="848"/>
      <c r="GJ32" s="848"/>
      <c r="GK32" s="848"/>
      <c r="GL32" s="848"/>
      <c r="GM32" s="848"/>
      <c r="GN32" s="848"/>
      <c r="GO32" s="848"/>
      <c r="GP32" s="848"/>
      <c r="GQ32" s="848"/>
      <c r="GR32" s="848"/>
      <c r="GS32" s="848"/>
      <c r="GT32" s="848"/>
      <c r="GU32" s="848"/>
      <c r="GV32" s="848"/>
      <c r="GW32" s="848"/>
      <c r="GX32" s="848"/>
      <c r="GY32" s="848"/>
      <c r="GZ32" s="848"/>
      <c r="HA32" s="848"/>
      <c r="HB32" s="848"/>
      <c r="HC32" s="848"/>
      <c r="HD32" s="848"/>
      <c r="HE32" s="848"/>
      <c r="HF32" s="848"/>
      <c r="HG32" s="848"/>
      <c r="HH32" s="848"/>
      <c r="HI32" s="848"/>
      <c r="HJ32" s="848"/>
      <c r="HK32" s="848"/>
      <c r="HL32" s="848"/>
      <c r="HM32" s="848"/>
      <c r="HN32" s="848"/>
      <c r="HO32" s="848"/>
      <c r="HP32" s="848"/>
      <c r="HQ32" s="848"/>
      <c r="HR32" s="848"/>
      <c r="HS32" s="848"/>
      <c r="HT32" s="848"/>
      <c r="HU32" s="848"/>
      <c r="HV32" s="848"/>
      <c r="HW32" s="848"/>
      <c r="HX32" s="848"/>
      <c r="HY32" s="848"/>
      <c r="HZ32" s="848"/>
      <c r="IA32" s="848"/>
      <c r="IB32" s="848"/>
      <c r="IC32" s="848"/>
      <c r="ID32" s="848"/>
      <c r="IE32" s="848"/>
      <c r="IF32" s="848"/>
      <c r="IG32" s="848"/>
      <c r="IH32" s="848"/>
      <c r="II32" s="848"/>
      <c r="IJ32" s="848"/>
      <c r="IK32" s="848"/>
      <c r="IL32" s="848"/>
      <c r="IM32" s="848"/>
      <c r="IN32" s="848"/>
      <c r="IO32" s="848"/>
      <c r="IP32" s="848"/>
      <c r="IQ32" s="848"/>
      <c r="IR32" s="848"/>
      <c r="IS32" s="848"/>
      <c r="IT32" s="848"/>
      <c r="IU32" s="848"/>
      <c r="IV32" s="848"/>
      <c r="IW32" s="848"/>
      <c r="IX32" s="848"/>
      <c r="IY32" s="848"/>
      <c r="IZ32" s="848"/>
      <c r="JA32" s="848"/>
      <c r="JB32" s="848"/>
      <c r="JC32" s="848"/>
      <c r="JD32" s="848"/>
      <c r="JE32" s="848"/>
      <c r="JF32" s="848"/>
      <c r="JG32" s="848"/>
      <c r="JH32" s="848"/>
      <c r="JI32" s="848"/>
      <c r="JJ32" s="848"/>
      <c r="JK32" s="848"/>
      <c r="JL32" s="848"/>
      <c r="JM32" s="848"/>
      <c r="JN32" s="848"/>
      <c r="JO32" s="848"/>
      <c r="JP32" s="848"/>
      <c r="JQ32" s="848"/>
      <c r="JR32" s="848"/>
      <c r="JS32" s="848"/>
      <c r="JT32" s="848"/>
      <c r="JU32" s="848"/>
      <c r="JV32" s="848"/>
      <c r="JW32" s="848"/>
      <c r="JX32" s="848"/>
      <c r="JY32" s="848"/>
      <c r="JZ32" s="848"/>
      <c r="KA32" s="848"/>
      <c r="KB32" s="848"/>
      <c r="KC32" s="848"/>
      <c r="KD32" s="848"/>
      <c r="KE32" s="848"/>
      <c r="KF32" s="848"/>
      <c r="KG32" s="848"/>
      <c r="KH32" s="848"/>
      <c r="KI32" s="848"/>
      <c r="KJ32" s="848"/>
      <c r="KK32" s="848"/>
      <c r="KL32" s="848"/>
      <c r="KM32" s="848"/>
      <c r="KN32" s="848"/>
      <c r="KO32" s="848"/>
      <c r="KP32" s="848"/>
      <c r="KQ32" s="848"/>
      <c r="KR32" s="848"/>
      <c r="KS32" s="848"/>
      <c r="KT32" s="848"/>
      <c r="KU32" s="848"/>
      <c r="KV32" s="848"/>
      <c r="KW32" s="848"/>
      <c r="KX32" s="848"/>
      <c r="KY32" s="848"/>
      <c r="KZ32" s="848"/>
      <c r="LA32" s="848"/>
      <c r="LB32" s="848"/>
      <c r="LC32" s="848"/>
      <c r="LD32" s="848"/>
      <c r="LE32" s="848"/>
      <c r="LF32" s="848"/>
      <c r="LG32" s="848"/>
      <c r="LH32" s="848"/>
      <c r="LI32" s="848"/>
      <c r="LJ32" s="848"/>
      <c r="LK32" s="848"/>
      <c r="LL32" s="848"/>
      <c r="LM32" s="849"/>
    </row>
    <row r="33" spans="1:325" s="850" customFormat="1" ht="69" customHeight="1" outlineLevel="1">
      <c r="A33" s="295" t="s">
        <v>2243</v>
      </c>
      <c r="B33" s="492" t="s">
        <v>2446</v>
      </c>
      <c r="C33" s="515">
        <v>600009886</v>
      </c>
      <c r="D33" s="325" t="s">
        <v>1232</v>
      </c>
      <c r="E33" s="325"/>
      <c r="F33" s="337"/>
      <c r="G33" s="328" t="s">
        <v>301</v>
      </c>
      <c r="H33" s="843">
        <v>1</v>
      </c>
      <c r="I33" s="726">
        <v>3392.8558869246117</v>
      </c>
      <c r="J33" s="669">
        <f t="shared" si="6"/>
        <v>3392.8558869246117</v>
      </c>
      <c r="K33" s="669">
        <f t="shared" si="7"/>
        <v>4143.3556091123364</v>
      </c>
      <c r="L33" s="794">
        <f t="shared" si="8"/>
        <v>9.751000841345213E-4</v>
      </c>
      <c r="M33" s="326"/>
      <c r="N33" s="1262"/>
      <c r="O33" s="1263"/>
      <c r="P33" s="343"/>
      <c r="Q33" s="343"/>
      <c r="R33" s="343"/>
      <c r="S33" s="343"/>
      <c r="T33" s="343"/>
      <c r="U33" s="343"/>
      <c r="V33" s="343"/>
      <c r="W33" s="343"/>
      <c r="X33" s="343"/>
      <c r="Y33" s="343"/>
      <c r="Z33" s="343"/>
      <c r="AA33" s="343"/>
      <c r="AB33" s="343"/>
      <c r="AC33" s="343"/>
      <c r="AD33" s="343"/>
      <c r="AE33" s="343"/>
      <c r="AF33" s="848"/>
      <c r="AG33" s="848"/>
      <c r="AH33" s="848"/>
      <c r="AI33" s="848"/>
      <c r="AJ33" s="848"/>
      <c r="AK33" s="848"/>
      <c r="AL33" s="84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c r="BI33" s="848"/>
      <c r="BJ33" s="848"/>
      <c r="BK33" s="848"/>
      <c r="BL33" s="848"/>
      <c r="BM33" s="848"/>
      <c r="BN33" s="848"/>
      <c r="BO33" s="848"/>
      <c r="BP33" s="848"/>
      <c r="BQ33" s="848"/>
      <c r="BR33" s="848"/>
      <c r="BS33" s="848"/>
      <c r="BT33" s="848"/>
      <c r="BU33" s="848"/>
      <c r="BV33" s="848"/>
      <c r="BW33" s="848"/>
      <c r="BX33" s="848"/>
      <c r="BY33" s="848"/>
      <c r="BZ33" s="848"/>
      <c r="CA33" s="848"/>
      <c r="CB33" s="848"/>
      <c r="CC33" s="848"/>
      <c r="CD33" s="848"/>
      <c r="CE33" s="848"/>
      <c r="CF33" s="848"/>
      <c r="CG33" s="848"/>
      <c r="CH33" s="848"/>
      <c r="CI33" s="848"/>
      <c r="CJ33" s="848"/>
      <c r="CK33" s="848"/>
      <c r="CL33" s="848"/>
      <c r="CM33" s="848"/>
      <c r="CN33" s="848"/>
      <c r="CO33" s="848"/>
      <c r="CP33" s="848"/>
      <c r="CQ33" s="848"/>
      <c r="CR33" s="848"/>
      <c r="CS33" s="848"/>
      <c r="CT33" s="848"/>
      <c r="CU33" s="848"/>
      <c r="CV33" s="848"/>
      <c r="CW33" s="848"/>
      <c r="CX33" s="848"/>
      <c r="CY33" s="848"/>
      <c r="CZ33" s="848"/>
      <c r="DA33" s="848"/>
      <c r="DB33" s="848"/>
      <c r="DC33" s="848"/>
      <c r="DD33" s="848"/>
      <c r="DE33" s="848"/>
      <c r="DF33" s="848"/>
      <c r="DG33" s="848"/>
      <c r="DH33" s="848"/>
      <c r="DI33" s="848"/>
      <c r="DJ33" s="848"/>
      <c r="DK33" s="848"/>
      <c r="DL33" s="848"/>
      <c r="DM33" s="848"/>
      <c r="DN33" s="848"/>
      <c r="DO33" s="848"/>
      <c r="DP33" s="848"/>
      <c r="DQ33" s="848"/>
      <c r="DR33" s="848"/>
      <c r="DS33" s="848"/>
      <c r="DT33" s="848"/>
      <c r="DU33" s="848"/>
      <c r="DV33" s="848"/>
      <c r="DW33" s="848"/>
      <c r="DX33" s="848"/>
      <c r="DY33" s="848"/>
      <c r="DZ33" s="848"/>
      <c r="EA33" s="848"/>
      <c r="EB33" s="848"/>
      <c r="EC33" s="848"/>
      <c r="ED33" s="848"/>
      <c r="EE33" s="848"/>
      <c r="EF33" s="848"/>
      <c r="EG33" s="848"/>
      <c r="EH33" s="848"/>
      <c r="EI33" s="848"/>
      <c r="EJ33" s="848"/>
      <c r="EK33" s="848"/>
      <c r="EL33" s="848"/>
      <c r="EM33" s="848"/>
      <c r="EN33" s="848"/>
      <c r="EO33" s="848"/>
      <c r="EP33" s="848"/>
      <c r="EQ33" s="848"/>
      <c r="ER33" s="848"/>
      <c r="ES33" s="848"/>
      <c r="ET33" s="848"/>
      <c r="EU33" s="848"/>
      <c r="EV33" s="848"/>
      <c r="EW33" s="848"/>
      <c r="EX33" s="848"/>
      <c r="EY33" s="848"/>
      <c r="EZ33" s="848"/>
      <c r="FA33" s="848"/>
      <c r="FB33" s="848"/>
      <c r="FC33" s="848"/>
      <c r="FD33" s="848"/>
      <c r="FE33" s="848"/>
      <c r="FF33" s="848"/>
      <c r="FG33" s="848"/>
      <c r="FH33" s="848"/>
      <c r="FI33" s="848"/>
      <c r="FJ33" s="848"/>
      <c r="FK33" s="848"/>
      <c r="FL33" s="848"/>
      <c r="FM33" s="848"/>
      <c r="FN33" s="848"/>
      <c r="FO33" s="848"/>
      <c r="FP33" s="848"/>
      <c r="FQ33" s="848"/>
      <c r="FR33" s="848"/>
      <c r="FS33" s="848"/>
      <c r="FT33" s="848"/>
      <c r="FU33" s="848"/>
      <c r="FV33" s="848"/>
      <c r="FW33" s="848"/>
      <c r="FX33" s="848"/>
      <c r="FY33" s="848"/>
      <c r="FZ33" s="848"/>
      <c r="GA33" s="848"/>
      <c r="GB33" s="848"/>
      <c r="GC33" s="848"/>
      <c r="GD33" s="848"/>
      <c r="GE33" s="848"/>
      <c r="GF33" s="848"/>
      <c r="GG33" s="848"/>
      <c r="GH33" s="848"/>
      <c r="GI33" s="848"/>
      <c r="GJ33" s="848"/>
      <c r="GK33" s="848"/>
      <c r="GL33" s="848"/>
      <c r="GM33" s="848"/>
      <c r="GN33" s="848"/>
      <c r="GO33" s="848"/>
      <c r="GP33" s="848"/>
      <c r="GQ33" s="848"/>
      <c r="GR33" s="848"/>
      <c r="GS33" s="848"/>
      <c r="GT33" s="848"/>
      <c r="GU33" s="848"/>
      <c r="GV33" s="848"/>
      <c r="GW33" s="848"/>
      <c r="GX33" s="848"/>
      <c r="GY33" s="848"/>
      <c r="GZ33" s="848"/>
      <c r="HA33" s="848"/>
      <c r="HB33" s="848"/>
      <c r="HC33" s="848"/>
      <c r="HD33" s="848"/>
      <c r="HE33" s="848"/>
      <c r="HF33" s="848"/>
      <c r="HG33" s="848"/>
      <c r="HH33" s="848"/>
      <c r="HI33" s="848"/>
      <c r="HJ33" s="848"/>
      <c r="HK33" s="848"/>
      <c r="HL33" s="848"/>
      <c r="HM33" s="848"/>
      <c r="HN33" s="848"/>
      <c r="HO33" s="848"/>
      <c r="HP33" s="848"/>
      <c r="HQ33" s="848"/>
      <c r="HR33" s="848"/>
      <c r="HS33" s="848"/>
      <c r="HT33" s="848"/>
      <c r="HU33" s="848"/>
      <c r="HV33" s="848"/>
      <c r="HW33" s="848"/>
      <c r="HX33" s="848"/>
      <c r="HY33" s="848"/>
      <c r="HZ33" s="848"/>
      <c r="IA33" s="848"/>
      <c r="IB33" s="848"/>
      <c r="IC33" s="848"/>
      <c r="ID33" s="848"/>
      <c r="IE33" s="848"/>
      <c r="IF33" s="848"/>
      <c r="IG33" s="848"/>
      <c r="IH33" s="848"/>
      <c r="II33" s="848"/>
      <c r="IJ33" s="848"/>
      <c r="IK33" s="848"/>
      <c r="IL33" s="848"/>
      <c r="IM33" s="848"/>
      <c r="IN33" s="848"/>
      <c r="IO33" s="848"/>
      <c r="IP33" s="848"/>
      <c r="IQ33" s="848"/>
      <c r="IR33" s="848"/>
      <c r="IS33" s="848"/>
      <c r="IT33" s="848"/>
      <c r="IU33" s="848"/>
      <c r="IV33" s="848"/>
      <c r="IW33" s="848"/>
      <c r="IX33" s="848"/>
      <c r="IY33" s="848"/>
      <c r="IZ33" s="848"/>
      <c r="JA33" s="848"/>
      <c r="JB33" s="848"/>
      <c r="JC33" s="848"/>
      <c r="JD33" s="848"/>
      <c r="JE33" s="848"/>
      <c r="JF33" s="848"/>
      <c r="JG33" s="848"/>
      <c r="JH33" s="848"/>
      <c r="JI33" s="848"/>
      <c r="JJ33" s="848"/>
      <c r="JK33" s="848"/>
      <c r="JL33" s="848"/>
      <c r="JM33" s="848"/>
      <c r="JN33" s="848"/>
      <c r="JO33" s="848"/>
      <c r="JP33" s="848"/>
      <c r="JQ33" s="848"/>
      <c r="JR33" s="848"/>
      <c r="JS33" s="848"/>
      <c r="JT33" s="848"/>
      <c r="JU33" s="848"/>
      <c r="JV33" s="848"/>
      <c r="JW33" s="848"/>
      <c r="JX33" s="848"/>
      <c r="JY33" s="848"/>
      <c r="JZ33" s="848"/>
      <c r="KA33" s="848"/>
      <c r="KB33" s="848"/>
      <c r="KC33" s="848"/>
      <c r="KD33" s="848"/>
      <c r="KE33" s="848"/>
      <c r="KF33" s="848"/>
      <c r="KG33" s="848"/>
      <c r="KH33" s="848"/>
      <c r="KI33" s="848"/>
      <c r="KJ33" s="848"/>
      <c r="KK33" s="848"/>
      <c r="KL33" s="848"/>
      <c r="KM33" s="848"/>
      <c r="KN33" s="848"/>
      <c r="KO33" s="848"/>
      <c r="KP33" s="848"/>
      <c r="KQ33" s="848"/>
      <c r="KR33" s="848"/>
      <c r="KS33" s="848"/>
      <c r="KT33" s="848"/>
      <c r="KU33" s="848"/>
      <c r="KV33" s="848"/>
      <c r="KW33" s="848"/>
      <c r="KX33" s="848"/>
      <c r="KY33" s="848"/>
      <c r="KZ33" s="848"/>
      <c r="LA33" s="848"/>
      <c r="LB33" s="848"/>
      <c r="LC33" s="848"/>
      <c r="LD33" s="848"/>
      <c r="LE33" s="848"/>
      <c r="LF33" s="848"/>
      <c r="LG33" s="848"/>
      <c r="LH33" s="848"/>
      <c r="LI33" s="848"/>
      <c r="LJ33" s="848"/>
      <c r="LK33" s="848"/>
      <c r="LL33" s="848"/>
      <c r="LM33" s="849"/>
    </row>
    <row r="34" spans="1:325" s="850" customFormat="1" ht="69" customHeight="1" outlineLevel="1">
      <c r="A34" s="295" t="s">
        <v>2244</v>
      </c>
      <c r="B34" s="492" t="s">
        <v>2446</v>
      </c>
      <c r="C34" s="515">
        <v>600009887</v>
      </c>
      <c r="D34" s="325" t="s">
        <v>1233</v>
      </c>
      <c r="E34" s="325"/>
      <c r="F34" s="337"/>
      <c r="G34" s="328" t="s">
        <v>301</v>
      </c>
      <c r="H34" s="843">
        <v>1</v>
      </c>
      <c r="I34" s="726">
        <v>3392.8558869246117</v>
      </c>
      <c r="J34" s="669">
        <f t="shared" si="6"/>
        <v>3392.8558869246117</v>
      </c>
      <c r="K34" s="669">
        <f t="shared" si="7"/>
        <v>4143.3556091123364</v>
      </c>
      <c r="L34" s="794">
        <f t="shared" si="8"/>
        <v>9.751000841345213E-4</v>
      </c>
      <c r="M34" s="326"/>
      <c r="N34" s="1262"/>
      <c r="O34" s="1263"/>
      <c r="P34" s="343"/>
      <c r="Q34" s="343"/>
      <c r="R34" s="343"/>
      <c r="S34" s="343"/>
      <c r="T34" s="343"/>
      <c r="U34" s="343"/>
      <c r="V34" s="343"/>
      <c r="W34" s="343"/>
      <c r="X34" s="343"/>
      <c r="Y34" s="343"/>
      <c r="Z34" s="343"/>
      <c r="AA34" s="343"/>
      <c r="AB34" s="343"/>
      <c r="AC34" s="343"/>
      <c r="AD34" s="343"/>
      <c r="AE34" s="343"/>
      <c r="AF34" s="848"/>
      <c r="AG34" s="848"/>
      <c r="AH34" s="848"/>
      <c r="AI34" s="848"/>
      <c r="AJ34" s="848"/>
      <c r="AK34" s="848"/>
      <c r="AL34" s="848"/>
      <c r="AM34" s="848"/>
      <c r="AN34" s="848"/>
      <c r="AO34" s="848"/>
      <c r="AP34" s="848"/>
      <c r="AQ34" s="848"/>
      <c r="AR34" s="848"/>
      <c r="AS34" s="848"/>
      <c r="AT34" s="848"/>
      <c r="AU34" s="848"/>
      <c r="AV34" s="848"/>
      <c r="AW34" s="848"/>
      <c r="AX34" s="848"/>
      <c r="AY34" s="848"/>
      <c r="AZ34" s="848"/>
      <c r="BA34" s="848"/>
      <c r="BB34" s="848"/>
      <c r="BC34" s="848"/>
      <c r="BD34" s="848"/>
      <c r="BE34" s="848"/>
      <c r="BF34" s="848"/>
      <c r="BG34" s="848"/>
      <c r="BH34" s="848"/>
      <c r="BI34" s="848"/>
      <c r="BJ34" s="848"/>
      <c r="BK34" s="848"/>
      <c r="BL34" s="848"/>
      <c r="BM34" s="848"/>
      <c r="BN34" s="848"/>
      <c r="BO34" s="848"/>
      <c r="BP34" s="848"/>
      <c r="BQ34" s="848"/>
      <c r="BR34" s="848"/>
      <c r="BS34" s="848"/>
      <c r="BT34" s="848"/>
      <c r="BU34" s="848"/>
      <c r="BV34" s="848"/>
      <c r="BW34" s="848"/>
      <c r="BX34" s="848"/>
      <c r="BY34" s="848"/>
      <c r="BZ34" s="848"/>
      <c r="CA34" s="848"/>
      <c r="CB34" s="848"/>
      <c r="CC34" s="848"/>
      <c r="CD34" s="848"/>
      <c r="CE34" s="848"/>
      <c r="CF34" s="848"/>
      <c r="CG34" s="848"/>
      <c r="CH34" s="848"/>
      <c r="CI34" s="848"/>
      <c r="CJ34" s="848"/>
      <c r="CK34" s="848"/>
      <c r="CL34" s="848"/>
      <c r="CM34" s="848"/>
      <c r="CN34" s="848"/>
      <c r="CO34" s="848"/>
      <c r="CP34" s="848"/>
      <c r="CQ34" s="848"/>
      <c r="CR34" s="848"/>
      <c r="CS34" s="848"/>
      <c r="CT34" s="848"/>
      <c r="CU34" s="848"/>
      <c r="CV34" s="848"/>
      <c r="CW34" s="848"/>
      <c r="CX34" s="848"/>
      <c r="CY34" s="848"/>
      <c r="CZ34" s="848"/>
      <c r="DA34" s="848"/>
      <c r="DB34" s="848"/>
      <c r="DC34" s="848"/>
      <c r="DD34" s="848"/>
      <c r="DE34" s="848"/>
      <c r="DF34" s="848"/>
      <c r="DG34" s="848"/>
      <c r="DH34" s="848"/>
      <c r="DI34" s="848"/>
      <c r="DJ34" s="848"/>
      <c r="DK34" s="848"/>
      <c r="DL34" s="848"/>
      <c r="DM34" s="848"/>
      <c r="DN34" s="848"/>
      <c r="DO34" s="848"/>
      <c r="DP34" s="848"/>
      <c r="DQ34" s="848"/>
      <c r="DR34" s="848"/>
      <c r="DS34" s="848"/>
      <c r="DT34" s="848"/>
      <c r="DU34" s="848"/>
      <c r="DV34" s="848"/>
      <c r="DW34" s="848"/>
      <c r="DX34" s="848"/>
      <c r="DY34" s="848"/>
      <c r="DZ34" s="848"/>
      <c r="EA34" s="848"/>
      <c r="EB34" s="848"/>
      <c r="EC34" s="848"/>
      <c r="ED34" s="848"/>
      <c r="EE34" s="848"/>
      <c r="EF34" s="848"/>
      <c r="EG34" s="848"/>
      <c r="EH34" s="848"/>
      <c r="EI34" s="848"/>
      <c r="EJ34" s="848"/>
      <c r="EK34" s="848"/>
      <c r="EL34" s="848"/>
      <c r="EM34" s="848"/>
      <c r="EN34" s="848"/>
      <c r="EO34" s="848"/>
      <c r="EP34" s="848"/>
      <c r="EQ34" s="848"/>
      <c r="ER34" s="848"/>
      <c r="ES34" s="848"/>
      <c r="ET34" s="848"/>
      <c r="EU34" s="848"/>
      <c r="EV34" s="848"/>
      <c r="EW34" s="848"/>
      <c r="EX34" s="848"/>
      <c r="EY34" s="848"/>
      <c r="EZ34" s="848"/>
      <c r="FA34" s="848"/>
      <c r="FB34" s="848"/>
      <c r="FC34" s="848"/>
      <c r="FD34" s="848"/>
      <c r="FE34" s="848"/>
      <c r="FF34" s="848"/>
      <c r="FG34" s="848"/>
      <c r="FH34" s="848"/>
      <c r="FI34" s="848"/>
      <c r="FJ34" s="848"/>
      <c r="FK34" s="848"/>
      <c r="FL34" s="848"/>
      <c r="FM34" s="848"/>
      <c r="FN34" s="848"/>
      <c r="FO34" s="848"/>
      <c r="FP34" s="848"/>
      <c r="FQ34" s="848"/>
      <c r="FR34" s="848"/>
      <c r="FS34" s="848"/>
      <c r="FT34" s="848"/>
      <c r="FU34" s="848"/>
      <c r="FV34" s="848"/>
      <c r="FW34" s="848"/>
      <c r="FX34" s="848"/>
      <c r="FY34" s="848"/>
      <c r="FZ34" s="848"/>
      <c r="GA34" s="848"/>
      <c r="GB34" s="848"/>
      <c r="GC34" s="848"/>
      <c r="GD34" s="848"/>
      <c r="GE34" s="848"/>
      <c r="GF34" s="848"/>
      <c r="GG34" s="848"/>
      <c r="GH34" s="848"/>
      <c r="GI34" s="848"/>
      <c r="GJ34" s="848"/>
      <c r="GK34" s="848"/>
      <c r="GL34" s="848"/>
      <c r="GM34" s="848"/>
      <c r="GN34" s="848"/>
      <c r="GO34" s="848"/>
      <c r="GP34" s="848"/>
      <c r="GQ34" s="848"/>
      <c r="GR34" s="848"/>
      <c r="GS34" s="848"/>
      <c r="GT34" s="848"/>
      <c r="GU34" s="848"/>
      <c r="GV34" s="848"/>
      <c r="GW34" s="848"/>
      <c r="GX34" s="848"/>
      <c r="GY34" s="848"/>
      <c r="GZ34" s="848"/>
      <c r="HA34" s="848"/>
      <c r="HB34" s="848"/>
      <c r="HC34" s="848"/>
      <c r="HD34" s="848"/>
      <c r="HE34" s="848"/>
      <c r="HF34" s="848"/>
      <c r="HG34" s="848"/>
      <c r="HH34" s="848"/>
      <c r="HI34" s="848"/>
      <c r="HJ34" s="848"/>
      <c r="HK34" s="848"/>
      <c r="HL34" s="848"/>
      <c r="HM34" s="848"/>
      <c r="HN34" s="848"/>
      <c r="HO34" s="848"/>
      <c r="HP34" s="848"/>
      <c r="HQ34" s="848"/>
      <c r="HR34" s="848"/>
      <c r="HS34" s="848"/>
      <c r="HT34" s="848"/>
      <c r="HU34" s="848"/>
      <c r="HV34" s="848"/>
      <c r="HW34" s="848"/>
      <c r="HX34" s="848"/>
      <c r="HY34" s="848"/>
      <c r="HZ34" s="848"/>
      <c r="IA34" s="848"/>
      <c r="IB34" s="848"/>
      <c r="IC34" s="848"/>
      <c r="ID34" s="848"/>
      <c r="IE34" s="848"/>
      <c r="IF34" s="848"/>
      <c r="IG34" s="848"/>
      <c r="IH34" s="848"/>
      <c r="II34" s="848"/>
      <c r="IJ34" s="848"/>
      <c r="IK34" s="848"/>
      <c r="IL34" s="848"/>
      <c r="IM34" s="848"/>
      <c r="IN34" s="848"/>
      <c r="IO34" s="848"/>
      <c r="IP34" s="848"/>
      <c r="IQ34" s="848"/>
      <c r="IR34" s="848"/>
      <c r="IS34" s="848"/>
      <c r="IT34" s="848"/>
      <c r="IU34" s="848"/>
      <c r="IV34" s="848"/>
      <c r="IW34" s="848"/>
      <c r="IX34" s="848"/>
      <c r="IY34" s="848"/>
      <c r="IZ34" s="848"/>
      <c r="JA34" s="848"/>
      <c r="JB34" s="848"/>
      <c r="JC34" s="848"/>
      <c r="JD34" s="848"/>
      <c r="JE34" s="848"/>
      <c r="JF34" s="848"/>
      <c r="JG34" s="848"/>
      <c r="JH34" s="848"/>
      <c r="JI34" s="848"/>
      <c r="JJ34" s="848"/>
      <c r="JK34" s="848"/>
      <c r="JL34" s="848"/>
      <c r="JM34" s="848"/>
      <c r="JN34" s="848"/>
      <c r="JO34" s="848"/>
      <c r="JP34" s="848"/>
      <c r="JQ34" s="848"/>
      <c r="JR34" s="848"/>
      <c r="JS34" s="848"/>
      <c r="JT34" s="848"/>
      <c r="JU34" s="848"/>
      <c r="JV34" s="848"/>
      <c r="JW34" s="848"/>
      <c r="JX34" s="848"/>
      <c r="JY34" s="848"/>
      <c r="JZ34" s="848"/>
      <c r="KA34" s="848"/>
      <c r="KB34" s="848"/>
      <c r="KC34" s="848"/>
      <c r="KD34" s="848"/>
      <c r="KE34" s="848"/>
      <c r="KF34" s="848"/>
      <c r="KG34" s="848"/>
      <c r="KH34" s="848"/>
      <c r="KI34" s="848"/>
      <c r="KJ34" s="848"/>
      <c r="KK34" s="848"/>
      <c r="KL34" s="848"/>
      <c r="KM34" s="848"/>
      <c r="KN34" s="848"/>
      <c r="KO34" s="848"/>
      <c r="KP34" s="848"/>
      <c r="KQ34" s="848"/>
      <c r="KR34" s="848"/>
      <c r="KS34" s="848"/>
      <c r="KT34" s="848"/>
      <c r="KU34" s="848"/>
      <c r="KV34" s="848"/>
      <c r="KW34" s="848"/>
      <c r="KX34" s="848"/>
      <c r="KY34" s="848"/>
      <c r="KZ34" s="848"/>
      <c r="LA34" s="848"/>
      <c r="LB34" s="848"/>
      <c r="LC34" s="848"/>
      <c r="LD34" s="848"/>
      <c r="LE34" s="848"/>
      <c r="LF34" s="848"/>
      <c r="LG34" s="848"/>
      <c r="LH34" s="848"/>
      <c r="LI34" s="848"/>
      <c r="LJ34" s="848"/>
      <c r="LK34" s="848"/>
      <c r="LL34" s="848"/>
      <c r="LM34" s="849"/>
    </row>
    <row r="35" spans="1:325" s="853" customFormat="1" ht="69" customHeight="1" outlineLevel="1">
      <c r="A35" s="295" t="s">
        <v>2245</v>
      </c>
      <c r="B35" s="492" t="s">
        <v>2446</v>
      </c>
      <c r="C35" s="515">
        <v>600009888</v>
      </c>
      <c r="D35" s="325" t="s">
        <v>1234</v>
      </c>
      <c r="E35" s="325"/>
      <c r="F35" s="298"/>
      <c r="G35" s="299" t="s">
        <v>301</v>
      </c>
      <c r="H35" s="843">
        <v>1</v>
      </c>
      <c r="I35" s="726">
        <v>13890.224554368604</v>
      </c>
      <c r="J35" s="669">
        <f t="shared" si="6"/>
        <v>13890.224554368604</v>
      </c>
      <c r="K35" s="669">
        <f t="shared" si="7"/>
        <v>16962.74222579494</v>
      </c>
      <c r="L35" s="794">
        <f t="shared" si="8"/>
        <v>3.9920231165165229E-3</v>
      </c>
      <c r="M35" s="326"/>
      <c r="N35" s="1262"/>
      <c r="O35" s="1263"/>
      <c r="P35" s="344"/>
      <c r="Q35" s="344"/>
      <c r="R35" s="344"/>
      <c r="S35" s="344"/>
      <c r="T35" s="344"/>
      <c r="U35" s="344"/>
      <c r="V35" s="344"/>
      <c r="W35" s="344"/>
      <c r="X35" s="344"/>
      <c r="Y35" s="344"/>
      <c r="Z35" s="344"/>
      <c r="AA35" s="344"/>
      <c r="AB35" s="344"/>
      <c r="AC35" s="344"/>
      <c r="AD35" s="344"/>
      <c r="AE35" s="344"/>
      <c r="AF35" s="851"/>
      <c r="AG35" s="851"/>
      <c r="AH35" s="851"/>
      <c r="AI35" s="851"/>
      <c r="AJ35" s="851"/>
      <c r="AK35" s="851"/>
      <c r="AL35" s="851"/>
      <c r="AM35" s="851"/>
      <c r="AN35" s="851"/>
      <c r="AO35" s="851"/>
      <c r="AP35" s="851"/>
      <c r="AQ35" s="851"/>
      <c r="AR35" s="851"/>
      <c r="AS35" s="851"/>
      <c r="AT35" s="851"/>
      <c r="AU35" s="851"/>
      <c r="AV35" s="851"/>
      <c r="AW35" s="851"/>
      <c r="AX35" s="851"/>
      <c r="AY35" s="851"/>
      <c r="AZ35" s="851"/>
      <c r="BA35" s="851"/>
      <c r="BB35" s="851"/>
      <c r="BC35" s="851"/>
      <c r="BD35" s="851"/>
      <c r="BE35" s="851"/>
      <c r="BF35" s="851"/>
      <c r="BG35" s="851"/>
      <c r="BH35" s="851"/>
      <c r="BI35" s="851"/>
      <c r="BJ35" s="851"/>
      <c r="BK35" s="851"/>
      <c r="BL35" s="851"/>
      <c r="BM35" s="851"/>
      <c r="BN35" s="851"/>
      <c r="BO35" s="851"/>
      <c r="BP35" s="851"/>
      <c r="BQ35" s="851"/>
      <c r="BR35" s="851"/>
      <c r="BS35" s="851"/>
      <c r="BT35" s="851"/>
      <c r="BU35" s="851"/>
      <c r="BV35" s="851"/>
      <c r="BW35" s="851"/>
      <c r="BX35" s="851"/>
      <c r="BY35" s="851"/>
      <c r="BZ35" s="851"/>
      <c r="CA35" s="851"/>
      <c r="CB35" s="851"/>
      <c r="CC35" s="851"/>
      <c r="CD35" s="851"/>
      <c r="CE35" s="851"/>
      <c r="CF35" s="851"/>
      <c r="CG35" s="851"/>
      <c r="CH35" s="851"/>
      <c r="CI35" s="851"/>
      <c r="CJ35" s="851"/>
      <c r="CK35" s="851"/>
      <c r="CL35" s="851"/>
      <c r="CM35" s="851"/>
      <c r="CN35" s="851"/>
      <c r="CO35" s="851"/>
      <c r="CP35" s="851"/>
      <c r="CQ35" s="851"/>
      <c r="CR35" s="851"/>
      <c r="CS35" s="851"/>
      <c r="CT35" s="851"/>
      <c r="CU35" s="851"/>
      <c r="CV35" s="851"/>
      <c r="CW35" s="851"/>
      <c r="CX35" s="851"/>
      <c r="CY35" s="851"/>
      <c r="CZ35" s="851"/>
      <c r="DA35" s="851"/>
      <c r="DB35" s="851"/>
      <c r="DC35" s="851"/>
      <c r="DD35" s="851"/>
      <c r="DE35" s="851"/>
      <c r="DF35" s="851"/>
      <c r="DG35" s="851"/>
      <c r="DH35" s="851"/>
      <c r="DI35" s="851"/>
      <c r="DJ35" s="851"/>
      <c r="DK35" s="851"/>
      <c r="DL35" s="851"/>
      <c r="DM35" s="851"/>
      <c r="DN35" s="851"/>
      <c r="DO35" s="851"/>
      <c r="DP35" s="851"/>
      <c r="DQ35" s="851"/>
      <c r="DR35" s="851"/>
      <c r="DS35" s="851"/>
      <c r="DT35" s="851"/>
      <c r="DU35" s="851"/>
      <c r="DV35" s="851"/>
      <c r="DW35" s="851"/>
      <c r="DX35" s="851"/>
      <c r="DY35" s="851"/>
      <c r="DZ35" s="851"/>
      <c r="EA35" s="851"/>
      <c r="EB35" s="851"/>
      <c r="EC35" s="851"/>
      <c r="ED35" s="851"/>
      <c r="EE35" s="851"/>
      <c r="EF35" s="851"/>
      <c r="EG35" s="851"/>
      <c r="EH35" s="851"/>
      <c r="EI35" s="851"/>
      <c r="EJ35" s="851"/>
      <c r="EK35" s="851"/>
      <c r="EL35" s="851"/>
      <c r="EM35" s="851"/>
      <c r="EN35" s="851"/>
      <c r="EO35" s="851"/>
      <c r="EP35" s="851"/>
      <c r="EQ35" s="851"/>
      <c r="ER35" s="851"/>
      <c r="ES35" s="851"/>
      <c r="ET35" s="851"/>
      <c r="EU35" s="851"/>
      <c r="EV35" s="851"/>
      <c r="EW35" s="851"/>
      <c r="EX35" s="851"/>
      <c r="EY35" s="851"/>
      <c r="EZ35" s="851"/>
      <c r="FA35" s="851"/>
      <c r="FB35" s="851"/>
      <c r="FC35" s="851"/>
      <c r="FD35" s="851"/>
      <c r="FE35" s="851"/>
      <c r="FF35" s="851"/>
      <c r="FG35" s="851"/>
      <c r="FH35" s="851"/>
      <c r="FI35" s="851"/>
      <c r="FJ35" s="851"/>
      <c r="FK35" s="851"/>
      <c r="FL35" s="851"/>
      <c r="FM35" s="851"/>
      <c r="FN35" s="851"/>
      <c r="FO35" s="851"/>
      <c r="FP35" s="851"/>
      <c r="FQ35" s="851"/>
      <c r="FR35" s="851"/>
      <c r="FS35" s="851"/>
      <c r="FT35" s="851"/>
      <c r="FU35" s="851"/>
      <c r="FV35" s="851"/>
      <c r="FW35" s="851"/>
      <c r="FX35" s="851"/>
      <c r="FY35" s="851"/>
      <c r="FZ35" s="851"/>
      <c r="GA35" s="851"/>
      <c r="GB35" s="851"/>
      <c r="GC35" s="851"/>
      <c r="GD35" s="851"/>
      <c r="GE35" s="851"/>
      <c r="GF35" s="851"/>
      <c r="GG35" s="851"/>
      <c r="GH35" s="851"/>
      <c r="GI35" s="851"/>
      <c r="GJ35" s="851"/>
      <c r="GK35" s="851"/>
      <c r="GL35" s="851"/>
      <c r="GM35" s="851"/>
      <c r="GN35" s="851"/>
      <c r="GO35" s="851"/>
      <c r="GP35" s="851"/>
      <c r="GQ35" s="851"/>
      <c r="GR35" s="851"/>
      <c r="GS35" s="851"/>
      <c r="GT35" s="851"/>
      <c r="GU35" s="851"/>
      <c r="GV35" s="851"/>
      <c r="GW35" s="851"/>
      <c r="GX35" s="851"/>
      <c r="GY35" s="851"/>
      <c r="GZ35" s="851"/>
      <c r="HA35" s="851"/>
      <c r="HB35" s="851"/>
      <c r="HC35" s="851"/>
      <c r="HD35" s="851"/>
      <c r="HE35" s="851"/>
      <c r="HF35" s="851"/>
      <c r="HG35" s="851"/>
      <c r="HH35" s="851"/>
      <c r="HI35" s="851"/>
      <c r="HJ35" s="851"/>
      <c r="HK35" s="851"/>
      <c r="HL35" s="851"/>
      <c r="HM35" s="851"/>
      <c r="HN35" s="851"/>
      <c r="HO35" s="851"/>
      <c r="HP35" s="851"/>
      <c r="HQ35" s="851"/>
      <c r="HR35" s="851"/>
      <c r="HS35" s="851"/>
      <c r="HT35" s="851"/>
      <c r="HU35" s="851"/>
      <c r="HV35" s="851"/>
      <c r="HW35" s="851"/>
      <c r="HX35" s="851"/>
      <c r="HY35" s="851"/>
      <c r="HZ35" s="851"/>
      <c r="IA35" s="851"/>
      <c r="IB35" s="851"/>
      <c r="IC35" s="851"/>
      <c r="ID35" s="851"/>
      <c r="IE35" s="851"/>
      <c r="IF35" s="851"/>
      <c r="IG35" s="851"/>
      <c r="IH35" s="851"/>
      <c r="II35" s="851"/>
      <c r="IJ35" s="851"/>
      <c r="IK35" s="851"/>
      <c r="IL35" s="851"/>
      <c r="IM35" s="851"/>
      <c r="IN35" s="851"/>
      <c r="IO35" s="851"/>
      <c r="IP35" s="851"/>
      <c r="IQ35" s="851"/>
      <c r="IR35" s="851"/>
      <c r="IS35" s="851"/>
      <c r="IT35" s="851"/>
      <c r="IU35" s="851"/>
      <c r="IV35" s="851"/>
      <c r="IW35" s="851"/>
      <c r="IX35" s="851"/>
      <c r="IY35" s="851"/>
      <c r="IZ35" s="851"/>
      <c r="JA35" s="851"/>
      <c r="JB35" s="851"/>
      <c r="JC35" s="851"/>
      <c r="JD35" s="851"/>
      <c r="JE35" s="851"/>
      <c r="JF35" s="851"/>
      <c r="JG35" s="851"/>
      <c r="JH35" s="851"/>
      <c r="JI35" s="851"/>
      <c r="JJ35" s="851"/>
      <c r="JK35" s="851"/>
      <c r="JL35" s="851"/>
      <c r="JM35" s="851"/>
      <c r="JN35" s="851"/>
      <c r="JO35" s="851"/>
      <c r="JP35" s="851"/>
      <c r="JQ35" s="851"/>
      <c r="JR35" s="851"/>
      <c r="JS35" s="851"/>
      <c r="JT35" s="851"/>
      <c r="JU35" s="851"/>
      <c r="JV35" s="851"/>
      <c r="JW35" s="851"/>
      <c r="JX35" s="851"/>
      <c r="JY35" s="851"/>
      <c r="JZ35" s="851"/>
      <c r="KA35" s="851"/>
      <c r="KB35" s="851"/>
      <c r="KC35" s="851"/>
      <c r="KD35" s="851"/>
      <c r="KE35" s="851"/>
      <c r="KF35" s="851"/>
      <c r="KG35" s="851"/>
      <c r="KH35" s="851"/>
      <c r="KI35" s="851"/>
      <c r="KJ35" s="851"/>
      <c r="KK35" s="851"/>
      <c r="KL35" s="851"/>
      <c r="KM35" s="851"/>
      <c r="KN35" s="851"/>
      <c r="KO35" s="851"/>
      <c r="KP35" s="851"/>
      <c r="KQ35" s="851"/>
      <c r="KR35" s="851"/>
      <c r="KS35" s="851"/>
      <c r="KT35" s="851"/>
      <c r="KU35" s="851"/>
      <c r="KV35" s="851"/>
      <c r="KW35" s="851"/>
      <c r="KX35" s="851"/>
      <c r="KY35" s="851"/>
      <c r="KZ35" s="851"/>
      <c r="LA35" s="851"/>
      <c r="LB35" s="851"/>
      <c r="LC35" s="851"/>
      <c r="LD35" s="851"/>
      <c r="LE35" s="851"/>
      <c r="LF35" s="851"/>
      <c r="LG35" s="851"/>
      <c r="LH35" s="851"/>
      <c r="LI35" s="851"/>
      <c r="LJ35" s="851"/>
      <c r="LK35" s="851"/>
      <c r="LL35" s="851"/>
      <c r="LM35" s="852"/>
    </row>
    <row r="36" spans="1:325" s="853" customFormat="1" ht="69" customHeight="1" outlineLevel="1">
      <c r="A36" s="295" t="s">
        <v>2246</v>
      </c>
      <c r="B36" s="492" t="s">
        <v>2446</v>
      </c>
      <c r="C36" s="515">
        <v>600009889</v>
      </c>
      <c r="D36" s="325" t="s">
        <v>1235</v>
      </c>
      <c r="E36" s="325"/>
      <c r="F36" s="298"/>
      <c r="G36" s="299" t="s">
        <v>301</v>
      </c>
      <c r="H36" s="843">
        <v>1</v>
      </c>
      <c r="I36" s="726">
        <v>14490.284068511375</v>
      </c>
      <c r="J36" s="669">
        <f t="shared" si="6"/>
        <v>14490.284068511375</v>
      </c>
      <c r="K36" s="669">
        <f t="shared" si="7"/>
        <v>17695.534904466091</v>
      </c>
      <c r="L36" s="794">
        <f t="shared" si="8"/>
        <v>4.1644790363159056E-3</v>
      </c>
      <c r="M36" s="326"/>
      <c r="N36" s="1262"/>
      <c r="O36" s="1263"/>
      <c r="P36" s="344"/>
      <c r="Q36" s="344"/>
      <c r="R36" s="344"/>
      <c r="S36" s="344"/>
      <c r="T36" s="344"/>
      <c r="U36" s="344"/>
      <c r="V36" s="344"/>
      <c r="W36" s="344"/>
      <c r="X36" s="344"/>
      <c r="Y36" s="344"/>
      <c r="Z36" s="344"/>
      <c r="AA36" s="344"/>
      <c r="AB36" s="344"/>
      <c r="AC36" s="344"/>
      <c r="AD36" s="344"/>
      <c r="AE36" s="344"/>
      <c r="AF36" s="851"/>
      <c r="AG36" s="851"/>
      <c r="AH36" s="851"/>
      <c r="AI36" s="851"/>
      <c r="AJ36" s="851"/>
      <c r="AK36" s="851"/>
      <c r="AL36" s="851"/>
      <c r="AM36" s="851"/>
      <c r="AN36" s="851"/>
      <c r="AO36" s="851"/>
      <c r="AP36" s="851"/>
      <c r="AQ36" s="851"/>
      <c r="AR36" s="851"/>
      <c r="AS36" s="851"/>
      <c r="AT36" s="851"/>
      <c r="AU36" s="851"/>
      <c r="AV36" s="851"/>
      <c r="AW36" s="851"/>
      <c r="AX36" s="851"/>
      <c r="AY36" s="851"/>
      <c r="AZ36" s="851"/>
      <c r="BA36" s="851"/>
      <c r="BB36" s="851"/>
      <c r="BC36" s="851"/>
      <c r="BD36" s="851"/>
      <c r="BE36" s="851"/>
      <c r="BF36" s="851"/>
      <c r="BG36" s="851"/>
      <c r="BH36" s="851"/>
      <c r="BI36" s="851"/>
      <c r="BJ36" s="851"/>
      <c r="BK36" s="851"/>
      <c r="BL36" s="851"/>
      <c r="BM36" s="851"/>
      <c r="BN36" s="851"/>
      <c r="BO36" s="851"/>
      <c r="BP36" s="851"/>
      <c r="BQ36" s="851"/>
      <c r="BR36" s="851"/>
      <c r="BS36" s="851"/>
      <c r="BT36" s="851"/>
      <c r="BU36" s="851"/>
      <c r="BV36" s="851"/>
      <c r="BW36" s="851"/>
      <c r="BX36" s="851"/>
      <c r="BY36" s="851"/>
      <c r="BZ36" s="851"/>
      <c r="CA36" s="851"/>
      <c r="CB36" s="851"/>
      <c r="CC36" s="851"/>
      <c r="CD36" s="851"/>
      <c r="CE36" s="851"/>
      <c r="CF36" s="851"/>
      <c r="CG36" s="851"/>
      <c r="CH36" s="851"/>
      <c r="CI36" s="851"/>
      <c r="CJ36" s="851"/>
      <c r="CK36" s="851"/>
      <c r="CL36" s="851"/>
      <c r="CM36" s="851"/>
      <c r="CN36" s="851"/>
      <c r="CO36" s="851"/>
      <c r="CP36" s="851"/>
      <c r="CQ36" s="851"/>
      <c r="CR36" s="851"/>
      <c r="CS36" s="851"/>
      <c r="CT36" s="851"/>
      <c r="CU36" s="851"/>
      <c r="CV36" s="851"/>
      <c r="CW36" s="851"/>
      <c r="CX36" s="851"/>
      <c r="CY36" s="851"/>
      <c r="CZ36" s="851"/>
      <c r="DA36" s="851"/>
      <c r="DB36" s="851"/>
      <c r="DC36" s="851"/>
      <c r="DD36" s="851"/>
      <c r="DE36" s="851"/>
      <c r="DF36" s="851"/>
      <c r="DG36" s="851"/>
      <c r="DH36" s="851"/>
      <c r="DI36" s="851"/>
      <c r="DJ36" s="851"/>
      <c r="DK36" s="851"/>
      <c r="DL36" s="851"/>
      <c r="DM36" s="851"/>
      <c r="DN36" s="851"/>
      <c r="DO36" s="851"/>
      <c r="DP36" s="851"/>
      <c r="DQ36" s="851"/>
      <c r="DR36" s="851"/>
      <c r="DS36" s="851"/>
      <c r="DT36" s="851"/>
      <c r="DU36" s="851"/>
      <c r="DV36" s="851"/>
      <c r="DW36" s="851"/>
      <c r="DX36" s="851"/>
      <c r="DY36" s="851"/>
      <c r="DZ36" s="851"/>
      <c r="EA36" s="851"/>
      <c r="EB36" s="851"/>
      <c r="EC36" s="851"/>
      <c r="ED36" s="851"/>
      <c r="EE36" s="851"/>
      <c r="EF36" s="851"/>
      <c r="EG36" s="851"/>
      <c r="EH36" s="851"/>
      <c r="EI36" s="851"/>
      <c r="EJ36" s="851"/>
      <c r="EK36" s="851"/>
      <c r="EL36" s="851"/>
      <c r="EM36" s="851"/>
      <c r="EN36" s="851"/>
      <c r="EO36" s="851"/>
      <c r="EP36" s="851"/>
      <c r="EQ36" s="851"/>
      <c r="ER36" s="851"/>
      <c r="ES36" s="851"/>
      <c r="ET36" s="851"/>
      <c r="EU36" s="851"/>
      <c r="EV36" s="851"/>
      <c r="EW36" s="851"/>
      <c r="EX36" s="851"/>
      <c r="EY36" s="851"/>
      <c r="EZ36" s="851"/>
      <c r="FA36" s="851"/>
      <c r="FB36" s="851"/>
      <c r="FC36" s="851"/>
      <c r="FD36" s="851"/>
      <c r="FE36" s="851"/>
      <c r="FF36" s="851"/>
      <c r="FG36" s="851"/>
      <c r="FH36" s="851"/>
      <c r="FI36" s="851"/>
      <c r="FJ36" s="851"/>
      <c r="FK36" s="851"/>
      <c r="FL36" s="851"/>
      <c r="FM36" s="851"/>
      <c r="FN36" s="851"/>
      <c r="FO36" s="851"/>
      <c r="FP36" s="851"/>
      <c r="FQ36" s="851"/>
      <c r="FR36" s="851"/>
      <c r="FS36" s="851"/>
      <c r="FT36" s="851"/>
      <c r="FU36" s="851"/>
      <c r="FV36" s="851"/>
      <c r="FW36" s="851"/>
      <c r="FX36" s="851"/>
      <c r="FY36" s="851"/>
      <c r="FZ36" s="851"/>
      <c r="GA36" s="851"/>
      <c r="GB36" s="851"/>
      <c r="GC36" s="851"/>
      <c r="GD36" s="851"/>
      <c r="GE36" s="851"/>
      <c r="GF36" s="851"/>
      <c r="GG36" s="851"/>
      <c r="GH36" s="851"/>
      <c r="GI36" s="851"/>
      <c r="GJ36" s="851"/>
      <c r="GK36" s="851"/>
      <c r="GL36" s="851"/>
      <c r="GM36" s="851"/>
      <c r="GN36" s="851"/>
      <c r="GO36" s="851"/>
      <c r="GP36" s="851"/>
      <c r="GQ36" s="851"/>
      <c r="GR36" s="851"/>
      <c r="GS36" s="851"/>
      <c r="GT36" s="851"/>
      <c r="GU36" s="851"/>
      <c r="GV36" s="851"/>
      <c r="GW36" s="851"/>
      <c r="GX36" s="851"/>
      <c r="GY36" s="851"/>
      <c r="GZ36" s="851"/>
      <c r="HA36" s="851"/>
      <c r="HB36" s="851"/>
      <c r="HC36" s="851"/>
      <c r="HD36" s="851"/>
      <c r="HE36" s="851"/>
      <c r="HF36" s="851"/>
      <c r="HG36" s="851"/>
      <c r="HH36" s="851"/>
      <c r="HI36" s="851"/>
      <c r="HJ36" s="851"/>
      <c r="HK36" s="851"/>
      <c r="HL36" s="851"/>
      <c r="HM36" s="851"/>
      <c r="HN36" s="851"/>
      <c r="HO36" s="851"/>
      <c r="HP36" s="851"/>
      <c r="HQ36" s="851"/>
      <c r="HR36" s="851"/>
      <c r="HS36" s="851"/>
      <c r="HT36" s="851"/>
      <c r="HU36" s="851"/>
      <c r="HV36" s="851"/>
      <c r="HW36" s="851"/>
      <c r="HX36" s="851"/>
      <c r="HY36" s="851"/>
      <c r="HZ36" s="851"/>
      <c r="IA36" s="851"/>
      <c r="IB36" s="851"/>
      <c r="IC36" s="851"/>
      <c r="ID36" s="851"/>
      <c r="IE36" s="851"/>
      <c r="IF36" s="851"/>
      <c r="IG36" s="851"/>
      <c r="IH36" s="851"/>
      <c r="II36" s="851"/>
      <c r="IJ36" s="851"/>
      <c r="IK36" s="851"/>
      <c r="IL36" s="851"/>
      <c r="IM36" s="851"/>
      <c r="IN36" s="851"/>
      <c r="IO36" s="851"/>
      <c r="IP36" s="851"/>
      <c r="IQ36" s="851"/>
      <c r="IR36" s="851"/>
      <c r="IS36" s="851"/>
      <c r="IT36" s="851"/>
      <c r="IU36" s="851"/>
      <c r="IV36" s="851"/>
      <c r="IW36" s="851"/>
      <c r="IX36" s="851"/>
      <c r="IY36" s="851"/>
      <c r="IZ36" s="851"/>
      <c r="JA36" s="851"/>
      <c r="JB36" s="851"/>
      <c r="JC36" s="851"/>
      <c r="JD36" s="851"/>
      <c r="JE36" s="851"/>
      <c r="JF36" s="851"/>
      <c r="JG36" s="851"/>
      <c r="JH36" s="851"/>
      <c r="JI36" s="851"/>
      <c r="JJ36" s="851"/>
      <c r="JK36" s="851"/>
      <c r="JL36" s="851"/>
      <c r="JM36" s="851"/>
      <c r="JN36" s="851"/>
      <c r="JO36" s="851"/>
      <c r="JP36" s="851"/>
      <c r="JQ36" s="851"/>
      <c r="JR36" s="851"/>
      <c r="JS36" s="851"/>
      <c r="JT36" s="851"/>
      <c r="JU36" s="851"/>
      <c r="JV36" s="851"/>
      <c r="JW36" s="851"/>
      <c r="JX36" s="851"/>
      <c r="JY36" s="851"/>
      <c r="JZ36" s="851"/>
      <c r="KA36" s="851"/>
      <c r="KB36" s="851"/>
      <c r="KC36" s="851"/>
      <c r="KD36" s="851"/>
      <c r="KE36" s="851"/>
      <c r="KF36" s="851"/>
      <c r="KG36" s="851"/>
      <c r="KH36" s="851"/>
      <c r="KI36" s="851"/>
      <c r="KJ36" s="851"/>
      <c r="KK36" s="851"/>
      <c r="KL36" s="851"/>
      <c r="KM36" s="851"/>
      <c r="KN36" s="851"/>
      <c r="KO36" s="851"/>
      <c r="KP36" s="851"/>
      <c r="KQ36" s="851"/>
      <c r="KR36" s="851"/>
      <c r="KS36" s="851"/>
      <c r="KT36" s="851"/>
      <c r="KU36" s="851"/>
      <c r="KV36" s="851"/>
      <c r="KW36" s="851"/>
      <c r="KX36" s="851"/>
      <c r="KY36" s="851"/>
      <c r="KZ36" s="851"/>
      <c r="LA36" s="851"/>
      <c r="LB36" s="851"/>
      <c r="LC36" s="851"/>
      <c r="LD36" s="851"/>
      <c r="LE36" s="851"/>
      <c r="LF36" s="851"/>
      <c r="LG36" s="851"/>
      <c r="LH36" s="851"/>
      <c r="LI36" s="851"/>
      <c r="LJ36" s="851"/>
      <c r="LK36" s="851"/>
      <c r="LL36" s="851"/>
      <c r="LM36" s="852"/>
    </row>
    <row r="37" spans="1:325" s="853" customFormat="1" ht="69" customHeight="1" outlineLevel="1">
      <c r="A37" s="295" t="s">
        <v>2247</v>
      </c>
      <c r="B37" s="492" t="s">
        <v>2446</v>
      </c>
      <c r="C37" s="515">
        <v>600009890</v>
      </c>
      <c r="D37" s="325" t="s">
        <v>1236</v>
      </c>
      <c r="E37" s="325"/>
      <c r="F37" s="298"/>
      <c r="G37" s="299" t="s">
        <v>301</v>
      </c>
      <c r="H37" s="843">
        <v>3</v>
      </c>
      <c r="I37" s="726">
        <v>45685.745125078982</v>
      </c>
      <c r="J37" s="669">
        <f t="shared" si="6"/>
        <v>137057.23537523695</v>
      </c>
      <c r="K37" s="669">
        <f t="shared" si="7"/>
        <v>167374.29584023939</v>
      </c>
      <c r="L37" s="794">
        <f t="shared" si="8"/>
        <v>3.9389978884949904E-2</v>
      </c>
      <c r="M37" s="326"/>
      <c r="N37" s="1262"/>
      <c r="O37" s="1263"/>
      <c r="P37" s="344"/>
      <c r="Q37" s="344"/>
      <c r="R37" s="344"/>
      <c r="S37" s="344"/>
      <c r="T37" s="344"/>
      <c r="U37" s="344"/>
      <c r="V37" s="344"/>
      <c r="W37" s="344"/>
      <c r="X37" s="344"/>
      <c r="Y37" s="344"/>
      <c r="Z37" s="344"/>
      <c r="AA37" s="344"/>
      <c r="AB37" s="344"/>
      <c r="AC37" s="344"/>
      <c r="AD37" s="344"/>
      <c r="AE37" s="344"/>
      <c r="AF37" s="851"/>
      <c r="AG37" s="851"/>
      <c r="AH37" s="851"/>
      <c r="AI37" s="851"/>
      <c r="AJ37" s="851"/>
      <c r="AK37" s="851"/>
      <c r="AL37" s="851"/>
      <c r="AM37" s="851"/>
      <c r="AN37" s="851"/>
      <c r="AO37" s="851"/>
      <c r="AP37" s="851"/>
      <c r="AQ37" s="851"/>
      <c r="AR37" s="851"/>
      <c r="AS37" s="851"/>
      <c r="AT37" s="851"/>
      <c r="AU37" s="851"/>
      <c r="AV37" s="851"/>
      <c r="AW37" s="851"/>
      <c r="AX37" s="851"/>
      <c r="AY37" s="851"/>
      <c r="AZ37" s="851"/>
      <c r="BA37" s="851"/>
      <c r="BB37" s="851"/>
      <c r="BC37" s="851"/>
      <c r="BD37" s="851"/>
      <c r="BE37" s="851"/>
      <c r="BF37" s="851"/>
      <c r="BG37" s="851"/>
      <c r="BH37" s="851"/>
      <c r="BI37" s="851"/>
      <c r="BJ37" s="851"/>
      <c r="BK37" s="851"/>
      <c r="BL37" s="851"/>
      <c r="BM37" s="851"/>
      <c r="BN37" s="851"/>
      <c r="BO37" s="851"/>
      <c r="BP37" s="851"/>
      <c r="BQ37" s="851"/>
      <c r="BR37" s="851"/>
      <c r="BS37" s="851"/>
      <c r="BT37" s="851"/>
      <c r="BU37" s="851"/>
      <c r="BV37" s="851"/>
      <c r="BW37" s="851"/>
      <c r="BX37" s="851"/>
      <c r="BY37" s="851"/>
      <c r="BZ37" s="851"/>
      <c r="CA37" s="851"/>
      <c r="CB37" s="851"/>
      <c r="CC37" s="851"/>
      <c r="CD37" s="851"/>
      <c r="CE37" s="851"/>
      <c r="CF37" s="851"/>
      <c r="CG37" s="851"/>
      <c r="CH37" s="851"/>
      <c r="CI37" s="851"/>
      <c r="CJ37" s="851"/>
      <c r="CK37" s="851"/>
      <c r="CL37" s="851"/>
      <c r="CM37" s="851"/>
      <c r="CN37" s="851"/>
      <c r="CO37" s="851"/>
      <c r="CP37" s="851"/>
      <c r="CQ37" s="851"/>
      <c r="CR37" s="851"/>
      <c r="CS37" s="851"/>
      <c r="CT37" s="851"/>
      <c r="CU37" s="851"/>
      <c r="CV37" s="851"/>
      <c r="CW37" s="851"/>
      <c r="CX37" s="851"/>
      <c r="CY37" s="851"/>
      <c r="CZ37" s="851"/>
      <c r="DA37" s="851"/>
      <c r="DB37" s="851"/>
      <c r="DC37" s="851"/>
      <c r="DD37" s="851"/>
      <c r="DE37" s="851"/>
      <c r="DF37" s="851"/>
      <c r="DG37" s="851"/>
      <c r="DH37" s="851"/>
      <c r="DI37" s="851"/>
      <c r="DJ37" s="851"/>
      <c r="DK37" s="851"/>
      <c r="DL37" s="851"/>
      <c r="DM37" s="851"/>
      <c r="DN37" s="851"/>
      <c r="DO37" s="851"/>
      <c r="DP37" s="851"/>
      <c r="DQ37" s="851"/>
      <c r="DR37" s="851"/>
      <c r="DS37" s="851"/>
      <c r="DT37" s="851"/>
      <c r="DU37" s="851"/>
      <c r="DV37" s="851"/>
      <c r="DW37" s="851"/>
      <c r="DX37" s="851"/>
      <c r="DY37" s="851"/>
      <c r="DZ37" s="851"/>
      <c r="EA37" s="851"/>
      <c r="EB37" s="851"/>
      <c r="EC37" s="851"/>
      <c r="ED37" s="851"/>
      <c r="EE37" s="851"/>
      <c r="EF37" s="851"/>
      <c r="EG37" s="851"/>
      <c r="EH37" s="851"/>
      <c r="EI37" s="851"/>
      <c r="EJ37" s="851"/>
      <c r="EK37" s="851"/>
      <c r="EL37" s="851"/>
      <c r="EM37" s="851"/>
      <c r="EN37" s="851"/>
      <c r="EO37" s="851"/>
      <c r="EP37" s="851"/>
      <c r="EQ37" s="851"/>
      <c r="ER37" s="851"/>
      <c r="ES37" s="851"/>
      <c r="ET37" s="851"/>
      <c r="EU37" s="851"/>
      <c r="EV37" s="851"/>
      <c r="EW37" s="851"/>
      <c r="EX37" s="851"/>
      <c r="EY37" s="851"/>
      <c r="EZ37" s="851"/>
      <c r="FA37" s="851"/>
      <c r="FB37" s="851"/>
      <c r="FC37" s="851"/>
      <c r="FD37" s="851"/>
      <c r="FE37" s="851"/>
      <c r="FF37" s="851"/>
      <c r="FG37" s="851"/>
      <c r="FH37" s="851"/>
      <c r="FI37" s="851"/>
      <c r="FJ37" s="851"/>
      <c r="FK37" s="851"/>
      <c r="FL37" s="851"/>
      <c r="FM37" s="851"/>
      <c r="FN37" s="851"/>
      <c r="FO37" s="851"/>
      <c r="FP37" s="851"/>
      <c r="FQ37" s="851"/>
      <c r="FR37" s="851"/>
      <c r="FS37" s="851"/>
      <c r="FT37" s="851"/>
      <c r="FU37" s="851"/>
      <c r="FV37" s="851"/>
      <c r="FW37" s="851"/>
      <c r="FX37" s="851"/>
      <c r="FY37" s="851"/>
      <c r="FZ37" s="851"/>
      <c r="GA37" s="851"/>
      <c r="GB37" s="851"/>
      <c r="GC37" s="851"/>
      <c r="GD37" s="851"/>
      <c r="GE37" s="851"/>
      <c r="GF37" s="851"/>
      <c r="GG37" s="851"/>
      <c r="GH37" s="851"/>
      <c r="GI37" s="851"/>
      <c r="GJ37" s="851"/>
      <c r="GK37" s="851"/>
      <c r="GL37" s="851"/>
      <c r="GM37" s="851"/>
      <c r="GN37" s="851"/>
      <c r="GO37" s="851"/>
      <c r="GP37" s="851"/>
      <c r="GQ37" s="851"/>
      <c r="GR37" s="851"/>
      <c r="GS37" s="851"/>
      <c r="GT37" s="851"/>
      <c r="GU37" s="851"/>
      <c r="GV37" s="851"/>
      <c r="GW37" s="851"/>
      <c r="GX37" s="851"/>
      <c r="GY37" s="851"/>
      <c r="GZ37" s="851"/>
      <c r="HA37" s="851"/>
      <c r="HB37" s="851"/>
      <c r="HC37" s="851"/>
      <c r="HD37" s="851"/>
      <c r="HE37" s="851"/>
      <c r="HF37" s="851"/>
      <c r="HG37" s="851"/>
      <c r="HH37" s="851"/>
      <c r="HI37" s="851"/>
      <c r="HJ37" s="851"/>
      <c r="HK37" s="851"/>
      <c r="HL37" s="851"/>
      <c r="HM37" s="851"/>
      <c r="HN37" s="851"/>
      <c r="HO37" s="851"/>
      <c r="HP37" s="851"/>
      <c r="HQ37" s="851"/>
      <c r="HR37" s="851"/>
      <c r="HS37" s="851"/>
      <c r="HT37" s="851"/>
      <c r="HU37" s="851"/>
      <c r="HV37" s="851"/>
      <c r="HW37" s="851"/>
      <c r="HX37" s="851"/>
      <c r="HY37" s="851"/>
      <c r="HZ37" s="851"/>
      <c r="IA37" s="851"/>
      <c r="IB37" s="851"/>
      <c r="IC37" s="851"/>
      <c r="ID37" s="851"/>
      <c r="IE37" s="851"/>
      <c r="IF37" s="851"/>
      <c r="IG37" s="851"/>
      <c r="IH37" s="851"/>
      <c r="II37" s="851"/>
      <c r="IJ37" s="851"/>
      <c r="IK37" s="851"/>
      <c r="IL37" s="851"/>
      <c r="IM37" s="851"/>
      <c r="IN37" s="851"/>
      <c r="IO37" s="851"/>
      <c r="IP37" s="851"/>
      <c r="IQ37" s="851"/>
      <c r="IR37" s="851"/>
      <c r="IS37" s="851"/>
      <c r="IT37" s="851"/>
      <c r="IU37" s="851"/>
      <c r="IV37" s="851"/>
      <c r="IW37" s="851"/>
      <c r="IX37" s="851"/>
      <c r="IY37" s="851"/>
      <c r="IZ37" s="851"/>
      <c r="JA37" s="851"/>
      <c r="JB37" s="851"/>
      <c r="JC37" s="851"/>
      <c r="JD37" s="851"/>
      <c r="JE37" s="851"/>
      <c r="JF37" s="851"/>
      <c r="JG37" s="851"/>
      <c r="JH37" s="851"/>
      <c r="JI37" s="851"/>
      <c r="JJ37" s="851"/>
      <c r="JK37" s="851"/>
      <c r="JL37" s="851"/>
      <c r="JM37" s="851"/>
      <c r="JN37" s="851"/>
      <c r="JO37" s="851"/>
      <c r="JP37" s="851"/>
      <c r="JQ37" s="851"/>
      <c r="JR37" s="851"/>
      <c r="JS37" s="851"/>
      <c r="JT37" s="851"/>
      <c r="JU37" s="851"/>
      <c r="JV37" s="851"/>
      <c r="JW37" s="851"/>
      <c r="JX37" s="851"/>
      <c r="JY37" s="851"/>
      <c r="JZ37" s="851"/>
      <c r="KA37" s="851"/>
      <c r="KB37" s="851"/>
      <c r="KC37" s="851"/>
      <c r="KD37" s="851"/>
      <c r="KE37" s="851"/>
      <c r="KF37" s="851"/>
      <c r="KG37" s="851"/>
      <c r="KH37" s="851"/>
      <c r="KI37" s="851"/>
      <c r="KJ37" s="851"/>
      <c r="KK37" s="851"/>
      <c r="KL37" s="851"/>
      <c r="KM37" s="851"/>
      <c r="KN37" s="851"/>
      <c r="KO37" s="851"/>
      <c r="KP37" s="851"/>
      <c r="KQ37" s="851"/>
      <c r="KR37" s="851"/>
      <c r="KS37" s="851"/>
      <c r="KT37" s="851"/>
      <c r="KU37" s="851"/>
      <c r="KV37" s="851"/>
      <c r="KW37" s="851"/>
      <c r="KX37" s="851"/>
      <c r="KY37" s="851"/>
      <c r="KZ37" s="851"/>
      <c r="LA37" s="851"/>
      <c r="LB37" s="851"/>
      <c r="LC37" s="851"/>
      <c r="LD37" s="851"/>
      <c r="LE37" s="851"/>
      <c r="LF37" s="851"/>
      <c r="LG37" s="851"/>
      <c r="LH37" s="851"/>
      <c r="LI37" s="851"/>
      <c r="LJ37" s="851"/>
      <c r="LK37" s="851"/>
      <c r="LL37" s="851"/>
      <c r="LM37" s="852"/>
    </row>
    <row r="38" spans="1:325" s="853" customFormat="1" ht="69" customHeight="1" outlineLevel="1">
      <c r="A38" s="295" t="s">
        <v>2248</v>
      </c>
      <c r="B38" s="492" t="s">
        <v>2446</v>
      </c>
      <c r="C38" s="515">
        <v>600009891</v>
      </c>
      <c r="D38" s="325" t="s">
        <v>1237</v>
      </c>
      <c r="E38" s="325"/>
      <c r="F38" s="298"/>
      <c r="G38" s="299" t="s">
        <v>301</v>
      </c>
      <c r="H38" s="843">
        <v>2</v>
      </c>
      <c r="I38" s="726">
        <v>14905.709885994856</v>
      </c>
      <c r="J38" s="669">
        <f t="shared" si="6"/>
        <v>29811.419771989713</v>
      </c>
      <c r="K38" s="669">
        <f t="shared" si="7"/>
        <v>36405.705825553836</v>
      </c>
      <c r="L38" s="794">
        <f t="shared" si="8"/>
        <v>8.5677431923540468E-3</v>
      </c>
      <c r="M38" s="326"/>
      <c r="N38" s="1262"/>
      <c r="O38" s="1263"/>
      <c r="P38" s="344"/>
      <c r="Q38" s="344"/>
      <c r="R38" s="344"/>
      <c r="S38" s="344"/>
      <c r="T38" s="344"/>
      <c r="U38" s="344"/>
      <c r="V38" s="344"/>
      <c r="W38" s="344"/>
      <c r="X38" s="344"/>
      <c r="Y38" s="344"/>
      <c r="Z38" s="344"/>
      <c r="AA38" s="344"/>
      <c r="AB38" s="344"/>
      <c r="AC38" s="344"/>
      <c r="AD38" s="344"/>
      <c r="AE38" s="344"/>
      <c r="AF38" s="851"/>
      <c r="AG38" s="851"/>
      <c r="AH38" s="851"/>
      <c r="AI38" s="851"/>
      <c r="AJ38" s="851"/>
      <c r="AK38" s="851"/>
      <c r="AL38" s="851"/>
      <c r="AM38" s="851"/>
      <c r="AN38" s="851"/>
      <c r="AO38" s="851"/>
      <c r="AP38" s="851"/>
      <c r="AQ38" s="851"/>
      <c r="AR38" s="851"/>
      <c r="AS38" s="851"/>
      <c r="AT38" s="851"/>
      <c r="AU38" s="851"/>
      <c r="AV38" s="851"/>
      <c r="AW38" s="851"/>
      <c r="AX38" s="851"/>
      <c r="AY38" s="851"/>
      <c r="AZ38" s="851"/>
      <c r="BA38" s="851"/>
      <c r="BB38" s="851"/>
      <c r="BC38" s="851"/>
      <c r="BD38" s="851"/>
      <c r="BE38" s="851"/>
      <c r="BF38" s="851"/>
      <c r="BG38" s="851"/>
      <c r="BH38" s="851"/>
      <c r="BI38" s="851"/>
      <c r="BJ38" s="851"/>
      <c r="BK38" s="851"/>
      <c r="BL38" s="851"/>
      <c r="BM38" s="851"/>
      <c r="BN38" s="851"/>
      <c r="BO38" s="851"/>
      <c r="BP38" s="851"/>
      <c r="BQ38" s="851"/>
      <c r="BR38" s="851"/>
      <c r="BS38" s="851"/>
      <c r="BT38" s="851"/>
      <c r="BU38" s="851"/>
      <c r="BV38" s="851"/>
      <c r="BW38" s="851"/>
      <c r="BX38" s="851"/>
      <c r="BY38" s="851"/>
      <c r="BZ38" s="851"/>
      <c r="CA38" s="851"/>
      <c r="CB38" s="851"/>
      <c r="CC38" s="851"/>
      <c r="CD38" s="851"/>
      <c r="CE38" s="851"/>
      <c r="CF38" s="851"/>
      <c r="CG38" s="851"/>
      <c r="CH38" s="851"/>
      <c r="CI38" s="851"/>
      <c r="CJ38" s="851"/>
      <c r="CK38" s="851"/>
      <c r="CL38" s="851"/>
      <c r="CM38" s="851"/>
      <c r="CN38" s="851"/>
      <c r="CO38" s="851"/>
      <c r="CP38" s="851"/>
      <c r="CQ38" s="851"/>
      <c r="CR38" s="851"/>
      <c r="CS38" s="851"/>
      <c r="CT38" s="851"/>
      <c r="CU38" s="851"/>
      <c r="CV38" s="851"/>
      <c r="CW38" s="851"/>
      <c r="CX38" s="851"/>
      <c r="CY38" s="851"/>
      <c r="CZ38" s="851"/>
      <c r="DA38" s="851"/>
      <c r="DB38" s="851"/>
      <c r="DC38" s="851"/>
      <c r="DD38" s="851"/>
      <c r="DE38" s="851"/>
      <c r="DF38" s="851"/>
      <c r="DG38" s="851"/>
      <c r="DH38" s="851"/>
      <c r="DI38" s="851"/>
      <c r="DJ38" s="851"/>
      <c r="DK38" s="851"/>
      <c r="DL38" s="851"/>
      <c r="DM38" s="851"/>
      <c r="DN38" s="851"/>
      <c r="DO38" s="851"/>
      <c r="DP38" s="851"/>
      <c r="DQ38" s="851"/>
      <c r="DR38" s="851"/>
      <c r="DS38" s="851"/>
      <c r="DT38" s="851"/>
      <c r="DU38" s="851"/>
      <c r="DV38" s="851"/>
      <c r="DW38" s="851"/>
      <c r="DX38" s="851"/>
      <c r="DY38" s="851"/>
      <c r="DZ38" s="851"/>
      <c r="EA38" s="851"/>
      <c r="EB38" s="851"/>
      <c r="EC38" s="851"/>
      <c r="ED38" s="851"/>
      <c r="EE38" s="851"/>
      <c r="EF38" s="851"/>
      <c r="EG38" s="851"/>
      <c r="EH38" s="851"/>
      <c r="EI38" s="851"/>
      <c r="EJ38" s="851"/>
      <c r="EK38" s="851"/>
      <c r="EL38" s="851"/>
      <c r="EM38" s="851"/>
      <c r="EN38" s="851"/>
      <c r="EO38" s="851"/>
      <c r="EP38" s="851"/>
      <c r="EQ38" s="851"/>
      <c r="ER38" s="851"/>
      <c r="ES38" s="851"/>
      <c r="ET38" s="851"/>
      <c r="EU38" s="851"/>
      <c r="EV38" s="851"/>
      <c r="EW38" s="851"/>
      <c r="EX38" s="851"/>
      <c r="EY38" s="851"/>
      <c r="EZ38" s="851"/>
      <c r="FA38" s="851"/>
      <c r="FB38" s="851"/>
      <c r="FC38" s="851"/>
      <c r="FD38" s="851"/>
      <c r="FE38" s="851"/>
      <c r="FF38" s="851"/>
      <c r="FG38" s="851"/>
      <c r="FH38" s="851"/>
      <c r="FI38" s="851"/>
      <c r="FJ38" s="851"/>
      <c r="FK38" s="851"/>
      <c r="FL38" s="851"/>
      <c r="FM38" s="851"/>
      <c r="FN38" s="851"/>
      <c r="FO38" s="851"/>
      <c r="FP38" s="851"/>
      <c r="FQ38" s="851"/>
      <c r="FR38" s="851"/>
      <c r="FS38" s="851"/>
      <c r="FT38" s="851"/>
      <c r="FU38" s="851"/>
      <c r="FV38" s="851"/>
      <c r="FW38" s="851"/>
      <c r="FX38" s="851"/>
      <c r="FY38" s="851"/>
      <c r="FZ38" s="851"/>
      <c r="GA38" s="851"/>
      <c r="GB38" s="851"/>
      <c r="GC38" s="851"/>
      <c r="GD38" s="851"/>
      <c r="GE38" s="851"/>
      <c r="GF38" s="851"/>
      <c r="GG38" s="851"/>
      <c r="GH38" s="851"/>
      <c r="GI38" s="851"/>
      <c r="GJ38" s="851"/>
      <c r="GK38" s="851"/>
      <c r="GL38" s="851"/>
      <c r="GM38" s="851"/>
      <c r="GN38" s="851"/>
      <c r="GO38" s="851"/>
      <c r="GP38" s="851"/>
      <c r="GQ38" s="851"/>
      <c r="GR38" s="851"/>
      <c r="GS38" s="851"/>
      <c r="GT38" s="851"/>
      <c r="GU38" s="851"/>
      <c r="GV38" s="851"/>
      <c r="GW38" s="851"/>
      <c r="GX38" s="851"/>
      <c r="GY38" s="851"/>
      <c r="GZ38" s="851"/>
      <c r="HA38" s="851"/>
      <c r="HB38" s="851"/>
      <c r="HC38" s="851"/>
      <c r="HD38" s="851"/>
      <c r="HE38" s="851"/>
      <c r="HF38" s="851"/>
      <c r="HG38" s="851"/>
      <c r="HH38" s="851"/>
      <c r="HI38" s="851"/>
      <c r="HJ38" s="851"/>
      <c r="HK38" s="851"/>
      <c r="HL38" s="851"/>
      <c r="HM38" s="851"/>
      <c r="HN38" s="851"/>
      <c r="HO38" s="851"/>
      <c r="HP38" s="851"/>
      <c r="HQ38" s="851"/>
      <c r="HR38" s="851"/>
      <c r="HS38" s="851"/>
      <c r="HT38" s="851"/>
      <c r="HU38" s="851"/>
      <c r="HV38" s="851"/>
      <c r="HW38" s="851"/>
      <c r="HX38" s="851"/>
      <c r="HY38" s="851"/>
      <c r="HZ38" s="851"/>
      <c r="IA38" s="851"/>
      <c r="IB38" s="851"/>
      <c r="IC38" s="851"/>
      <c r="ID38" s="851"/>
      <c r="IE38" s="851"/>
      <c r="IF38" s="851"/>
      <c r="IG38" s="851"/>
      <c r="IH38" s="851"/>
      <c r="II38" s="851"/>
      <c r="IJ38" s="851"/>
      <c r="IK38" s="851"/>
      <c r="IL38" s="851"/>
      <c r="IM38" s="851"/>
      <c r="IN38" s="851"/>
      <c r="IO38" s="851"/>
      <c r="IP38" s="851"/>
      <c r="IQ38" s="851"/>
      <c r="IR38" s="851"/>
      <c r="IS38" s="851"/>
      <c r="IT38" s="851"/>
      <c r="IU38" s="851"/>
      <c r="IV38" s="851"/>
      <c r="IW38" s="851"/>
      <c r="IX38" s="851"/>
      <c r="IY38" s="851"/>
      <c r="IZ38" s="851"/>
      <c r="JA38" s="851"/>
      <c r="JB38" s="851"/>
      <c r="JC38" s="851"/>
      <c r="JD38" s="851"/>
      <c r="JE38" s="851"/>
      <c r="JF38" s="851"/>
      <c r="JG38" s="851"/>
      <c r="JH38" s="851"/>
      <c r="JI38" s="851"/>
      <c r="JJ38" s="851"/>
      <c r="JK38" s="851"/>
      <c r="JL38" s="851"/>
      <c r="JM38" s="851"/>
      <c r="JN38" s="851"/>
      <c r="JO38" s="851"/>
      <c r="JP38" s="851"/>
      <c r="JQ38" s="851"/>
      <c r="JR38" s="851"/>
      <c r="JS38" s="851"/>
      <c r="JT38" s="851"/>
      <c r="JU38" s="851"/>
      <c r="JV38" s="851"/>
      <c r="JW38" s="851"/>
      <c r="JX38" s="851"/>
      <c r="JY38" s="851"/>
      <c r="JZ38" s="851"/>
      <c r="KA38" s="851"/>
      <c r="KB38" s="851"/>
      <c r="KC38" s="851"/>
      <c r="KD38" s="851"/>
      <c r="KE38" s="851"/>
      <c r="KF38" s="851"/>
      <c r="KG38" s="851"/>
      <c r="KH38" s="851"/>
      <c r="KI38" s="851"/>
      <c r="KJ38" s="851"/>
      <c r="KK38" s="851"/>
      <c r="KL38" s="851"/>
      <c r="KM38" s="851"/>
      <c r="KN38" s="851"/>
      <c r="KO38" s="851"/>
      <c r="KP38" s="851"/>
      <c r="KQ38" s="851"/>
      <c r="KR38" s="851"/>
      <c r="KS38" s="851"/>
      <c r="KT38" s="851"/>
      <c r="KU38" s="851"/>
      <c r="KV38" s="851"/>
      <c r="KW38" s="851"/>
      <c r="KX38" s="851"/>
      <c r="KY38" s="851"/>
      <c r="KZ38" s="851"/>
      <c r="LA38" s="851"/>
      <c r="LB38" s="851"/>
      <c r="LC38" s="851"/>
      <c r="LD38" s="851"/>
      <c r="LE38" s="851"/>
      <c r="LF38" s="851"/>
      <c r="LG38" s="851"/>
      <c r="LH38" s="851"/>
      <c r="LI38" s="851"/>
      <c r="LJ38" s="851"/>
      <c r="LK38" s="851"/>
      <c r="LL38" s="851"/>
      <c r="LM38" s="852"/>
    </row>
    <row r="39" spans="1:325" s="850" customFormat="1" ht="15.75">
      <c r="A39" s="710" t="s">
        <v>498</v>
      </c>
      <c r="B39" s="710"/>
      <c r="C39" s="710"/>
      <c r="D39" s="335" t="s">
        <v>487</v>
      </c>
      <c r="E39" s="335"/>
      <c r="F39" s="225"/>
      <c r="G39" s="225"/>
      <c r="H39" s="842"/>
      <c r="I39" s="527"/>
      <c r="J39" s="527">
        <f>SUBTOTAL(9,J40:J81)</f>
        <v>437150.11946665589</v>
      </c>
      <c r="K39" s="527">
        <f t="shared" ref="K39:L39" si="9">SUBTOTAL(9,K40:K81)</f>
        <v>533847.72589268023</v>
      </c>
      <c r="L39" s="844">
        <f t="shared" si="9"/>
        <v>0.12563608136558135</v>
      </c>
      <c r="M39" s="338"/>
      <c r="N39" s="1259"/>
      <c r="O39" s="1259"/>
      <c r="P39" s="343"/>
      <c r="Q39" s="343"/>
      <c r="R39" s="343"/>
      <c r="S39" s="343"/>
      <c r="T39" s="343"/>
      <c r="U39" s="343"/>
      <c r="V39" s="343"/>
      <c r="W39" s="343"/>
      <c r="X39" s="343"/>
      <c r="Y39" s="343"/>
      <c r="Z39" s="343"/>
      <c r="AA39" s="343"/>
      <c r="AB39" s="343"/>
      <c r="AC39" s="343"/>
      <c r="AD39" s="343"/>
      <c r="AE39" s="343"/>
      <c r="AF39" s="848"/>
      <c r="AG39" s="848"/>
      <c r="AH39" s="848"/>
      <c r="AI39" s="848"/>
      <c r="AJ39" s="848"/>
      <c r="AK39" s="848"/>
      <c r="AL39" s="848"/>
      <c r="AM39" s="848"/>
      <c r="AN39" s="848"/>
      <c r="AO39" s="848"/>
      <c r="AP39" s="848"/>
      <c r="AQ39" s="848"/>
      <c r="AR39" s="848"/>
      <c r="AS39" s="848"/>
      <c r="AT39" s="848"/>
      <c r="AU39" s="848"/>
      <c r="AV39" s="848"/>
      <c r="AW39" s="848"/>
      <c r="AX39" s="848"/>
      <c r="AY39" s="848"/>
      <c r="AZ39" s="848"/>
      <c r="BA39" s="848"/>
      <c r="BB39" s="848"/>
      <c r="BC39" s="848"/>
      <c r="BD39" s="848"/>
      <c r="BE39" s="848"/>
      <c r="BF39" s="848"/>
      <c r="BG39" s="848"/>
      <c r="BH39" s="848"/>
      <c r="BI39" s="848"/>
      <c r="BJ39" s="848"/>
      <c r="BK39" s="848"/>
      <c r="BL39" s="848"/>
      <c r="BM39" s="848"/>
      <c r="BN39" s="848"/>
      <c r="BO39" s="848"/>
      <c r="BP39" s="848"/>
      <c r="BQ39" s="848"/>
      <c r="BR39" s="848"/>
      <c r="BS39" s="848"/>
      <c r="BT39" s="848"/>
      <c r="BU39" s="848"/>
      <c r="BV39" s="848"/>
      <c r="BW39" s="848"/>
      <c r="BX39" s="848"/>
      <c r="BY39" s="848"/>
      <c r="BZ39" s="848"/>
      <c r="CA39" s="848"/>
      <c r="CB39" s="848"/>
      <c r="CC39" s="848"/>
      <c r="CD39" s="848"/>
      <c r="CE39" s="848"/>
      <c r="CF39" s="848"/>
      <c r="CG39" s="848"/>
      <c r="CH39" s="848"/>
      <c r="CI39" s="848"/>
      <c r="CJ39" s="848"/>
      <c r="CK39" s="848"/>
      <c r="CL39" s="848"/>
      <c r="CM39" s="848"/>
      <c r="CN39" s="848"/>
      <c r="CO39" s="848"/>
      <c r="CP39" s="848"/>
      <c r="CQ39" s="848"/>
      <c r="CR39" s="848"/>
      <c r="CS39" s="848"/>
      <c r="CT39" s="848"/>
      <c r="CU39" s="848"/>
      <c r="CV39" s="848"/>
      <c r="CW39" s="848"/>
      <c r="CX39" s="848"/>
      <c r="CY39" s="848"/>
      <c r="CZ39" s="848"/>
      <c r="DA39" s="848"/>
      <c r="DB39" s="848"/>
      <c r="DC39" s="848"/>
      <c r="DD39" s="848"/>
      <c r="DE39" s="848"/>
      <c r="DF39" s="848"/>
      <c r="DG39" s="848"/>
      <c r="DH39" s="848"/>
      <c r="DI39" s="848"/>
      <c r="DJ39" s="848"/>
      <c r="DK39" s="848"/>
      <c r="DL39" s="848"/>
      <c r="DM39" s="848"/>
      <c r="DN39" s="848"/>
      <c r="DO39" s="848"/>
      <c r="DP39" s="848"/>
      <c r="DQ39" s="848"/>
      <c r="DR39" s="848"/>
      <c r="DS39" s="848"/>
      <c r="DT39" s="848"/>
      <c r="DU39" s="848"/>
      <c r="DV39" s="848"/>
      <c r="DW39" s="848"/>
      <c r="DX39" s="848"/>
      <c r="DY39" s="848"/>
      <c r="DZ39" s="848"/>
      <c r="EA39" s="848"/>
      <c r="EB39" s="848"/>
      <c r="EC39" s="848"/>
      <c r="ED39" s="848"/>
      <c r="EE39" s="848"/>
      <c r="EF39" s="848"/>
      <c r="EG39" s="848"/>
      <c r="EH39" s="848"/>
      <c r="EI39" s="848"/>
      <c r="EJ39" s="848"/>
      <c r="EK39" s="848"/>
      <c r="EL39" s="848"/>
      <c r="EM39" s="848"/>
      <c r="EN39" s="848"/>
      <c r="EO39" s="848"/>
      <c r="EP39" s="848"/>
      <c r="EQ39" s="848"/>
      <c r="ER39" s="848"/>
      <c r="ES39" s="848"/>
      <c r="ET39" s="848"/>
      <c r="EU39" s="848"/>
      <c r="EV39" s="848"/>
      <c r="EW39" s="848"/>
      <c r="EX39" s="848"/>
      <c r="EY39" s="848"/>
      <c r="EZ39" s="848"/>
      <c r="FA39" s="848"/>
      <c r="FB39" s="848"/>
      <c r="FC39" s="848"/>
      <c r="FD39" s="848"/>
      <c r="FE39" s="848"/>
      <c r="FF39" s="848"/>
      <c r="FG39" s="848"/>
      <c r="FH39" s="848"/>
      <c r="FI39" s="848"/>
      <c r="FJ39" s="848"/>
      <c r="FK39" s="848"/>
      <c r="FL39" s="848"/>
      <c r="FM39" s="848"/>
      <c r="FN39" s="848"/>
      <c r="FO39" s="848"/>
      <c r="FP39" s="848"/>
      <c r="FQ39" s="848"/>
      <c r="FR39" s="848"/>
      <c r="FS39" s="848"/>
      <c r="FT39" s="848"/>
      <c r="FU39" s="848"/>
      <c r="FV39" s="848"/>
      <c r="FW39" s="848"/>
      <c r="FX39" s="848"/>
      <c r="FY39" s="848"/>
      <c r="FZ39" s="848"/>
      <c r="GA39" s="848"/>
      <c r="GB39" s="848"/>
      <c r="GC39" s="848"/>
      <c r="GD39" s="848"/>
      <c r="GE39" s="848"/>
      <c r="GF39" s="848"/>
      <c r="GG39" s="848"/>
      <c r="GH39" s="848"/>
      <c r="GI39" s="848"/>
      <c r="GJ39" s="848"/>
      <c r="GK39" s="848"/>
      <c r="GL39" s="848"/>
      <c r="GM39" s="848"/>
      <c r="GN39" s="848"/>
      <c r="GO39" s="848"/>
      <c r="GP39" s="848"/>
      <c r="GQ39" s="848"/>
      <c r="GR39" s="848"/>
      <c r="GS39" s="848"/>
      <c r="GT39" s="848"/>
      <c r="GU39" s="848"/>
      <c r="GV39" s="848"/>
      <c r="GW39" s="848"/>
      <c r="GX39" s="848"/>
      <c r="GY39" s="848"/>
      <c r="GZ39" s="848"/>
      <c r="HA39" s="848"/>
      <c r="HB39" s="848"/>
      <c r="HC39" s="848"/>
      <c r="HD39" s="848"/>
      <c r="HE39" s="848"/>
      <c r="HF39" s="848"/>
      <c r="HG39" s="848"/>
      <c r="HH39" s="848"/>
      <c r="HI39" s="848"/>
      <c r="HJ39" s="848"/>
      <c r="HK39" s="848"/>
      <c r="HL39" s="848"/>
      <c r="HM39" s="848"/>
      <c r="HN39" s="848"/>
      <c r="HO39" s="848"/>
      <c r="HP39" s="848"/>
      <c r="HQ39" s="848"/>
      <c r="HR39" s="848"/>
      <c r="HS39" s="848"/>
      <c r="HT39" s="848"/>
      <c r="HU39" s="848"/>
      <c r="HV39" s="848"/>
      <c r="HW39" s="848"/>
      <c r="HX39" s="848"/>
      <c r="HY39" s="848"/>
      <c r="HZ39" s="848"/>
      <c r="IA39" s="848"/>
      <c r="IB39" s="848"/>
      <c r="IC39" s="848"/>
      <c r="ID39" s="848"/>
      <c r="IE39" s="848"/>
      <c r="IF39" s="848"/>
      <c r="IG39" s="848"/>
      <c r="IH39" s="848"/>
      <c r="II39" s="848"/>
      <c r="IJ39" s="848"/>
      <c r="IK39" s="848"/>
      <c r="IL39" s="848"/>
      <c r="IM39" s="848"/>
      <c r="IN39" s="848"/>
      <c r="IO39" s="848"/>
      <c r="IP39" s="848"/>
      <c r="IQ39" s="848"/>
      <c r="IR39" s="848"/>
      <c r="IS39" s="848"/>
      <c r="IT39" s="848"/>
      <c r="IU39" s="848"/>
      <c r="IV39" s="848"/>
      <c r="IW39" s="848"/>
      <c r="IX39" s="848"/>
      <c r="IY39" s="848"/>
      <c r="IZ39" s="848"/>
      <c r="JA39" s="848"/>
      <c r="JB39" s="848"/>
      <c r="JC39" s="848"/>
      <c r="JD39" s="848"/>
      <c r="JE39" s="848"/>
      <c r="JF39" s="848"/>
      <c r="JG39" s="848"/>
      <c r="JH39" s="848"/>
      <c r="JI39" s="848"/>
      <c r="JJ39" s="848"/>
      <c r="JK39" s="848"/>
      <c r="JL39" s="848"/>
      <c r="JM39" s="848"/>
      <c r="JN39" s="848"/>
      <c r="JO39" s="848"/>
      <c r="JP39" s="848"/>
      <c r="JQ39" s="848"/>
      <c r="JR39" s="848"/>
      <c r="JS39" s="848"/>
      <c r="JT39" s="848"/>
      <c r="JU39" s="848"/>
      <c r="JV39" s="848"/>
      <c r="JW39" s="848"/>
      <c r="JX39" s="848"/>
      <c r="JY39" s="848"/>
      <c r="JZ39" s="848"/>
      <c r="KA39" s="848"/>
      <c r="KB39" s="848"/>
      <c r="KC39" s="848"/>
      <c r="KD39" s="848"/>
      <c r="KE39" s="848"/>
      <c r="KF39" s="848"/>
      <c r="KG39" s="848"/>
      <c r="KH39" s="848"/>
      <c r="KI39" s="848"/>
      <c r="KJ39" s="848"/>
      <c r="KK39" s="848"/>
      <c r="KL39" s="848"/>
      <c r="KM39" s="848"/>
      <c r="KN39" s="848"/>
      <c r="KO39" s="848"/>
      <c r="KP39" s="848"/>
      <c r="KQ39" s="848"/>
      <c r="KR39" s="848"/>
      <c r="KS39" s="848"/>
      <c r="KT39" s="848"/>
      <c r="KU39" s="848"/>
      <c r="KV39" s="848"/>
      <c r="KW39" s="848"/>
      <c r="KX39" s="848"/>
      <c r="KY39" s="848"/>
      <c r="KZ39" s="848"/>
      <c r="LA39" s="848"/>
      <c r="LB39" s="848"/>
      <c r="LC39" s="848"/>
      <c r="LD39" s="848"/>
      <c r="LE39" s="848"/>
      <c r="LF39" s="848"/>
      <c r="LG39" s="848"/>
      <c r="LH39" s="848"/>
      <c r="LI39" s="848"/>
      <c r="LJ39" s="848"/>
      <c r="LK39" s="848"/>
      <c r="LL39" s="848"/>
      <c r="LM39" s="849"/>
    </row>
    <row r="40" spans="1:325" s="856" customFormat="1" ht="15.75" customHeight="1" outlineLevel="1">
      <c r="A40" s="295" t="s">
        <v>2249</v>
      </c>
      <c r="B40" s="492" t="s">
        <v>2446</v>
      </c>
      <c r="C40" s="515">
        <v>600003856</v>
      </c>
      <c r="D40" s="325" t="s">
        <v>1239</v>
      </c>
      <c r="E40" s="325"/>
      <c r="F40" s="329"/>
      <c r="G40" s="328" t="s">
        <v>300</v>
      </c>
      <c r="H40" s="843">
        <v>11</v>
      </c>
      <c r="I40" s="726">
        <v>310.68</v>
      </c>
      <c r="J40" s="669">
        <f t="shared" ref="J40:J81" si="10">I40*H40</f>
        <v>3417.48</v>
      </c>
      <c r="K40" s="669">
        <f t="shared" ref="K40:K81" si="11">J40*(1+$K$12)</f>
        <v>4173.4265759999998</v>
      </c>
      <c r="L40" s="794">
        <f t="shared" ref="L40:L81" si="12">K40/$K$226</f>
        <v>9.821770056224284E-4</v>
      </c>
      <c r="M40" s="327"/>
      <c r="N40" s="1262"/>
      <c r="O40" s="1263"/>
      <c r="P40" s="345"/>
      <c r="Q40" s="345"/>
      <c r="R40" s="345"/>
      <c r="S40" s="345"/>
      <c r="T40" s="345"/>
      <c r="U40" s="345"/>
      <c r="V40" s="345"/>
      <c r="W40" s="345"/>
      <c r="X40" s="345"/>
      <c r="Y40" s="345"/>
      <c r="Z40" s="345"/>
      <c r="AA40" s="345"/>
      <c r="AB40" s="345"/>
      <c r="AC40" s="345"/>
      <c r="AD40" s="345"/>
      <c r="AE40" s="345"/>
      <c r="AF40" s="854"/>
      <c r="AG40" s="854"/>
      <c r="AH40" s="854"/>
      <c r="AI40" s="854"/>
      <c r="AJ40" s="854"/>
      <c r="AK40" s="854"/>
      <c r="AL40" s="854"/>
      <c r="AM40" s="854"/>
      <c r="AN40" s="854"/>
      <c r="AO40" s="854"/>
      <c r="AP40" s="854"/>
      <c r="AQ40" s="854"/>
      <c r="AR40" s="854"/>
      <c r="AS40" s="854"/>
      <c r="AT40" s="854"/>
      <c r="AU40" s="854"/>
      <c r="AV40" s="854"/>
      <c r="AW40" s="854"/>
      <c r="AX40" s="854"/>
      <c r="AY40" s="854"/>
      <c r="AZ40" s="854"/>
      <c r="BA40" s="854"/>
      <c r="BB40" s="854"/>
      <c r="BC40" s="854"/>
      <c r="BD40" s="854"/>
      <c r="BE40" s="854"/>
      <c r="BF40" s="854"/>
      <c r="BG40" s="854"/>
      <c r="BH40" s="854"/>
      <c r="BI40" s="854"/>
      <c r="BJ40" s="854"/>
      <c r="BK40" s="854"/>
      <c r="BL40" s="854"/>
      <c r="BM40" s="854"/>
      <c r="BN40" s="854"/>
      <c r="BO40" s="854"/>
      <c r="BP40" s="854"/>
      <c r="BQ40" s="854"/>
      <c r="BR40" s="854"/>
      <c r="BS40" s="854"/>
      <c r="BT40" s="854"/>
      <c r="BU40" s="854"/>
      <c r="BV40" s="854"/>
      <c r="BW40" s="854"/>
      <c r="BX40" s="854"/>
      <c r="BY40" s="854"/>
      <c r="BZ40" s="854"/>
      <c r="CA40" s="854"/>
      <c r="CB40" s="854"/>
      <c r="CC40" s="854"/>
      <c r="CD40" s="854"/>
      <c r="CE40" s="854"/>
      <c r="CF40" s="854"/>
      <c r="CG40" s="854"/>
      <c r="CH40" s="854"/>
      <c r="CI40" s="854"/>
      <c r="CJ40" s="854"/>
      <c r="CK40" s="854"/>
      <c r="CL40" s="854"/>
      <c r="CM40" s="854"/>
      <c r="CN40" s="854"/>
      <c r="CO40" s="854"/>
      <c r="CP40" s="854"/>
      <c r="CQ40" s="854"/>
      <c r="CR40" s="854"/>
      <c r="CS40" s="854"/>
      <c r="CT40" s="854"/>
      <c r="CU40" s="854"/>
      <c r="CV40" s="854"/>
      <c r="CW40" s="854"/>
      <c r="CX40" s="854"/>
      <c r="CY40" s="854"/>
      <c r="CZ40" s="854"/>
      <c r="DA40" s="854"/>
      <c r="DB40" s="854"/>
      <c r="DC40" s="854"/>
      <c r="DD40" s="854"/>
      <c r="DE40" s="854"/>
      <c r="DF40" s="854"/>
      <c r="DG40" s="854"/>
      <c r="DH40" s="854"/>
      <c r="DI40" s="854"/>
      <c r="DJ40" s="854"/>
      <c r="DK40" s="854"/>
      <c r="DL40" s="854"/>
      <c r="DM40" s="854"/>
      <c r="DN40" s="854"/>
      <c r="DO40" s="854"/>
      <c r="DP40" s="854"/>
      <c r="DQ40" s="854"/>
      <c r="DR40" s="854"/>
      <c r="DS40" s="854"/>
      <c r="DT40" s="854"/>
      <c r="DU40" s="854"/>
      <c r="DV40" s="854"/>
      <c r="DW40" s="854"/>
      <c r="DX40" s="854"/>
      <c r="DY40" s="854"/>
      <c r="DZ40" s="854"/>
      <c r="EA40" s="854"/>
      <c r="EB40" s="854"/>
      <c r="EC40" s="854"/>
      <c r="ED40" s="854"/>
      <c r="EE40" s="854"/>
      <c r="EF40" s="854"/>
      <c r="EG40" s="854"/>
      <c r="EH40" s="854"/>
      <c r="EI40" s="854"/>
      <c r="EJ40" s="854"/>
      <c r="EK40" s="854"/>
      <c r="EL40" s="854"/>
      <c r="EM40" s="854"/>
      <c r="EN40" s="854"/>
      <c r="EO40" s="854"/>
      <c r="EP40" s="854"/>
      <c r="EQ40" s="854"/>
      <c r="ER40" s="854"/>
      <c r="ES40" s="854"/>
      <c r="ET40" s="854"/>
      <c r="EU40" s="854"/>
      <c r="EV40" s="854"/>
      <c r="EW40" s="854"/>
      <c r="EX40" s="854"/>
      <c r="EY40" s="854"/>
      <c r="EZ40" s="854"/>
      <c r="FA40" s="854"/>
      <c r="FB40" s="854"/>
      <c r="FC40" s="854"/>
      <c r="FD40" s="854"/>
      <c r="FE40" s="854"/>
      <c r="FF40" s="854"/>
      <c r="FG40" s="854"/>
      <c r="FH40" s="854"/>
      <c r="FI40" s="854"/>
      <c r="FJ40" s="854"/>
      <c r="FK40" s="854"/>
      <c r="FL40" s="854"/>
      <c r="FM40" s="854"/>
      <c r="FN40" s="854"/>
      <c r="FO40" s="854"/>
      <c r="FP40" s="854"/>
      <c r="FQ40" s="854"/>
      <c r="FR40" s="854"/>
      <c r="FS40" s="854"/>
      <c r="FT40" s="854"/>
      <c r="FU40" s="854"/>
      <c r="FV40" s="854"/>
      <c r="FW40" s="854"/>
      <c r="FX40" s="854"/>
      <c r="FY40" s="854"/>
      <c r="FZ40" s="854"/>
      <c r="GA40" s="854"/>
      <c r="GB40" s="854"/>
      <c r="GC40" s="854"/>
      <c r="GD40" s="854"/>
      <c r="GE40" s="854"/>
      <c r="GF40" s="854"/>
      <c r="GG40" s="854"/>
      <c r="GH40" s="854"/>
      <c r="GI40" s="854"/>
      <c r="GJ40" s="854"/>
      <c r="GK40" s="854"/>
      <c r="GL40" s="854"/>
      <c r="GM40" s="854"/>
      <c r="GN40" s="854"/>
      <c r="GO40" s="854"/>
      <c r="GP40" s="854"/>
      <c r="GQ40" s="854"/>
      <c r="GR40" s="854"/>
      <c r="GS40" s="854"/>
      <c r="GT40" s="854"/>
      <c r="GU40" s="854"/>
      <c r="GV40" s="854"/>
      <c r="GW40" s="854"/>
      <c r="GX40" s="854"/>
      <c r="GY40" s="854"/>
      <c r="GZ40" s="854"/>
      <c r="HA40" s="854"/>
      <c r="HB40" s="854"/>
      <c r="HC40" s="854"/>
      <c r="HD40" s="854"/>
      <c r="HE40" s="854"/>
      <c r="HF40" s="854"/>
      <c r="HG40" s="854"/>
      <c r="HH40" s="854"/>
      <c r="HI40" s="854"/>
      <c r="HJ40" s="854"/>
      <c r="HK40" s="854"/>
      <c r="HL40" s="854"/>
      <c r="HM40" s="854"/>
      <c r="HN40" s="854"/>
      <c r="HO40" s="854"/>
      <c r="HP40" s="854"/>
      <c r="HQ40" s="854"/>
      <c r="HR40" s="854"/>
      <c r="HS40" s="854"/>
      <c r="HT40" s="854"/>
      <c r="HU40" s="854"/>
      <c r="HV40" s="854"/>
      <c r="HW40" s="854"/>
      <c r="HX40" s="854"/>
      <c r="HY40" s="854"/>
      <c r="HZ40" s="854"/>
      <c r="IA40" s="854"/>
      <c r="IB40" s="854"/>
      <c r="IC40" s="854"/>
      <c r="ID40" s="854"/>
      <c r="IE40" s="854"/>
      <c r="IF40" s="854"/>
      <c r="IG40" s="854"/>
      <c r="IH40" s="854"/>
      <c r="II40" s="854"/>
      <c r="IJ40" s="854"/>
      <c r="IK40" s="854"/>
      <c r="IL40" s="854"/>
      <c r="IM40" s="854"/>
      <c r="IN40" s="854"/>
      <c r="IO40" s="854"/>
      <c r="IP40" s="854"/>
      <c r="IQ40" s="854"/>
      <c r="IR40" s="854"/>
      <c r="IS40" s="854"/>
      <c r="IT40" s="854"/>
      <c r="IU40" s="854"/>
      <c r="IV40" s="854"/>
      <c r="IW40" s="854"/>
      <c r="IX40" s="854"/>
      <c r="IY40" s="854"/>
      <c r="IZ40" s="854"/>
      <c r="JA40" s="854"/>
      <c r="JB40" s="854"/>
      <c r="JC40" s="854"/>
      <c r="JD40" s="854"/>
      <c r="JE40" s="854"/>
      <c r="JF40" s="854"/>
      <c r="JG40" s="854"/>
      <c r="JH40" s="854"/>
      <c r="JI40" s="854"/>
      <c r="JJ40" s="854"/>
      <c r="JK40" s="854"/>
      <c r="JL40" s="854"/>
      <c r="JM40" s="854"/>
      <c r="JN40" s="854"/>
      <c r="JO40" s="854"/>
      <c r="JP40" s="854"/>
      <c r="JQ40" s="854"/>
      <c r="JR40" s="854"/>
      <c r="JS40" s="854"/>
      <c r="JT40" s="854"/>
      <c r="JU40" s="854"/>
      <c r="JV40" s="854"/>
      <c r="JW40" s="854"/>
      <c r="JX40" s="854"/>
      <c r="JY40" s="854"/>
      <c r="JZ40" s="854"/>
      <c r="KA40" s="854"/>
      <c r="KB40" s="854"/>
      <c r="KC40" s="854"/>
      <c r="KD40" s="854"/>
      <c r="KE40" s="854"/>
      <c r="KF40" s="854"/>
      <c r="KG40" s="854"/>
      <c r="KH40" s="854"/>
      <c r="KI40" s="854"/>
      <c r="KJ40" s="854"/>
      <c r="KK40" s="854"/>
      <c r="KL40" s="854"/>
      <c r="KM40" s="854"/>
      <c r="KN40" s="854"/>
      <c r="KO40" s="854"/>
      <c r="KP40" s="854"/>
      <c r="KQ40" s="854"/>
      <c r="KR40" s="854"/>
      <c r="KS40" s="854"/>
      <c r="KT40" s="854"/>
      <c r="KU40" s="854"/>
      <c r="KV40" s="854"/>
      <c r="KW40" s="854"/>
      <c r="KX40" s="854"/>
      <c r="KY40" s="854"/>
      <c r="KZ40" s="854"/>
      <c r="LA40" s="854"/>
      <c r="LB40" s="854"/>
      <c r="LC40" s="854"/>
      <c r="LD40" s="854"/>
      <c r="LE40" s="854"/>
      <c r="LF40" s="854"/>
      <c r="LG40" s="854"/>
      <c r="LH40" s="854"/>
      <c r="LI40" s="854"/>
      <c r="LJ40" s="854"/>
      <c r="LK40" s="854"/>
      <c r="LL40" s="854"/>
      <c r="LM40" s="855"/>
    </row>
    <row r="41" spans="1:325" s="856" customFormat="1" ht="15.75" customHeight="1" outlineLevel="1">
      <c r="A41" s="295" t="s">
        <v>2250</v>
      </c>
      <c r="B41" s="492" t="s">
        <v>2446</v>
      </c>
      <c r="C41" s="511">
        <v>600001388</v>
      </c>
      <c r="D41" s="325" t="s">
        <v>1240</v>
      </c>
      <c r="E41" s="325"/>
      <c r="F41" s="329"/>
      <c r="G41" s="328" t="s">
        <v>300</v>
      </c>
      <c r="H41" s="843">
        <v>3</v>
      </c>
      <c r="I41" s="726">
        <v>274.22500000000002</v>
      </c>
      <c r="J41" s="669">
        <f t="shared" si="10"/>
        <v>822.67500000000007</v>
      </c>
      <c r="K41" s="669">
        <f t="shared" si="11"/>
        <v>1004.6507100000001</v>
      </c>
      <c r="L41" s="794">
        <f t="shared" si="12"/>
        <v>2.3643517097406022E-4</v>
      </c>
      <c r="M41" s="327"/>
      <c r="N41" s="1262"/>
      <c r="O41" s="1263"/>
      <c r="P41" s="345"/>
      <c r="Q41" s="345"/>
      <c r="R41" s="345"/>
      <c r="S41" s="345"/>
      <c r="T41" s="345"/>
      <c r="U41" s="345"/>
      <c r="V41" s="345"/>
      <c r="W41" s="345"/>
      <c r="X41" s="345"/>
      <c r="Y41" s="345"/>
      <c r="Z41" s="345"/>
      <c r="AA41" s="345"/>
      <c r="AB41" s="345"/>
      <c r="AC41" s="345"/>
      <c r="AD41" s="345"/>
      <c r="AE41" s="345"/>
      <c r="AF41" s="854"/>
      <c r="AG41" s="854"/>
      <c r="AH41" s="854"/>
      <c r="AI41" s="854"/>
      <c r="AJ41" s="854"/>
      <c r="AK41" s="854"/>
      <c r="AL41" s="854"/>
      <c r="AM41" s="854"/>
      <c r="AN41" s="854"/>
      <c r="AO41" s="854"/>
      <c r="AP41" s="854"/>
      <c r="AQ41" s="854"/>
      <c r="AR41" s="854"/>
      <c r="AS41" s="854"/>
      <c r="AT41" s="854"/>
      <c r="AU41" s="854"/>
      <c r="AV41" s="854"/>
      <c r="AW41" s="854"/>
      <c r="AX41" s="854"/>
      <c r="AY41" s="854"/>
      <c r="AZ41" s="854"/>
      <c r="BA41" s="854"/>
      <c r="BB41" s="854"/>
      <c r="BC41" s="854"/>
      <c r="BD41" s="854"/>
      <c r="BE41" s="854"/>
      <c r="BF41" s="854"/>
      <c r="BG41" s="854"/>
      <c r="BH41" s="854"/>
      <c r="BI41" s="854"/>
      <c r="BJ41" s="854"/>
      <c r="BK41" s="854"/>
      <c r="BL41" s="854"/>
      <c r="BM41" s="854"/>
      <c r="BN41" s="854"/>
      <c r="BO41" s="854"/>
      <c r="BP41" s="854"/>
      <c r="BQ41" s="854"/>
      <c r="BR41" s="854"/>
      <c r="BS41" s="854"/>
      <c r="BT41" s="854"/>
      <c r="BU41" s="854"/>
      <c r="BV41" s="854"/>
      <c r="BW41" s="854"/>
      <c r="BX41" s="854"/>
      <c r="BY41" s="854"/>
      <c r="BZ41" s="854"/>
      <c r="CA41" s="854"/>
      <c r="CB41" s="854"/>
      <c r="CC41" s="854"/>
      <c r="CD41" s="854"/>
      <c r="CE41" s="854"/>
      <c r="CF41" s="854"/>
      <c r="CG41" s="854"/>
      <c r="CH41" s="854"/>
      <c r="CI41" s="854"/>
      <c r="CJ41" s="854"/>
      <c r="CK41" s="854"/>
      <c r="CL41" s="854"/>
      <c r="CM41" s="854"/>
      <c r="CN41" s="854"/>
      <c r="CO41" s="854"/>
      <c r="CP41" s="854"/>
      <c r="CQ41" s="854"/>
      <c r="CR41" s="854"/>
      <c r="CS41" s="854"/>
      <c r="CT41" s="854"/>
      <c r="CU41" s="854"/>
      <c r="CV41" s="854"/>
      <c r="CW41" s="854"/>
      <c r="CX41" s="854"/>
      <c r="CY41" s="854"/>
      <c r="CZ41" s="854"/>
      <c r="DA41" s="854"/>
      <c r="DB41" s="854"/>
      <c r="DC41" s="854"/>
      <c r="DD41" s="854"/>
      <c r="DE41" s="854"/>
      <c r="DF41" s="854"/>
      <c r="DG41" s="854"/>
      <c r="DH41" s="854"/>
      <c r="DI41" s="854"/>
      <c r="DJ41" s="854"/>
      <c r="DK41" s="854"/>
      <c r="DL41" s="854"/>
      <c r="DM41" s="854"/>
      <c r="DN41" s="854"/>
      <c r="DO41" s="854"/>
      <c r="DP41" s="854"/>
      <c r="DQ41" s="854"/>
      <c r="DR41" s="854"/>
      <c r="DS41" s="854"/>
      <c r="DT41" s="854"/>
      <c r="DU41" s="854"/>
      <c r="DV41" s="854"/>
      <c r="DW41" s="854"/>
      <c r="DX41" s="854"/>
      <c r="DY41" s="854"/>
      <c r="DZ41" s="854"/>
      <c r="EA41" s="854"/>
      <c r="EB41" s="854"/>
      <c r="EC41" s="854"/>
      <c r="ED41" s="854"/>
      <c r="EE41" s="854"/>
      <c r="EF41" s="854"/>
      <c r="EG41" s="854"/>
      <c r="EH41" s="854"/>
      <c r="EI41" s="854"/>
      <c r="EJ41" s="854"/>
      <c r="EK41" s="854"/>
      <c r="EL41" s="854"/>
      <c r="EM41" s="854"/>
      <c r="EN41" s="854"/>
      <c r="EO41" s="854"/>
      <c r="EP41" s="854"/>
      <c r="EQ41" s="854"/>
      <c r="ER41" s="854"/>
      <c r="ES41" s="854"/>
      <c r="ET41" s="854"/>
      <c r="EU41" s="854"/>
      <c r="EV41" s="854"/>
      <c r="EW41" s="854"/>
      <c r="EX41" s="854"/>
      <c r="EY41" s="854"/>
      <c r="EZ41" s="854"/>
      <c r="FA41" s="854"/>
      <c r="FB41" s="854"/>
      <c r="FC41" s="854"/>
      <c r="FD41" s="854"/>
      <c r="FE41" s="854"/>
      <c r="FF41" s="854"/>
      <c r="FG41" s="854"/>
      <c r="FH41" s="854"/>
      <c r="FI41" s="854"/>
      <c r="FJ41" s="854"/>
      <c r="FK41" s="854"/>
      <c r="FL41" s="854"/>
      <c r="FM41" s="854"/>
      <c r="FN41" s="854"/>
      <c r="FO41" s="854"/>
      <c r="FP41" s="854"/>
      <c r="FQ41" s="854"/>
      <c r="FR41" s="854"/>
      <c r="FS41" s="854"/>
      <c r="FT41" s="854"/>
      <c r="FU41" s="854"/>
      <c r="FV41" s="854"/>
      <c r="FW41" s="854"/>
      <c r="FX41" s="854"/>
      <c r="FY41" s="854"/>
      <c r="FZ41" s="854"/>
      <c r="GA41" s="854"/>
      <c r="GB41" s="854"/>
      <c r="GC41" s="854"/>
      <c r="GD41" s="854"/>
      <c r="GE41" s="854"/>
      <c r="GF41" s="854"/>
      <c r="GG41" s="854"/>
      <c r="GH41" s="854"/>
      <c r="GI41" s="854"/>
      <c r="GJ41" s="854"/>
      <c r="GK41" s="854"/>
      <c r="GL41" s="854"/>
      <c r="GM41" s="854"/>
      <c r="GN41" s="854"/>
      <c r="GO41" s="854"/>
      <c r="GP41" s="854"/>
      <c r="GQ41" s="854"/>
      <c r="GR41" s="854"/>
      <c r="GS41" s="854"/>
      <c r="GT41" s="854"/>
      <c r="GU41" s="854"/>
      <c r="GV41" s="854"/>
      <c r="GW41" s="854"/>
      <c r="GX41" s="854"/>
      <c r="GY41" s="854"/>
      <c r="GZ41" s="854"/>
      <c r="HA41" s="854"/>
      <c r="HB41" s="854"/>
      <c r="HC41" s="854"/>
      <c r="HD41" s="854"/>
      <c r="HE41" s="854"/>
      <c r="HF41" s="854"/>
      <c r="HG41" s="854"/>
      <c r="HH41" s="854"/>
      <c r="HI41" s="854"/>
      <c r="HJ41" s="854"/>
      <c r="HK41" s="854"/>
      <c r="HL41" s="854"/>
      <c r="HM41" s="854"/>
      <c r="HN41" s="854"/>
      <c r="HO41" s="854"/>
      <c r="HP41" s="854"/>
      <c r="HQ41" s="854"/>
      <c r="HR41" s="854"/>
      <c r="HS41" s="854"/>
      <c r="HT41" s="854"/>
      <c r="HU41" s="854"/>
      <c r="HV41" s="854"/>
      <c r="HW41" s="854"/>
      <c r="HX41" s="854"/>
      <c r="HY41" s="854"/>
      <c r="HZ41" s="854"/>
      <c r="IA41" s="854"/>
      <c r="IB41" s="854"/>
      <c r="IC41" s="854"/>
      <c r="ID41" s="854"/>
      <c r="IE41" s="854"/>
      <c r="IF41" s="854"/>
      <c r="IG41" s="854"/>
      <c r="IH41" s="854"/>
      <c r="II41" s="854"/>
      <c r="IJ41" s="854"/>
      <c r="IK41" s="854"/>
      <c r="IL41" s="854"/>
      <c r="IM41" s="854"/>
      <c r="IN41" s="854"/>
      <c r="IO41" s="854"/>
      <c r="IP41" s="854"/>
      <c r="IQ41" s="854"/>
      <c r="IR41" s="854"/>
      <c r="IS41" s="854"/>
      <c r="IT41" s="854"/>
      <c r="IU41" s="854"/>
      <c r="IV41" s="854"/>
      <c r="IW41" s="854"/>
      <c r="IX41" s="854"/>
      <c r="IY41" s="854"/>
      <c r="IZ41" s="854"/>
      <c r="JA41" s="854"/>
      <c r="JB41" s="854"/>
      <c r="JC41" s="854"/>
      <c r="JD41" s="854"/>
      <c r="JE41" s="854"/>
      <c r="JF41" s="854"/>
      <c r="JG41" s="854"/>
      <c r="JH41" s="854"/>
      <c r="JI41" s="854"/>
      <c r="JJ41" s="854"/>
      <c r="JK41" s="854"/>
      <c r="JL41" s="854"/>
      <c r="JM41" s="854"/>
      <c r="JN41" s="854"/>
      <c r="JO41" s="854"/>
      <c r="JP41" s="854"/>
      <c r="JQ41" s="854"/>
      <c r="JR41" s="854"/>
      <c r="JS41" s="854"/>
      <c r="JT41" s="854"/>
      <c r="JU41" s="854"/>
      <c r="JV41" s="854"/>
      <c r="JW41" s="854"/>
      <c r="JX41" s="854"/>
      <c r="JY41" s="854"/>
      <c r="JZ41" s="854"/>
      <c r="KA41" s="854"/>
      <c r="KB41" s="854"/>
      <c r="KC41" s="854"/>
      <c r="KD41" s="854"/>
      <c r="KE41" s="854"/>
      <c r="KF41" s="854"/>
      <c r="KG41" s="854"/>
      <c r="KH41" s="854"/>
      <c r="KI41" s="854"/>
      <c r="KJ41" s="854"/>
      <c r="KK41" s="854"/>
      <c r="KL41" s="854"/>
      <c r="KM41" s="854"/>
      <c r="KN41" s="854"/>
      <c r="KO41" s="854"/>
      <c r="KP41" s="854"/>
      <c r="KQ41" s="854"/>
      <c r="KR41" s="854"/>
      <c r="KS41" s="854"/>
      <c r="KT41" s="854"/>
      <c r="KU41" s="854"/>
      <c r="KV41" s="854"/>
      <c r="KW41" s="854"/>
      <c r="KX41" s="854"/>
      <c r="KY41" s="854"/>
      <c r="KZ41" s="854"/>
      <c r="LA41" s="854"/>
      <c r="LB41" s="854"/>
      <c r="LC41" s="854"/>
      <c r="LD41" s="854"/>
      <c r="LE41" s="854"/>
      <c r="LF41" s="854"/>
      <c r="LG41" s="854"/>
      <c r="LH41" s="854"/>
      <c r="LI41" s="854"/>
      <c r="LJ41" s="854"/>
      <c r="LK41" s="854"/>
      <c r="LL41" s="854"/>
      <c r="LM41" s="855"/>
    </row>
    <row r="42" spans="1:325" s="856" customFormat="1" ht="15.75" customHeight="1" outlineLevel="1">
      <c r="A42" s="295" t="s">
        <v>2251</v>
      </c>
      <c r="B42" s="492" t="s">
        <v>2446</v>
      </c>
      <c r="C42" s="515">
        <v>600007952</v>
      </c>
      <c r="D42" s="325" t="s">
        <v>1241</v>
      </c>
      <c r="E42" s="325"/>
      <c r="F42" s="329"/>
      <c r="G42" s="328" t="s">
        <v>300</v>
      </c>
      <c r="H42" s="843">
        <v>8</v>
      </c>
      <c r="I42" s="726">
        <v>823.12396353382212</v>
      </c>
      <c r="J42" s="669">
        <f t="shared" si="10"/>
        <v>6584.991708270577</v>
      </c>
      <c r="K42" s="669">
        <f t="shared" si="11"/>
        <v>8041.5918741400292</v>
      </c>
      <c r="L42" s="794">
        <f t="shared" si="12"/>
        <v>1.8925136176591274E-3</v>
      </c>
      <c r="M42" s="327"/>
      <c r="N42" s="1262"/>
      <c r="O42" s="1263"/>
      <c r="P42" s="345"/>
      <c r="Q42" s="345"/>
      <c r="R42" s="345"/>
      <c r="S42" s="345"/>
      <c r="T42" s="345"/>
      <c r="U42" s="345"/>
      <c r="V42" s="345"/>
      <c r="W42" s="345"/>
      <c r="X42" s="345"/>
      <c r="Y42" s="345"/>
      <c r="Z42" s="345"/>
      <c r="AA42" s="345"/>
      <c r="AB42" s="345"/>
      <c r="AC42" s="345"/>
      <c r="AD42" s="345"/>
      <c r="AE42" s="345"/>
      <c r="AF42" s="854"/>
      <c r="AG42" s="854"/>
      <c r="AH42" s="854"/>
      <c r="AI42" s="854"/>
      <c r="AJ42" s="854"/>
      <c r="AK42" s="854"/>
      <c r="AL42" s="854"/>
      <c r="AM42" s="854"/>
      <c r="AN42" s="854"/>
      <c r="AO42" s="854"/>
      <c r="AP42" s="854"/>
      <c r="AQ42" s="854"/>
      <c r="AR42" s="854"/>
      <c r="AS42" s="854"/>
      <c r="AT42" s="854"/>
      <c r="AU42" s="854"/>
      <c r="AV42" s="854"/>
      <c r="AW42" s="854"/>
      <c r="AX42" s="854"/>
      <c r="AY42" s="854"/>
      <c r="AZ42" s="854"/>
      <c r="BA42" s="854"/>
      <c r="BB42" s="854"/>
      <c r="BC42" s="854"/>
      <c r="BD42" s="854"/>
      <c r="BE42" s="854"/>
      <c r="BF42" s="854"/>
      <c r="BG42" s="854"/>
      <c r="BH42" s="854"/>
      <c r="BI42" s="854"/>
      <c r="BJ42" s="854"/>
      <c r="BK42" s="854"/>
      <c r="BL42" s="854"/>
      <c r="BM42" s="854"/>
      <c r="BN42" s="854"/>
      <c r="BO42" s="854"/>
      <c r="BP42" s="854"/>
      <c r="BQ42" s="854"/>
      <c r="BR42" s="854"/>
      <c r="BS42" s="854"/>
      <c r="BT42" s="854"/>
      <c r="BU42" s="854"/>
      <c r="BV42" s="854"/>
      <c r="BW42" s="854"/>
      <c r="BX42" s="854"/>
      <c r="BY42" s="854"/>
      <c r="BZ42" s="854"/>
      <c r="CA42" s="854"/>
      <c r="CB42" s="854"/>
      <c r="CC42" s="854"/>
      <c r="CD42" s="854"/>
      <c r="CE42" s="854"/>
      <c r="CF42" s="854"/>
      <c r="CG42" s="854"/>
      <c r="CH42" s="854"/>
      <c r="CI42" s="854"/>
      <c r="CJ42" s="854"/>
      <c r="CK42" s="854"/>
      <c r="CL42" s="854"/>
      <c r="CM42" s="854"/>
      <c r="CN42" s="854"/>
      <c r="CO42" s="854"/>
      <c r="CP42" s="854"/>
      <c r="CQ42" s="854"/>
      <c r="CR42" s="854"/>
      <c r="CS42" s="854"/>
      <c r="CT42" s="854"/>
      <c r="CU42" s="854"/>
      <c r="CV42" s="854"/>
      <c r="CW42" s="854"/>
      <c r="CX42" s="854"/>
      <c r="CY42" s="854"/>
      <c r="CZ42" s="854"/>
      <c r="DA42" s="854"/>
      <c r="DB42" s="854"/>
      <c r="DC42" s="854"/>
      <c r="DD42" s="854"/>
      <c r="DE42" s="854"/>
      <c r="DF42" s="854"/>
      <c r="DG42" s="854"/>
      <c r="DH42" s="854"/>
      <c r="DI42" s="854"/>
      <c r="DJ42" s="854"/>
      <c r="DK42" s="854"/>
      <c r="DL42" s="854"/>
      <c r="DM42" s="854"/>
      <c r="DN42" s="854"/>
      <c r="DO42" s="854"/>
      <c r="DP42" s="854"/>
      <c r="DQ42" s="854"/>
      <c r="DR42" s="854"/>
      <c r="DS42" s="854"/>
      <c r="DT42" s="854"/>
      <c r="DU42" s="854"/>
      <c r="DV42" s="854"/>
      <c r="DW42" s="854"/>
      <c r="DX42" s="854"/>
      <c r="DY42" s="854"/>
      <c r="DZ42" s="854"/>
      <c r="EA42" s="854"/>
      <c r="EB42" s="854"/>
      <c r="EC42" s="854"/>
      <c r="ED42" s="854"/>
      <c r="EE42" s="854"/>
      <c r="EF42" s="854"/>
      <c r="EG42" s="854"/>
      <c r="EH42" s="854"/>
      <c r="EI42" s="854"/>
      <c r="EJ42" s="854"/>
      <c r="EK42" s="854"/>
      <c r="EL42" s="854"/>
      <c r="EM42" s="854"/>
      <c r="EN42" s="854"/>
      <c r="EO42" s="854"/>
      <c r="EP42" s="854"/>
      <c r="EQ42" s="854"/>
      <c r="ER42" s="854"/>
      <c r="ES42" s="854"/>
      <c r="ET42" s="854"/>
      <c r="EU42" s="854"/>
      <c r="EV42" s="854"/>
      <c r="EW42" s="854"/>
      <c r="EX42" s="854"/>
      <c r="EY42" s="854"/>
      <c r="EZ42" s="854"/>
      <c r="FA42" s="854"/>
      <c r="FB42" s="854"/>
      <c r="FC42" s="854"/>
      <c r="FD42" s="854"/>
      <c r="FE42" s="854"/>
      <c r="FF42" s="854"/>
      <c r="FG42" s="854"/>
      <c r="FH42" s="854"/>
      <c r="FI42" s="854"/>
      <c r="FJ42" s="854"/>
      <c r="FK42" s="854"/>
      <c r="FL42" s="854"/>
      <c r="FM42" s="854"/>
      <c r="FN42" s="854"/>
      <c r="FO42" s="854"/>
      <c r="FP42" s="854"/>
      <c r="FQ42" s="854"/>
      <c r="FR42" s="854"/>
      <c r="FS42" s="854"/>
      <c r="FT42" s="854"/>
      <c r="FU42" s="854"/>
      <c r="FV42" s="854"/>
      <c r="FW42" s="854"/>
      <c r="FX42" s="854"/>
      <c r="FY42" s="854"/>
      <c r="FZ42" s="854"/>
      <c r="GA42" s="854"/>
      <c r="GB42" s="854"/>
      <c r="GC42" s="854"/>
      <c r="GD42" s="854"/>
      <c r="GE42" s="854"/>
      <c r="GF42" s="854"/>
      <c r="GG42" s="854"/>
      <c r="GH42" s="854"/>
      <c r="GI42" s="854"/>
      <c r="GJ42" s="854"/>
      <c r="GK42" s="854"/>
      <c r="GL42" s="854"/>
      <c r="GM42" s="854"/>
      <c r="GN42" s="854"/>
      <c r="GO42" s="854"/>
      <c r="GP42" s="854"/>
      <c r="GQ42" s="854"/>
      <c r="GR42" s="854"/>
      <c r="GS42" s="854"/>
      <c r="GT42" s="854"/>
      <c r="GU42" s="854"/>
      <c r="GV42" s="854"/>
      <c r="GW42" s="854"/>
      <c r="GX42" s="854"/>
      <c r="GY42" s="854"/>
      <c r="GZ42" s="854"/>
      <c r="HA42" s="854"/>
      <c r="HB42" s="854"/>
      <c r="HC42" s="854"/>
      <c r="HD42" s="854"/>
      <c r="HE42" s="854"/>
      <c r="HF42" s="854"/>
      <c r="HG42" s="854"/>
      <c r="HH42" s="854"/>
      <c r="HI42" s="854"/>
      <c r="HJ42" s="854"/>
      <c r="HK42" s="854"/>
      <c r="HL42" s="854"/>
      <c r="HM42" s="854"/>
      <c r="HN42" s="854"/>
      <c r="HO42" s="854"/>
      <c r="HP42" s="854"/>
      <c r="HQ42" s="854"/>
      <c r="HR42" s="854"/>
      <c r="HS42" s="854"/>
      <c r="HT42" s="854"/>
      <c r="HU42" s="854"/>
      <c r="HV42" s="854"/>
      <c r="HW42" s="854"/>
      <c r="HX42" s="854"/>
      <c r="HY42" s="854"/>
      <c r="HZ42" s="854"/>
      <c r="IA42" s="854"/>
      <c r="IB42" s="854"/>
      <c r="IC42" s="854"/>
      <c r="ID42" s="854"/>
      <c r="IE42" s="854"/>
      <c r="IF42" s="854"/>
      <c r="IG42" s="854"/>
      <c r="IH42" s="854"/>
      <c r="II42" s="854"/>
      <c r="IJ42" s="854"/>
      <c r="IK42" s="854"/>
      <c r="IL42" s="854"/>
      <c r="IM42" s="854"/>
      <c r="IN42" s="854"/>
      <c r="IO42" s="854"/>
      <c r="IP42" s="854"/>
      <c r="IQ42" s="854"/>
      <c r="IR42" s="854"/>
      <c r="IS42" s="854"/>
      <c r="IT42" s="854"/>
      <c r="IU42" s="854"/>
      <c r="IV42" s="854"/>
      <c r="IW42" s="854"/>
      <c r="IX42" s="854"/>
      <c r="IY42" s="854"/>
      <c r="IZ42" s="854"/>
      <c r="JA42" s="854"/>
      <c r="JB42" s="854"/>
      <c r="JC42" s="854"/>
      <c r="JD42" s="854"/>
      <c r="JE42" s="854"/>
      <c r="JF42" s="854"/>
      <c r="JG42" s="854"/>
      <c r="JH42" s="854"/>
      <c r="JI42" s="854"/>
      <c r="JJ42" s="854"/>
      <c r="JK42" s="854"/>
      <c r="JL42" s="854"/>
      <c r="JM42" s="854"/>
      <c r="JN42" s="854"/>
      <c r="JO42" s="854"/>
      <c r="JP42" s="854"/>
      <c r="JQ42" s="854"/>
      <c r="JR42" s="854"/>
      <c r="JS42" s="854"/>
      <c r="JT42" s="854"/>
      <c r="JU42" s="854"/>
      <c r="JV42" s="854"/>
      <c r="JW42" s="854"/>
      <c r="JX42" s="854"/>
      <c r="JY42" s="854"/>
      <c r="JZ42" s="854"/>
      <c r="KA42" s="854"/>
      <c r="KB42" s="854"/>
      <c r="KC42" s="854"/>
      <c r="KD42" s="854"/>
      <c r="KE42" s="854"/>
      <c r="KF42" s="854"/>
      <c r="KG42" s="854"/>
      <c r="KH42" s="854"/>
      <c r="KI42" s="854"/>
      <c r="KJ42" s="854"/>
      <c r="KK42" s="854"/>
      <c r="KL42" s="854"/>
      <c r="KM42" s="854"/>
      <c r="KN42" s="854"/>
      <c r="KO42" s="854"/>
      <c r="KP42" s="854"/>
      <c r="KQ42" s="854"/>
      <c r="KR42" s="854"/>
      <c r="KS42" s="854"/>
      <c r="KT42" s="854"/>
      <c r="KU42" s="854"/>
      <c r="KV42" s="854"/>
      <c r="KW42" s="854"/>
      <c r="KX42" s="854"/>
      <c r="KY42" s="854"/>
      <c r="KZ42" s="854"/>
      <c r="LA42" s="854"/>
      <c r="LB42" s="854"/>
      <c r="LC42" s="854"/>
      <c r="LD42" s="854"/>
      <c r="LE42" s="854"/>
      <c r="LF42" s="854"/>
      <c r="LG42" s="854"/>
      <c r="LH42" s="854"/>
      <c r="LI42" s="854"/>
      <c r="LJ42" s="854"/>
      <c r="LK42" s="854"/>
      <c r="LL42" s="854"/>
      <c r="LM42" s="855"/>
    </row>
    <row r="43" spans="1:325" s="856" customFormat="1" ht="15.75" customHeight="1" outlineLevel="1">
      <c r="A43" s="295" t="s">
        <v>2252</v>
      </c>
      <c r="B43" s="492" t="s">
        <v>2446</v>
      </c>
      <c r="C43" s="515">
        <v>600007953</v>
      </c>
      <c r="D43" s="325" t="s">
        <v>1242</v>
      </c>
      <c r="E43" s="325"/>
      <c r="F43" s="329"/>
      <c r="G43" s="328" t="s">
        <v>300</v>
      </c>
      <c r="H43" s="843">
        <v>4</v>
      </c>
      <c r="I43" s="726">
        <v>1157.5180737194373</v>
      </c>
      <c r="J43" s="669">
        <f t="shared" si="10"/>
        <v>4630.0722948777493</v>
      </c>
      <c r="K43" s="669">
        <f t="shared" si="11"/>
        <v>5654.2442865047078</v>
      </c>
      <c r="L43" s="794">
        <f t="shared" si="12"/>
        <v>1.330673637416574E-3</v>
      </c>
      <c r="M43" s="327"/>
      <c r="N43" s="1262"/>
      <c r="O43" s="1263"/>
      <c r="P43" s="345"/>
      <c r="Q43" s="345"/>
      <c r="R43" s="345"/>
      <c r="S43" s="345"/>
      <c r="T43" s="345"/>
      <c r="U43" s="345"/>
      <c r="V43" s="345"/>
      <c r="W43" s="345"/>
      <c r="X43" s="345"/>
      <c r="Y43" s="345"/>
      <c r="Z43" s="345"/>
      <c r="AA43" s="345"/>
      <c r="AB43" s="345"/>
      <c r="AC43" s="345"/>
      <c r="AD43" s="345"/>
      <c r="AE43" s="345"/>
      <c r="AF43" s="854"/>
      <c r="AG43" s="854"/>
      <c r="AH43" s="854"/>
      <c r="AI43" s="854"/>
      <c r="AJ43" s="854"/>
      <c r="AK43" s="854"/>
      <c r="AL43" s="854"/>
      <c r="AM43" s="854"/>
      <c r="AN43" s="854"/>
      <c r="AO43" s="854"/>
      <c r="AP43" s="854"/>
      <c r="AQ43" s="854"/>
      <c r="AR43" s="854"/>
      <c r="AS43" s="854"/>
      <c r="AT43" s="854"/>
      <c r="AU43" s="854"/>
      <c r="AV43" s="854"/>
      <c r="AW43" s="854"/>
      <c r="AX43" s="854"/>
      <c r="AY43" s="854"/>
      <c r="AZ43" s="854"/>
      <c r="BA43" s="854"/>
      <c r="BB43" s="854"/>
      <c r="BC43" s="854"/>
      <c r="BD43" s="854"/>
      <c r="BE43" s="854"/>
      <c r="BF43" s="854"/>
      <c r="BG43" s="854"/>
      <c r="BH43" s="854"/>
      <c r="BI43" s="854"/>
      <c r="BJ43" s="854"/>
      <c r="BK43" s="854"/>
      <c r="BL43" s="854"/>
      <c r="BM43" s="854"/>
      <c r="BN43" s="854"/>
      <c r="BO43" s="854"/>
      <c r="BP43" s="854"/>
      <c r="BQ43" s="854"/>
      <c r="BR43" s="854"/>
      <c r="BS43" s="854"/>
      <c r="BT43" s="854"/>
      <c r="BU43" s="854"/>
      <c r="BV43" s="854"/>
      <c r="BW43" s="854"/>
      <c r="BX43" s="854"/>
      <c r="BY43" s="854"/>
      <c r="BZ43" s="854"/>
      <c r="CA43" s="854"/>
      <c r="CB43" s="854"/>
      <c r="CC43" s="854"/>
      <c r="CD43" s="854"/>
      <c r="CE43" s="854"/>
      <c r="CF43" s="854"/>
      <c r="CG43" s="854"/>
      <c r="CH43" s="854"/>
      <c r="CI43" s="854"/>
      <c r="CJ43" s="854"/>
      <c r="CK43" s="854"/>
      <c r="CL43" s="854"/>
      <c r="CM43" s="854"/>
      <c r="CN43" s="854"/>
      <c r="CO43" s="854"/>
      <c r="CP43" s="854"/>
      <c r="CQ43" s="854"/>
      <c r="CR43" s="854"/>
      <c r="CS43" s="854"/>
      <c r="CT43" s="854"/>
      <c r="CU43" s="854"/>
      <c r="CV43" s="854"/>
      <c r="CW43" s="854"/>
      <c r="CX43" s="854"/>
      <c r="CY43" s="854"/>
      <c r="CZ43" s="854"/>
      <c r="DA43" s="854"/>
      <c r="DB43" s="854"/>
      <c r="DC43" s="854"/>
      <c r="DD43" s="854"/>
      <c r="DE43" s="854"/>
      <c r="DF43" s="854"/>
      <c r="DG43" s="854"/>
      <c r="DH43" s="854"/>
      <c r="DI43" s="854"/>
      <c r="DJ43" s="854"/>
      <c r="DK43" s="854"/>
      <c r="DL43" s="854"/>
      <c r="DM43" s="854"/>
      <c r="DN43" s="854"/>
      <c r="DO43" s="854"/>
      <c r="DP43" s="854"/>
      <c r="DQ43" s="854"/>
      <c r="DR43" s="854"/>
      <c r="DS43" s="854"/>
      <c r="DT43" s="854"/>
      <c r="DU43" s="854"/>
      <c r="DV43" s="854"/>
      <c r="DW43" s="854"/>
      <c r="DX43" s="854"/>
      <c r="DY43" s="854"/>
      <c r="DZ43" s="854"/>
      <c r="EA43" s="854"/>
      <c r="EB43" s="854"/>
      <c r="EC43" s="854"/>
      <c r="ED43" s="854"/>
      <c r="EE43" s="854"/>
      <c r="EF43" s="854"/>
      <c r="EG43" s="854"/>
      <c r="EH43" s="854"/>
      <c r="EI43" s="854"/>
      <c r="EJ43" s="854"/>
      <c r="EK43" s="854"/>
      <c r="EL43" s="854"/>
      <c r="EM43" s="854"/>
      <c r="EN43" s="854"/>
      <c r="EO43" s="854"/>
      <c r="EP43" s="854"/>
      <c r="EQ43" s="854"/>
      <c r="ER43" s="854"/>
      <c r="ES43" s="854"/>
      <c r="ET43" s="854"/>
      <c r="EU43" s="854"/>
      <c r="EV43" s="854"/>
      <c r="EW43" s="854"/>
      <c r="EX43" s="854"/>
      <c r="EY43" s="854"/>
      <c r="EZ43" s="854"/>
      <c r="FA43" s="854"/>
      <c r="FB43" s="854"/>
      <c r="FC43" s="854"/>
      <c r="FD43" s="854"/>
      <c r="FE43" s="854"/>
      <c r="FF43" s="854"/>
      <c r="FG43" s="854"/>
      <c r="FH43" s="854"/>
      <c r="FI43" s="854"/>
      <c r="FJ43" s="854"/>
      <c r="FK43" s="854"/>
      <c r="FL43" s="854"/>
      <c r="FM43" s="854"/>
      <c r="FN43" s="854"/>
      <c r="FO43" s="854"/>
      <c r="FP43" s="854"/>
      <c r="FQ43" s="854"/>
      <c r="FR43" s="854"/>
      <c r="FS43" s="854"/>
      <c r="FT43" s="854"/>
      <c r="FU43" s="854"/>
      <c r="FV43" s="854"/>
      <c r="FW43" s="854"/>
      <c r="FX43" s="854"/>
      <c r="FY43" s="854"/>
      <c r="FZ43" s="854"/>
      <c r="GA43" s="854"/>
      <c r="GB43" s="854"/>
      <c r="GC43" s="854"/>
      <c r="GD43" s="854"/>
      <c r="GE43" s="854"/>
      <c r="GF43" s="854"/>
      <c r="GG43" s="854"/>
      <c r="GH43" s="854"/>
      <c r="GI43" s="854"/>
      <c r="GJ43" s="854"/>
      <c r="GK43" s="854"/>
      <c r="GL43" s="854"/>
      <c r="GM43" s="854"/>
      <c r="GN43" s="854"/>
      <c r="GO43" s="854"/>
      <c r="GP43" s="854"/>
      <c r="GQ43" s="854"/>
      <c r="GR43" s="854"/>
      <c r="GS43" s="854"/>
      <c r="GT43" s="854"/>
      <c r="GU43" s="854"/>
      <c r="GV43" s="854"/>
      <c r="GW43" s="854"/>
      <c r="GX43" s="854"/>
      <c r="GY43" s="854"/>
      <c r="GZ43" s="854"/>
      <c r="HA43" s="854"/>
      <c r="HB43" s="854"/>
      <c r="HC43" s="854"/>
      <c r="HD43" s="854"/>
      <c r="HE43" s="854"/>
      <c r="HF43" s="854"/>
      <c r="HG43" s="854"/>
      <c r="HH43" s="854"/>
      <c r="HI43" s="854"/>
      <c r="HJ43" s="854"/>
      <c r="HK43" s="854"/>
      <c r="HL43" s="854"/>
      <c r="HM43" s="854"/>
      <c r="HN43" s="854"/>
      <c r="HO43" s="854"/>
      <c r="HP43" s="854"/>
      <c r="HQ43" s="854"/>
      <c r="HR43" s="854"/>
      <c r="HS43" s="854"/>
      <c r="HT43" s="854"/>
      <c r="HU43" s="854"/>
      <c r="HV43" s="854"/>
      <c r="HW43" s="854"/>
      <c r="HX43" s="854"/>
      <c r="HY43" s="854"/>
      <c r="HZ43" s="854"/>
      <c r="IA43" s="854"/>
      <c r="IB43" s="854"/>
      <c r="IC43" s="854"/>
      <c r="ID43" s="854"/>
      <c r="IE43" s="854"/>
      <c r="IF43" s="854"/>
      <c r="IG43" s="854"/>
      <c r="IH43" s="854"/>
      <c r="II43" s="854"/>
      <c r="IJ43" s="854"/>
      <c r="IK43" s="854"/>
      <c r="IL43" s="854"/>
      <c r="IM43" s="854"/>
      <c r="IN43" s="854"/>
      <c r="IO43" s="854"/>
      <c r="IP43" s="854"/>
      <c r="IQ43" s="854"/>
      <c r="IR43" s="854"/>
      <c r="IS43" s="854"/>
      <c r="IT43" s="854"/>
      <c r="IU43" s="854"/>
      <c r="IV43" s="854"/>
      <c r="IW43" s="854"/>
      <c r="IX43" s="854"/>
      <c r="IY43" s="854"/>
      <c r="IZ43" s="854"/>
      <c r="JA43" s="854"/>
      <c r="JB43" s="854"/>
      <c r="JC43" s="854"/>
      <c r="JD43" s="854"/>
      <c r="JE43" s="854"/>
      <c r="JF43" s="854"/>
      <c r="JG43" s="854"/>
      <c r="JH43" s="854"/>
      <c r="JI43" s="854"/>
      <c r="JJ43" s="854"/>
      <c r="JK43" s="854"/>
      <c r="JL43" s="854"/>
      <c r="JM43" s="854"/>
      <c r="JN43" s="854"/>
      <c r="JO43" s="854"/>
      <c r="JP43" s="854"/>
      <c r="JQ43" s="854"/>
      <c r="JR43" s="854"/>
      <c r="JS43" s="854"/>
      <c r="JT43" s="854"/>
      <c r="JU43" s="854"/>
      <c r="JV43" s="854"/>
      <c r="JW43" s="854"/>
      <c r="JX43" s="854"/>
      <c r="JY43" s="854"/>
      <c r="JZ43" s="854"/>
      <c r="KA43" s="854"/>
      <c r="KB43" s="854"/>
      <c r="KC43" s="854"/>
      <c r="KD43" s="854"/>
      <c r="KE43" s="854"/>
      <c r="KF43" s="854"/>
      <c r="KG43" s="854"/>
      <c r="KH43" s="854"/>
      <c r="KI43" s="854"/>
      <c r="KJ43" s="854"/>
      <c r="KK43" s="854"/>
      <c r="KL43" s="854"/>
      <c r="KM43" s="854"/>
      <c r="KN43" s="854"/>
      <c r="KO43" s="854"/>
      <c r="KP43" s="854"/>
      <c r="KQ43" s="854"/>
      <c r="KR43" s="854"/>
      <c r="KS43" s="854"/>
      <c r="KT43" s="854"/>
      <c r="KU43" s="854"/>
      <c r="KV43" s="854"/>
      <c r="KW43" s="854"/>
      <c r="KX43" s="854"/>
      <c r="KY43" s="854"/>
      <c r="KZ43" s="854"/>
      <c r="LA43" s="854"/>
      <c r="LB43" s="854"/>
      <c r="LC43" s="854"/>
      <c r="LD43" s="854"/>
      <c r="LE43" s="854"/>
      <c r="LF43" s="854"/>
      <c r="LG43" s="854"/>
      <c r="LH43" s="854"/>
      <c r="LI43" s="854"/>
      <c r="LJ43" s="854"/>
      <c r="LK43" s="854"/>
      <c r="LL43" s="854"/>
      <c r="LM43" s="855"/>
    </row>
    <row r="44" spans="1:325" s="856" customFormat="1" ht="15.75" customHeight="1" outlineLevel="1">
      <c r="A44" s="295" t="s">
        <v>2253</v>
      </c>
      <c r="B44" s="492" t="s">
        <v>2446</v>
      </c>
      <c r="C44" s="515">
        <v>600009892</v>
      </c>
      <c r="D44" s="325" t="s">
        <v>1243</v>
      </c>
      <c r="E44" s="325"/>
      <c r="F44" s="329"/>
      <c r="G44" s="328" t="s">
        <v>300</v>
      </c>
      <c r="H44" s="843">
        <v>4</v>
      </c>
      <c r="I44" s="726">
        <v>1147.1894901516996</v>
      </c>
      <c r="J44" s="669">
        <f t="shared" si="10"/>
        <v>4588.7579606067984</v>
      </c>
      <c r="K44" s="669">
        <f t="shared" si="11"/>
        <v>5603.7912214930229</v>
      </c>
      <c r="L44" s="794">
        <f t="shared" si="12"/>
        <v>1.3187999793048875E-3</v>
      </c>
      <c r="M44" s="327"/>
      <c r="N44" s="1262"/>
      <c r="O44" s="1263"/>
      <c r="P44" s="345"/>
      <c r="Q44" s="345"/>
      <c r="R44" s="345"/>
      <c r="S44" s="345"/>
      <c r="T44" s="345"/>
      <c r="U44" s="345"/>
      <c r="V44" s="345"/>
      <c r="W44" s="345"/>
      <c r="X44" s="345"/>
      <c r="Y44" s="345"/>
      <c r="Z44" s="345"/>
      <c r="AA44" s="345"/>
      <c r="AB44" s="345"/>
      <c r="AC44" s="345"/>
      <c r="AD44" s="345"/>
      <c r="AE44" s="345"/>
      <c r="AF44" s="854"/>
      <c r="AG44" s="854"/>
      <c r="AH44" s="854"/>
      <c r="AI44" s="854"/>
      <c r="AJ44" s="854"/>
      <c r="AK44" s="854"/>
      <c r="AL44" s="854"/>
      <c r="AM44" s="854"/>
      <c r="AN44" s="854"/>
      <c r="AO44" s="854"/>
      <c r="AP44" s="854"/>
      <c r="AQ44" s="854"/>
      <c r="AR44" s="854"/>
      <c r="AS44" s="854"/>
      <c r="AT44" s="854"/>
      <c r="AU44" s="854"/>
      <c r="AV44" s="854"/>
      <c r="AW44" s="854"/>
      <c r="AX44" s="854"/>
      <c r="AY44" s="854"/>
      <c r="AZ44" s="854"/>
      <c r="BA44" s="854"/>
      <c r="BB44" s="854"/>
      <c r="BC44" s="854"/>
      <c r="BD44" s="854"/>
      <c r="BE44" s="854"/>
      <c r="BF44" s="854"/>
      <c r="BG44" s="854"/>
      <c r="BH44" s="854"/>
      <c r="BI44" s="854"/>
      <c r="BJ44" s="854"/>
      <c r="BK44" s="854"/>
      <c r="BL44" s="854"/>
      <c r="BM44" s="854"/>
      <c r="BN44" s="854"/>
      <c r="BO44" s="854"/>
      <c r="BP44" s="854"/>
      <c r="BQ44" s="854"/>
      <c r="BR44" s="854"/>
      <c r="BS44" s="854"/>
      <c r="BT44" s="854"/>
      <c r="BU44" s="854"/>
      <c r="BV44" s="854"/>
      <c r="BW44" s="854"/>
      <c r="BX44" s="854"/>
      <c r="BY44" s="854"/>
      <c r="BZ44" s="854"/>
      <c r="CA44" s="854"/>
      <c r="CB44" s="854"/>
      <c r="CC44" s="854"/>
      <c r="CD44" s="854"/>
      <c r="CE44" s="854"/>
      <c r="CF44" s="854"/>
      <c r="CG44" s="854"/>
      <c r="CH44" s="854"/>
      <c r="CI44" s="854"/>
      <c r="CJ44" s="854"/>
      <c r="CK44" s="854"/>
      <c r="CL44" s="854"/>
      <c r="CM44" s="854"/>
      <c r="CN44" s="854"/>
      <c r="CO44" s="854"/>
      <c r="CP44" s="854"/>
      <c r="CQ44" s="854"/>
      <c r="CR44" s="854"/>
      <c r="CS44" s="854"/>
      <c r="CT44" s="854"/>
      <c r="CU44" s="854"/>
      <c r="CV44" s="854"/>
      <c r="CW44" s="854"/>
      <c r="CX44" s="854"/>
      <c r="CY44" s="854"/>
      <c r="CZ44" s="854"/>
      <c r="DA44" s="854"/>
      <c r="DB44" s="854"/>
      <c r="DC44" s="854"/>
      <c r="DD44" s="854"/>
      <c r="DE44" s="854"/>
      <c r="DF44" s="854"/>
      <c r="DG44" s="854"/>
      <c r="DH44" s="854"/>
      <c r="DI44" s="854"/>
      <c r="DJ44" s="854"/>
      <c r="DK44" s="854"/>
      <c r="DL44" s="854"/>
      <c r="DM44" s="854"/>
      <c r="DN44" s="854"/>
      <c r="DO44" s="854"/>
      <c r="DP44" s="854"/>
      <c r="DQ44" s="854"/>
      <c r="DR44" s="854"/>
      <c r="DS44" s="854"/>
      <c r="DT44" s="854"/>
      <c r="DU44" s="854"/>
      <c r="DV44" s="854"/>
      <c r="DW44" s="854"/>
      <c r="DX44" s="854"/>
      <c r="DY44" s="854"/>
      <c r="DZ44" s="854"/>
      <c r="EA44" s="854"/>
      <c r="EB44" s="854"/>
      <c r="EC44" s="854"/>
      <c r="ED44" s="854"/>
      <c r="EE44" s="854"/>
      <c r="EF44" s="854"/>
      <c r="EG44" s="854"/>
      <c r="EH44" s="854"/>
      <c r="EI44" s="854"/>
      <c r="EJ44" s="854"/>
      <c r="EK44" s="854"/>
      <c r="EL44" s="854"/>
      <c r="EM44" s="854"/>
      <c r="EN44" s="854"/>
      <c r="EO44" s="854"/>
      <c r="EP44" s="854"/>
      <c r="EQ44" s="854"/>
      <c r="ER44" s="854"/>
      <c r="ES44" s="854"/>
      <c r="ET44" s="854"/>
      <c r="EU44" s="854"/>
      <c r="EV44" s="854"/>
      <c r="EW44" s="854"/>
      <c r="EX44" s="854"/>
      <c r="EY44" s="854"/>
      <c r="EZ44" s="854"/>
      <c r="FA44" s="854"/>
      <c r="FB44" s="854"/>
      <c r="FC44" s="854"/>
      <c r="FD44" s="854"/>
      <c r="FE44" s="854"/>
      <c r="FF44" s="854"/>
      <c r="FG44" s="854"/>
      <c r="FH44" s="854"/>
      <c r="FI44" s="854"/>
      <c r="FJ44" s="854"/>
      <c r="FK44" s="854"/>
      <c r="FL44" s="854"/>
      <c r="FM44" s="854"/>
      <c r="FN44" s="854"/>
      <c r="FO44" s="854"/>
      <c r="FP44" s="854"/>
      <c r="FQ44" s="854"/>
      <c r="FR44" s="854"/>
      <c r="FS44" s="854"/>
      <c r="FT44" s="854"/>
      <c r="FU44" s="854"/>
      <c r="FV44" s="854"/>
      <c r="FW44" s="854"/>
      <c r="FX44" s="854"/>
      <c r="FY44" s="854"/>
      <c r="FZ44" s="854"/>
      <c r="GA44" s="854"/>
      <c r="GB44" s="854"/>
      <c r="GC44" s="854"/>
      <c r="GD44" s="854"/>
      <c r="GE44" s="854"/>
      <c r="GF44" s="854"/>
      <c r="GG44" s="854"/>
      <c r="GH44" s="854"/>
      <c r="GI44" s="854"/>
      <c r="GJ44" s="854"/>
      <c r="GK44" s="854"/>
      <c r="GL44" s="854"/>
      <c r="GM44" s="854"/>
      <c r="GN44" s="854"/>
      <c r="GO44" s="854"/>
      <c r="GP44" s="854"/>
      <c r="GQ44" s="854"/>
      <c r="GR44" s="854"/>
      <c r="GS44" s="854"/>
      <c r="GT44" s="854"/>
      <c r="GU44" s="854"/>
      <c r="GV44" s="854"/>
      <c r="GW44" s="854"/>
      <c r="GX44" s="854"/>
      <c r="GY44" s="854"/>
      <c r="GZ44" s="854"/>
      <c r="HA44" s="854"/>
      <c r="HB44" s="854"/>
      <c r="HC44" s="854"/>
      <c r="HD44" s="854"/>
      <c r="HE44" s="854"/>
      <c r="HF44" s="854"/>
      <c r="HG44" s="854"/>
      <c r="HH44" s="854"/>
      <c r="HI44" s="854"/>
      <c r="HJ44" s="854"/>
      <c r="HK44" s="854"/>
      <c r="HL44" s="854"/>
      <c r="HM44" s="854"/>
      <c r="HN44" s="854"/>
      <c r="HO44" s="854"/>
      <c r="HP44" s="854"/>
      <c r="HQ44" s="854"/>
      <c r="HR44" s="854"/>
      <c r="HS44" s="854"/>
      <c r="HT44" s="854"/>
      <c r="HU44" s="854"/>
      <c r="HV44" s="854"/>
      <c r="HW44" s="854"/>
      <c r="HX44" s="854"/>
      <c r="HY44" s="854"/>
      <c r="HZ44" s="854"/>
      <c r="IA44" s="854"/>
      <c r="IB44" s="854"/>
      <c r="IC44" s="854"/>
      <c r="ID44" s="854"/>
      <c r="IE44" s="854"/>
      <c r="IF44" s="854"/>
      <c r="IG44" s="854"/>
      <c r="IH44" s="854"/>
      <c r="II44" s="854"/>
      <c r="IJ44" s="854"/>
      <c r="IK44" s="854"/>
      <c r="IL44" s="854"/>
      <c r="IM44" s="854"/>
      <c r="IN44" s="854"/>
      <c r="IO44" s="854"/>
      <c r="IP44" s="854"/>
      <c r="IQ44" s="854"/>
      <c r="IR44" s="854"/>
      <c r="IS44" s="854"/>
      <c r="IT44" s="854"/>
      <c r="IU44" s="854"/>
      <c r="IV44" s="854"/>
      <c r="IW44" s="854"/>
      <c r="IX44" s="854"/>
      <c r="IY44" s="854"/>
      <c r="IZ44" s="854"/>
      <c r="JA44" s="854"/>
      <c r="JB44" s="854"/>
      <c r="JC44" s="854"/>
      <c r="JD44" s="854"/>
      <c r="JE44" s="854"/>
      <c r="JF44" s="854"/>
      <c r="JG44" s="854"/>
      <c r="JH44" s="854"/>
      <c r="JI44" s="854"/>
      <c r="JJ44" s="854"/>
      <c r="JK44" s="854"/>
      <c r="JL44" s="854"/>
      <c r="JM44" s="854"/>
      <c r="JN44" s="854"/>
      <c r="JO44" s="854"/>
      <c r="JP44" s="854"/>
      <c r="JQ44" s="854"/>
      <c r="JR44" s="854"/>
      <c r="JS44" s="854"/>
      <c r="JT44" s="854"/>
      <c r="JU44" s="854"/>
      <c r="JV44" s="854"/>
      <c r="JW44" s="854"/>
      <c r="JX44" s="854"/>
      <c r="JY44" s="854"/>
      <c r="JZ44" s="854"/>
      <c r="KA44" s="854"/>
      <c r="KB44" s="854"/>
      <c r="KC44" s="854"/>
      <c r="KD44" s="854"/>
      <c r="KE44" s="854"/>
      <c r="KF44" s="854"/>
      <c r="KG44" s="854"/>
      <c r="KH44" s="854"/>
      <c r="KI44" s="854"/>
      <c r="KJ44" s="854"/>
      <c r="KK44" s="854"/>
      <c r="KL44" s="854"/>
      <c r="KM44" s="854"/>
      <c r="KN44" s="854"/>
      <c r="KO44" s="854"/>
      <c r="KP44" s="854"/>
      <c r="KQ44" s="854"/>
      <c r="KR44" s="854"/>
      <c r="KS44" s="854"/>
      <c r="KT44" s="854"/>
      <c r="KU44" s="854"/>
      <c r="KV44" s="854"/>
      <c r="KW44" s="854"/>
      <c r="KX44" s="854"/>
      <c r="KY44" s="854"/>
      <c r="KZ44" s="854"/>
      <c r="LA44" s="854"/>
      <c r="LB44" s="854"/>
      <c r="LC44" s="854"/>
      <c r="LD44" s="854"/>
      <c r="LE44" s="854"/>
      <c r="LF44" s="854"/>
      <c r="LG44" s="854"/>
      <c r="LH44" s="854"/>
      <c r="LI44" s="854"/>
      <c r="LJ44" s="854"/>
      <c r="LK44" s="854"/>
      <c r="LL44" s="854"/>
      <c r="LM44" s="855"/>
    </row>
    <row r="45" spans="1:325" s="856" customFormat="1" ht="15.6" customHeight="1" outlineLevel="1">
      <c r="A45" s="295" t="s">
        <v>2254</v>
      </c>
      <c r="B45" s="492" t="s">
        <v>1543</v>
      </c>
      <c r="C45" s="484" t="s">
        <v>2560</v>
      </c>
      <c r="D45" s="325" t="s">
        <v>1244</v>
      </c>
      <c r="E45" s="325"/>
      <c r="F45" s="329"/>
      <c r="G45" s="328" t="s">
        <v>111</v>
      </c>
      <c r="H45" s="843">
        <v>46</v>
      </c>
      <c r="I45" s="726">
        <v>139.28024316</v>
      </c>
      <c r="J45" s="669">
        <f t="shared" si="10"/>
        <v>6406.8911853600002</v>
      </c>
      <c r="K45" s="669">
        <f t="shared" si="11"/>
        <v>7824.095515561633</v>
      </c>
      <c r="L45" s="794">
        <f t="shared" si="12"/>
        <v>1.8413278789592379E-3</v>
      </c>
      <c r="M45" s="327"/>
      <c r="N45" s="1262"/>
      <c r="O45" s="1263"/>
      <c r="P45" s="345"/>
      <c r="Q45" s="345"/>
      <c r="R45" s="345"/>
      <c r="S45" s="345"/>
      <c r="T45" s="345"/>
      <c r="U45" s="345"/>
      <c r="V45" s="345"/>
      <c r="W45" s="345"/>
      <c r="X45" s="345"/>
      <c r="Y45" s="345"/>
      <c r="Z45" s="345"/>
      <c r="AA45" s="345"/>
      <c r="AB45" s="345"/>
      <c r="AC45" s="345"/>
      <c r="AD45" s="345"/>
      <c r="AE45" s="345"/>
      <c r="AF45" s="854"/>
      <c r="AG45" s="854"/>
      <c r="AH45" s="854"/>
      <c r="AI45" s="854"/>
      <c r="AJ45" s="854"/>
      <c r="AK45" s="854"/>
      <c r="AL45" s="854"/>
      <c r="AM45" s="854"/>
      <c r="AN45" s="854"/>
      <c r="AO45" s="854"/>
      <c r="AP45" s="854"/>
      <c r="AQ45" s="854"/>
      <c r="AR45" s="854"/>
      <c r="AS45" s="854"/>
      <c r="AT45" s="854"/>
      <c r="AU45" s="854"/>
      <c r="AV45" s="854"/>
      <c r="AW45" s="854"/>
      <c r="AX45" s="854"/>
      <c r="AY45" s="854"/>
      <c r="AZ45" s="854"/>
      <c r="BA45" s="854"/>
      <c r="BB45" s="854"/>
      <c r="BC45" s="854"/>
      <c r="BD45" s="854"/>
      <c r="BE45" s="854"/>
      <c r="BF45" s="854"/>
      <c r="BG45" s="854"/>
      <c r="BH45" s="854"/>
      <c r="BI45" s="854"/>
      <c r="BJ45" s="854"/>
      <c r="BK45" s="854"/>
      <c r="BL45" s="854"/>
      <c r="BM45" s="854"/>
      <c r="BN45" s="854"/>
      <c r="BO45" s="854"/>
      <c r="BP45" s="854"/>
      <c r="BQ45" s="854"/>
      <c r="BR45" s="854"/>
      <c r="BS45" s="854"/>
      <c r="BT45" s="854"/>
      <c r="BU45" s="854"/>
      <c r="BV45" s="854"/>
      <c r="BW45" s="854"/>
      <c r="BX45" s="854"/>
      <c r="BY45" s="854"/>
      <c r="BZ45" s="854"/>
      <c r="CA45" s="854"/>
      <c r="CB45" s="854"/>
      <c r="CC45" s="854"/>
      <c r="CD45" s="854"/>
      <c r="CE45" s="854"/>
      <c r="CF45" s="854"/>
      <c r="CG45" s="854"/>
      <c r="CH45" s="854"/>
      <c r="CI45" s="854"/>
      <c r="CJ45" s="854"/>
      <c r="CK45" s="854"/>
      <c r="CL45" s="854"/>
      <c r="CM45" s="854"/>
      <c r="CN45" s="854"/>
      <c r="CO45" s="854"/>
      <c r="CP45" s="854"/>
      <c r="CQ45" s="854"/>
      <c r="CR45" s="854"/>
      <c r="CS45" s="854"/>
      <c r="CT45" s="854"/>
      <c r="CU45" s="854"/>
      <c r="CV45" s="854"/>
      <c r="CW45" s="854"/>
      <c r="CX45" s="854"/>
      <c r="CY45" s="854"/>
      <c r="CZ45" s="854"/>
      <c r="DA45" s="854"/>
      <c r="DB45" s="854"/>
      <c r="DC45" s="854"/>
      <c r="DD45" s="854"/>
      <c r="DE45" s="854"/>
      <c r="DF45" s="854"/>
      <c r="DG45" s="854"/>
      <c r="DH45" s="854"/>
      <c r="DI45" s="854"/>
      <c r="DJ45" s="854"/>
      <c r="DK45" s="854"/>
      <c r="DL45" s="854"/>
      <c r="DM45" s="854"/>
      <c r="DN45" s="854"/>
      <c r="DO45" s="854"/>
      <c r="DP45" s="854"/>
      <c r="DQ45" s="854"/>
      <c r="DR45" s="854"/>
      <c r="DS45" s="854"/>
      <c r="DT45" s="854"/>
      <c r="DU45" s="854"/>
      <c r="DV45" s="854"/>
      <c r="DW45" s="854"/>
      <c r="DX45" s="854"/>
      <c r="DY45" s="854"/>
      <c r="DZ45" s="854"/>
      <c r="EA45" s="854"/>
      <c r="EB45" s="854"/>
      <c r="EC45" s="854"/>
      <c r="ED45" s="854"/>
      <c r="EE45" s="854"/>
      <c r="EF45" s="854"/>
      <c r="EG45" s="854"/>
      <c r="EH45" s="854"/>
      <c r="EI45" s="854"/>
      <c r="EJ45" s="854"/>
      <c r="EK45" s="854"/>
      <c r="EL45" s="854"/>
      <c r="EM45" s="854"/>
      <c r="EN45" s="854"/>
      <c r="EO45" s="854"/>
      <c r="EP45" s="854"/>
      <c r="EQ45" s="854"/>
      <c r="ER45" s="854"/>
      <c r="ES45" s="854"/>
      <c r="ET45" s="854"/>
      <c r="EU45" s="854"/>
      <c r="EV45" s="854"/>
      <c r="EW45" s="854"/>
      <c r="EX45" s="854"/>
      <c r="EY45" s="854"/>
      <c r="EZ45" s="854"/>
      <c r="FA45" s="854"/>
      <c r="FB45" s="854"/>
      <c r="FC45" s="854"/>
      <c r="FD45" s="854"/>
      <c r="FE45" s="854"/>
      <c r="FF45" s="854"/>
      <c r="FG45" s="854"/>
      <c r="FH45" s="854"/>
      <c r="FI45" s="854"/>
      <c r="FJ45" s="854"/>
      <c r="FK45" s="854"/>
      <c r="FL45" s="854"/>
      <c r="FM45" s="854"/>
      <c r="FN45" s="854"/>
      <c r="FO45" s="854"/>
      <c r="FP45" s="854"/>
      <c r="FQ45" s="854"/>
      <c r="FR45" s="854"/>
      <c r="FS45" s="854"/>
      <c r="FT45" s="854"/>
      <c r="FU45" s="854"/>
      <c r="FV45" s="854"/>
      <c r="FW45" s="854"/>
      <c r="FX45" s="854"/>
      <c r="FY45" s="854"/>
      <c r="FZ45" s="854"/>
      <c r="GA45" s="854"/>
      <c r="GB45" s="854"/>
      <c r="GC45" s="854"/>
      <c r="GD45" s="854"/>
      <c r="GE45" s="854"/>
      <c r="GF45" s="854"/>
      <c r="GG45" s="854"/>
      <c r="GH45" s="854"/>
      <c r="GI45" s="854"/>
      <c r="GJ45" s="854"/>
      <c r="GK45" s="854"/>
      <c r="GL45" s="854"/>
      <c r="GM45" s="854"/>
      <c r="GN45" s="854"/>
      <c r="GO45" s="854"/>
      <c r="GP45" s="854"/>
      <c r="GQ45" s="854"/>
      <c r="GR45" s="854"/>
      <c r="GS45" s="854"/>
      <c r="GT45" s="854"/>
      <c r="GU45" s="854"/>
      <c r="GV45" s="854"/>
      <c r="GW45" s="854"/>
      <c r="GX45" s="854"/>
      <c r="GY45" s="854"/>
      <c r="GZ45" s="854"/>
      <c r="HA45" s="854"/>
      <c r="HB45" s="854"/>
      <c r="HC45" s="854"/>
      <c r="HD45" s="854"/>
      <c r="HE45" s="854"/>
      <c r="HF45" s="854"/>
      <c r="HG45" s="854"/>
      <c r="HH45" s="854"/>
      <c r="HI45" s="854"/>
      <c r="HJ45" s="854"/>
      <c r="HK45" s="854"/>
      <c r="HL45" s="854"/>
      <c r="HM45" s="854"/>
      <c r="HN45" s="854"/>
      <c r="HO45" s="854"/>
      <c r="HP45" s="854"/>
      <c r="HQ45" s="854"/>
      <c r="HR45" s="854"/>
      <c r="HS45" s="854"/>
      <c r="HT45" s="854"/>
      <c r="HU45" s="854"/>
      <c r="HV45" s="854"/>
      <c r="HW45" s="854"/>
      <c r="HX45" s="854"/>
      <c r="HY45" s="854"/>
      <c r="HZ45" s="854"/>
      <c r="IA45" s="854"/>
      <c r="IB45" s="854"/>
      <c r="IC45" s="854"/>
      <c r="ID45" s="854"/>
      <c r="IE45" s="854"/>
      <c r="IF45" s="854"/>
      <c r="IG45" s="854"/>
      <c r="IH45" s="854"/>
      <c r="II45" s="854"/>
      <c r="IJ45" s="854"/>
      <c r="IK45" s="854"/>
      <c r="IL45" s="854"/>
      <c r="IM45" s="854"/>
      <c r="IN45" s="854"/>
      <c r="IO45" s="854"/>
      <c r="IP45" s="854"/>
      <c r="IQ45" s="854"/>
      <c r="IR45" s="854"/>
      <c r="IS45" s="854"/>
      <c r="IT45" s="854"/>
      <c r="IU45" s="854"/>
      <c r="IV45" s="854"/>
      <c r="IW45" s="854"/>
      <c r="IX45" s="854"/>
      <c r="IY45" s="854"/>
      <c r="IZ45" s="854"/>
      <c r="JA45" s="854"/>
      <c r="JB45" s="854"/>
      <c r="JC45" s="854"/>
      <c r="JD45" s="854"/>
      <c r="JE45" s="854"/>
      <c r="JF45" s="854"/>
      <c r="JG45" s="854"/>
      <c r="JH45" s="854"/>
      <c r="JI45" s="854"/>
      <c r="JJ45" s="854"/>
      <c r="JK45" s="854"/>
      <c r="JL45" s="854"/>
      <c r="JM45" s="854"/>
      <c r="JN45" s="854"/>
      <c r="JO45" s="854"/>
      <c r="JP45" s="854"/>
      <c r="JQ45" s="854"/>
      <c r="JR45" s="854"/>
      <c r="JS45" s="854"/>
      <c r="JT45" s="854"/>
      <c r="JU45" s="854"/>
      <c r="JV45" s="854"/>
      <c r="JW45" s="854"/>
      <c r="JX45" s="854"/>
      <c r="JY45" s="854"/>
      <c r="JZ45" s="854"/>
      <c r="KA45" s="854"/>
      <c r="KB45" s="854"/>
      <c r="KC45" s="854"/>
      <c r="KD45" s="854"/>
      <c r="KE45" s="854"/>
      <c r="KF45" s="854"/>
      <c r="KG45" s="854"/>
      <c r="KH45" s="854"/>
      <c r="KI45" s="854"/>
      <c r="KJ45" s="854"/>
      <c r="KK45" s="854"/>
      <c r="KL45" s="854"/>
      <c r="KM45" s="854"/>
      <c r="KN45" s="854"/>
      <c r="KO45" s="854"/>
      <c r="KP45" s="854"/>
      <c r="KQ45" s="854"/>
      <c r="KR45" s="854"/>
      <c r="KS45" s="854"/>
      <c r="KT45" s="854"/>
      <c r="KU45" s="854"/>
      <c r="KV45" s="854"/>
      <c r="KW45" s="854"/>
      <c r="KX45" s="854"/>
      <c r="KY45" s="854"/>
      <c r="KZ45" s="854"/>
      <c r="LA45" s="854"/>
      <c r="LB45" s="854"/>
      <c r="LC45" s="854"/>
      <c r="LD45" s="854"/>
      <c r="LE45" s="854"/>
      <c r="LF45" s="854"/>
      <c r="LG45" s="854"/>
      <c r="LH45" s="854"/>
      <c r="LI45" s="854"/>
      <c r="LJ45" s="854"/>
      <c r="LK45" s="854"/>
      <c r="LL45" s="854"/>
      <c r="LM45" s="855"/>
    </row>
    <row r="46" spans="1:325" s="856" customFormat="1" ht="15.6" customHeight="1" outlineLevel="1">
      <c r="A46" s="295" t="s">
        <v>2255</v>
      </c>
      <c r="B46" s="492" t="s">
        <v>1543</v>
      </c>
      <c r="C46" s="484" t="s">
        <v>2561</v>
      </c>
      <c r="D46" s="325" t="s">
        <v>1245</v>
      </c>
      <c r="E46" s="325"/>
      <c r="F46" s="329"/>
      <c r="G46" s="328" t="s">
        <v>111</v>
      </c>
      <c r="H46" s="843">
        <f>25+8</f>
        <v>33</v>
      </c>
      <c r="I46" s="726">
        <v>164.70424315999998</v>
      </c>
      <c r="J46" s="669">
        <f t="shared" si="10"/>
        <v>5435.2400242799995</v>
      </c>
      <c r="K46" s="669">
        <f t="shared" si="11"/>
        <v>6637.5151176507361</v>
      </c>
      <c r="L46" s="794">
        <f t="shared" si="12"/>
        <v>1.5620772533815868E-3</v>
      </c>
      <c r="M46" s="327"/>
      <c r="N46" s="1262"/>
      <c r="O46" s="1263"/>
      <c r="P46" s="345"/>
      <c r="Q46" s="345"/>
      <c r="R46" s="345"/>
      <c r="S46" s="345"/>
      <c r="T46" s="345"/>
      <c r="U46" s="345"/>
      <c r="V46" s="345"/>
      <c r="W46" s="345"/>
      <c r="X46" s="345"/>
      <c r="Y46" s="345"/>
      <c r="Z46" s="345"/>
      <c r="AA46" s="345"/>
      <c r="AB46" s="345"/>
      <c r="AC46" s="345"/>
      <c r="AD46" s="345"/>
      <c r="AE46" s="345"/>
      <c r="AF46" s="854"/>
      <c r="AG46" s="854"/>
      <c r="AH46" s="854"/>
      <c r="AI46" s="854"/>
      <c r="AJ46" s="854"/>
      <c r="AK46" s="854"/>
      <c r="AL46" s="854"/>
      <c r="AM46" s="854"/>
      <c r="AN46" s="854"/>
      <c r="AO46" s="854"/>
      <c r="AP46" s="854"/>
      <c r="AQ46" s="854"/>
      <c r="AR46" s="854"/>
      <c r="AS46" s="854"/>
      <c r="AT46" s="854"/>
      <c r="AU46" s="854"/>
      <c r="AV46" s="854"/>
      <c r="AW46" s="854"/>
      <c r="AX46" s="854"/>
      <c r="AY46" s="854"/>
      <c r="AZ46" s="854"/>
      <c r="BA46" s="854"/>
      <c r="BB46" s="854"/>
      <c r="BC46" s="854"/>
      <c r="BD46" s="854"/>
      <c r="BE46" s="854"/>
      <c r="BF46" s="854"/>
      <c r="BG46" s="854"/>
      <c r="BH46" s="854"/>
      <c r="BI46" s="854"/>
      <c r="BJ46" s="854"/>
      <c r="BK46" s="854"/>
      <c r="BL46" s="854"/>
      <c r="BM46" s="854"/>
      <c r="BN46" s="854"/>
      <c r="BO46" s="854"/>
      <c r="BP46" s="854"/>
      <c r="BQ46" s="854"/>
      <c r="BR46" s="854"/>
      <c r="BS46" s="854"/>
      <c r="BT46" s="854"/>
      <c r="BU46" s="854"/>
      <c r="BV46" s="854"/>
      <c r="BW46" s="854"/>
      <c r="BX46" s="854"/>
      <c r="BY46" s="854"/>
      <c r="BZ46" s="854"/>
      <c r="CA46" s="854"/>
      <c r="CB46" s="854"/>
      <c r="CC46" s="854"/>
      <c r="CD46" s="854"/>
      <c r="CE46" s="854"/>
      <c r="CF46" s="854"/>
      <c r="CG46" s="854"/>
      <c r="CH46" s="854"/>
      <c r="CI46" s="854"/>
      <c r="CJ46" s="854"/>
      <c r="CK46" s="854"/>
      <c r="CL46" s="854"/>
      <c r="CM46" s="854"/>
      <c r="CN46" s="854"/>
      <c r="CO46" s="854"/>
      <c r="CP46" s="854"/>
      <c r="CQ46" s="854"/>
      <c r="CR46" s="854"/>
      <c r="CS46" s="854"/>
      <c r="CT46" s="854"/>
      <c r="CU46" s="854"/>
      <c r="CV46" s="854"/>
      <c r="CW46" s="854"/>
      <c r="CX46" s="854"/>
      <c r="CY46" s="854"/>
      <c r="CZ46" s="854"/>
      <c r="DA46" s="854"/>
      <c r="DB46" s="854"/>
      <c r="DC46" s="854"/>
      <c r="DD46" s="854"/>
      <c r="DE46" s="854"/>
      <c r="DF46" s="854"/>
      <c r="DG46" s="854"/>
      <c r="DH46" s="854"/>
      <c r="DI46" s="854"/>
      <c r="DJ46" s="854"/>
      <c r="DK46" s="854"/>
      <c r="DL46" s="854"/>
      <c r="DM46" s="854"/>
      <c r="DN46" s="854"/>
      <c r="DO46" s="854"/>
      <c r="DP46" s="854"/>
      <c r="DQ46" s="854"/>
      <c r="DR46" s="854"/>
      <c r="DS46" s="854"/>
      <c r="DT46" s="854"/>
      <c r="DU46" s="854"/>
      <c r="DV46" s="854"/>
      <c r="DW46" s="854"/>
      <c r="DX46" s="854"/>
      <c r="DY46" s="854"/>
      <c r="DZ46" s="854"/>
      <c r="EA46" s="854"/>
      <c r="EB46" s="854"/>
      <c r="EC46" s="854"/>
      <c r="ED46" s="854"/>
      <c r="EE46" s="854"/>
      <c r="EF46" s="854"/>
      <c r="EG46" s="854"/>
      <c r="EH46" s="854"/>
      <c r="EI46" s="854"/>
      <c r="EJ46" s="854"/>
      <c r="EK46" s="854"/>
      <c r="EL46" s="854"/>
      <c r="EM46" s="854"/>
      <c r="EN46" s="854"/>
      <c r="EO46" s="854"/>
      <c r="EP46" s="854"/>
      <c r="EQ46" s="854"/>
      <c r="ER46" s="854"/>
      <c r="ES46" s="854"/>
      <c r="ET46" s="854"/>
      <c r="EU46" s="854"/>
      <c r="EV46" s="854"/>
      <c r="EW46" s="854"/>
      <c r="EX46" s="854"/>
      <c r="EY46" s="854"/>
      <c r="EZ46" s="854"/>
      <c r="FA46" s="854"/>
      <c r="FB46" s="854"/>
      <c r="FC46" s="854"/>
      <c r="FD46" s="854"/>
      <c r="FE46" s="854"/>
      <c r="FF46" s="854"/>
      <c r="FG46" s="854"/>
      <c r="FH46" s="854"/>
      <c r="FI46" s="854"/>
      <c r="FJ46" s="854"/>
      <c r="FK46" s="854"/>
      <c r="FL46" s="854"/>
      <c r="FM46" s="854"/>
      <c r="FN46" s="854"/>
      <c r="FO46" s="854"/>
      <c r="FP46" s="854"/>
      <c r="FQ46" s="854"/>
      <c r="FR46" s="854"/>
      <c r="FS46" s="854"/>
      <c r="FT46" s="854"/>
      <c r="FU46" s="854"/>
      <c r="FV46" s="854"/>
      <c r="FW46" s="854"/>
      <c r="FX46" s="854"/>
      <c r="FY46" s="854"/>
      <c r="FZ46" s="854"/>
      <c r="GA46" s="854"/>
      <c r="GB46" s="854"/>
      <c r="GC46" s="854"/>
      <c r="GD46" s="854"/>
      <c r="GE46" s="854"/>
      <c r="GF46" s="854"/>
      <c r="GG46" s="854"/>
      <c r="GH46" s="854"/>
      <c r="GI46" s="854"/>
      <c r="GJ46" s="854"/>
      <c r="GK46" s="854"/>
      <c r="GL46" s="854"/>
      <c r="GM46" s="854"/>
      <c r="GN46" s="854"/>
      <c r="GO46" s="854"/>
      <c r="GP46" s="854"/>
      <c r="GQ46" s="854"/>
      <c r="GR46" s="854"/>
      <c r="GS46" s="854"/>
      <c r="GT46" s="854"/>
      <c r="GU46" s="854"/>
      <c r="GV46" s="854"/>
      <c r="GW46" s="854"/>
      <c r="GX46" s="854"/>
      <c r="GY46" s="854"/>
      <c r="GZ46" s="854"/>
      <c r="HA46" s="854"/>
      <c r="HB46" s="854"/>
      <c r="HC46" s="854"/>
      <c r="HD46" s="854"/>
      <c r="HE46" s="854"/>
      <c r="HF46" s="854"/>
      <c r="HG46" s="854"/>
      <c r="HH46" s="854"/>
      <c r="HI46" s="854"/>
      <c r="HJ46" s="854"/>
      <c r="HK46" s="854"/>
      <c r="HL46" s="854"/>
      <c r="HM46" s="854"/>
      <c r="HN46" s="854"/>
      <c r="HO46" s="854"/>
      <c r="HP46" s="854"/>
      <c r="HQ46" s="854"/>
      <c r="HR46" s="854"/>
      <c r="HS46" s="854"/>
      <c r="HT46" s="854"/>
      <c r="HU46" s="854"/>
      <c r="HV46" s="854"/>
      <c r="HW46" s="854"/>
      <c r="HX46" s="854"/>
      <c r="HY46" s="854"/>
      <c r="HZ46" s="854"/>
      <c r="IA46" s="854"/>
      <c r="IB46" s="854"/>
      <c r="IC46" s="854"/>
      <c r="ID46" s="854"/>
      <c r="IE46" s="854"/>
      <c r="IF46" s="854"/>
      <c r="IG46" s="854"/>
      <c r="IH46" s="854"/>
      <c r="II46" s="854"/>
      <c r="IJ46" s="854"/>
      <c r="IK46" s="854"/>
      <c r="IL46" s="854"/>
      <c r="IM46" s="854"/>
      <c r="IN46" s="854"/>
      <c r="IO46" s="854"/>
      <c r="IP46" s="854"/>
      <c r="IQ46" s="854"/>
      <c r="IR46" s="854"/>
      <c r="IS46" s="854"/>
      <c r="IT46" s="854"/>
      <c r="IU46" s="854"/>
      <c r="IV46" s="854"/>
      <c r="IW46" s="854"/>
      <c r="IX46" s="854"/>
      <c r="IY46" s="854"/>
      <c r="IZ46" s="854"/>
      <c r="JA46" s="854"/>
      <c r="JB46" s="854"/>
      <c r="JC46" s="854"/>
      <c r="JD46" s="854"/>
      <c r="JE46" s="854"/>
      <c r="JF46" s="854"/>
      <c r="JG46" s="854"/>
      <c r="JH46" s="854"/>
      <c r="JI46" s="854"/>
      <c r="JJ46" s="854"/>
      <c r="JK46" s="854"/>
      <c r="JL46" s="854"/>
      <c r="JM46" s="854"/>
      <c r="JN46" s="854"/>
      <c r="JO46" s="854"/>
      <c r="JP46" s="854"/>
      <c r="JQ46" s="854"/>
      <c r="JR46" s="854"/>
      <c r="JS46" s="854"/>
      <c r="JT46" s="854"/>
      <c r="JU46" s="854"/>
      <c r="JV46" s="854"/>
      <c r="JW46" s="854"/>
      <c r="JX46" s="854"/>
      <c r="JY46" s="854"/>
      <c r="JZ46" s="854"/>
      <c r="KA46" s="854"/>
      <c r="KB46" s="854"/>
      <c r="KC46" s="854"/>
      <c r="KD46" s="854"/>
      <c r="KE46" s="854"/>
      <c r="KF46" s="854"/>
      <c r="KG46" s="854"/>
      <c r="KH46" s="854"/>
      <c r="KI46" s="854"/>
      <c r="KJ46" s="854"/>
      <c r="KK46" s="854"/>
      <c r="KL46" s="854"/>
      <c r="KM46" s="854"/>
      <c r="KN46" s="854"/>
      <c r="KO46" s="854"/>
      <c r="KP46" s="854"/>
      <c r="KQ46" s="854"/>
      <c r="KR46" s="854"/>
      <c r="KS46" s="854"/>
      <c r="KT46" s="854"/>
      <c r="KU46" s="854"/>
      <c r="KV46" s="854"/>
      <c r="KW46" s="854"/>
      <c r="KX46" s="854"/>
      <c r="KY46" s="854"/>
      <c r="KZ46" s="854"/>
      <c r="LA46" s="854"/>
      <c r="LB46" s="854"/>
      <c r="LC46" s="854"/>
      <c r="LD46" s="854"/>
      <c r="LE46" s="854"/>
      <c r="LF46" s="854"/>
      <c r="LG46" s="854"/>
      <c r="LH46" s="854"/>
      <c r="LI46" s="854"/>
      <c r="LJ46" s="854"/>
      <c r="LK46" s="854"/>
      <c r="LL46" s="854"/>
      <c r="LM46" s="855"/>
    </row>
    <row r="47" spans="1:325" s="856" customFormat="1" ht="15.6" customHeight="1" outlineLevel="1">
      <c r="A47" s="295" t="s">
        <v>2256</v>
      </c>
      <c r="B47" s="492" t="s">
        <v>2446</v>
      </c>
      <c r="C47" s="511">
        <v>600000767</v>
      </c>
      <c r="D47" s="325" t="s">
        <v>1246</v>
      </c>
      <c r="E47" s="325"/>
      <c r="F47" s="329"/>
      <c r="G47" s="328" t="s">
        <v>111</v>
      </c>
      <c r="H47" s="843">
        <f>20+31</f>
        <v>51</v>
      </c>
      <c r="I47" s="726">
        <v>283.74081200000001</v>
      </c>
      <c r="J47" s="669">
        <f t="shared" si="10"/>
        <v>14470.781412</v>
      </c>
      <c r="K47" s="669">
        <f t="shared" si="11"/>
        <v>17671.718260334401</v>
      </c>
      <c r="L47" s="794">
        <f t="shared" si="12"/>
        <v>4.1588740113343327E-3</v>
      </c>
      <c r="M47" s="327"/>
      <c r="N47" s="1262"/>
      <c r="O47" s="1263"/>
      <c r="P47" s="345"/>
      <c r="Q47" s="345"/>
      <c r="R47" s="345"/>
      <c r="S47" s="345"/>
      <c r="T47" s="345"/>
      <c r="U47" s="345"/>
      <c r="V47" s="345"/>
      <c r="W47" s="345"/>
      <c r="X47" s="345"/>
      <c r="Y47" s="345"/>
      <c r="Z47" s="345"/>
      <c r="AA47" s="345"/>
      <c r="AB47" s="345"/>
      <c r="AC47" s="345"/>
      <c r="AD47" s="345"/>
      <c r="AE47" s="345"/>
      <c r="AF47" s="854"/>
      <c r="AG47" s="854"/>
      <c r="AH47" s="854"/>
      <c r="AI47" s="854"/>
      <c r="AJ47" s="854"/>
      <c r="AK47" s="854"/>
      <c r="AL47" s="854"/>
      <c r="AM47" s="854"/>
      <c r="AN47" s="854"/>
      <c r="AO47" s="854"/>
      <c r="AP47" s="854"/>
      <c r="AQ47" s="854"/>
      <c r="AR47" s="854"/>
      <c r="AS47" s="854"/>
      <c r="AT47" s="854"/>
      <c r="AU47" s="854"/>
      <c r="AV47" s="854"/>
      <c r="AW47" s="854"/>
      <c r="AX47" s="854"/>
      <c r="AY47" s="854"/>
      <c r="AZ47" s="854"/>
      <c r="BA47" s="854"/>
      <c r="BB47" s="854"/>
      <c r="BC47" s="854"/>
      <c r="BD47" s="854"/>
      <c r="BE47" s="854"/>
      <c r="BF47" s="854"/>
      <c r="BG47" s="854"/>
      <c r="BH47" s="854"/>
      <c r="BI47" s="854"/>
      <c r="BJ47" s="854"/>
      <c r="BK47" s="854"/>
      <c r="BL47" s="854"/>
      <c r="BM47" s="854"/>
      <c r="BN47" s="854"/>
      <c r="BO47" s="854"/>
      <c r="BP47" s="854"/>
      <c r="BQ47" s="854"/>
      <c r="BR47" s="854"/>
      <c r="BS47" s="854"/>
      <c r="BT47" s="854"/>
      <c r="BU47" s="854"/>
      <c r="BV47" s="854"/>
      <c r="BW47" s="854"/>
      <c r="BX47" s="854"/>
      <c r="BY47" s="854"/>
      <c r="BZ47" s="854"/>
      <c r="CA47" s="854"/>
      <c r="CB47" s="854"/>
      <c r="CC47" s="854"/>
      <c r="CD47" s="854"/>
      <c r="CE47" s="854"/>
      <c r="CF47" s="854"/>
      <c r="CG47" s="854"/>
      <c r="CH47" s="854"/>
      <c r="CI47" s="854"/>
      <c r="CJ47" s="854"/>
      <c r="CK47" s="854"/>
      <c r="CL47" s="854"/>
      <c r="CM47" s="854"/>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4"/>
      <c r="EL47" s="854"/>
      <c r="EM47" s="854"/>
      <c r="EN47" s="854"/>
      <c r="EO47" s="854"/>
      <c r="EP47" s="854"/>
      <c r="EQ47" s="854"/>
      <c r="ER47" s="854"/>
      <c r="ES47" s="854"/>
      <c r="ET47" s="854"/>
      <c r="EU47" s="854"/>
      <c r="EV47" s="854"/>
      <c r="EW47" s="854"/>
      <c r="EX47" s="854"/>
      <c r="EY47" s="854"/>
      <c r="EZ47" s="854"/>
      <c r="FA47" s="854"/>
      <c r="FB47" s="854"/>
      <c r="FC47" s="854"/>
      <c r="FD47" s="854"/>
      <c r="FE47" s="854"/>
      <c r="FF47" s="854"/>
      <c r="FG47" s="854"/>
      <c r="FH47" s="854"/>
      <c r="FI47" s="854"/>
      <c r="FJ47" s="854"/>
      <c r="FK47" s="854"/>
      <c r="FL47" s="854"/>
      <c r="FM47" s="854"/>
      <c r="FN47" s="854"/>
      <c r="FO47" s="854"/>
      <c r="FP47" s="854"/>
      <c r="FQ47" s="854"/>
      <c r="FR47" s="854"/>
      <c r="FS47" s="854"/>
      <c r="FT47" s="854"/>
      <c r="FU47" s="854"/>
      <c r="FV47" s="854"/>
      <c r="FW47" s="854"/>
      <c r="FX47" s="854"/>
      <c r="FY47" s="854"/>
      <c r="FZ47" s="854"/>
      <c r="GA47" s="854"/>
      <c r="GB47" s="854"/>
      <c r="GC47" s="854"/>
      <c r="GD47" s="854"/>
      <c r="GE47" s="854"/>
      <c r="GF47" s="854"/>
      <c r="GG47" s="854"/>
      <c r="GH47" s="854"/>
      <c r="GI47" s="854"/>
      <c r="GJ47" s="854"/>
      <c r="GK47" s="854"/>
      <c r="GL47" s="854"/>
      <c r="GM47" s="854"/>
      <c r="GN47" s="854"/>
      <c r="GO47" s="854"/>
      <c r="GP47" s="854"/>
      <c r="GQ47" s="854"/>
      <c r="GR47" s="854"/>
      <c r="GS47" s="854"/>
      <c r="GT47" s="854"/>
      <c r="GU47" s="854"/>
      <c r="GV47" s="854"/>
      <c r="GW47" s="854"/>
      <c r="GX47" s="854"/>
      <c r="GY47" s="854"/>
      <c r="GZ47" s="854"/>
      <c r="HA47" s="854"/>
      <c r="HB47" s="854"/>
      <c r="HC47" s="854"/>
      <c r="HD47" s="854"/>
      <c r="HE47" s="854"/>
      <c r="HF47" s="854"/>
      <c r="HG47" s="854"/>
      <c r="HH47" s="854"/>
      <c r="HI47" s="854"/>
      <c r="HJ47" s="854"/>
      <c r="HK47" s="854"/>
      <c r="HL47" s="854"/>
      <c r="HM47" s="854"/>
      <c r="HN47" s="854"/>
      <c r="HO47" s="854"/>
      <c r="HP47" s="854"/>
      <c r="HQ47" s="854"/>
      <c r="HR47" s="854"/>
      <c r="HS47" s="854"/>
      <c r="HT47" s="854"/>
      <c r="HU47" s="854"/>
      <c r="HV47" s="854"/>
      <c r="HW47" s="854"/>
      <c r="HX47" s="854"/>
      <c r="HY47" s="854"/>
      <c r="HZ47" s="854"/>
      <c r="IA47" s="854"/>
      <c r="IB47" s="854"/>
      <c r="IC47" s="854"/>
      <c r="ID47" s="854"/>
      <c r="IE47" s="854"/>
      <c r="IF47" s="854"/>
      <c r="IG47" s="854"/>
      <c r="IH47" s="854"/>
      <c r="II47" s="854"/>
      <c r="IJ47" s="854"/>
      <c r="IK47" s="854"/>
      <c r="IL47" s="854"/>
      <c r="IM47" s="854"/>
      <c r="IN47" s="854"/>
      <c r="IO47" s="854"/>
      <c r="IP47" s="854"/>
      <c r="IQ47" s="854"/>
      <c r="IR47" s="854"/>
      <c r="IS47" s="854"/>
      <c r="IT47" s="854"/>
      <c r="IU47" s="854"/>
      <c r="IV47" s="854"/>
      <c r="IW47" s="854"/>
      <c r="IX47" s="854"/>
      <c r="IY47" s="854"/>
      <c r="IZ47" s="854"/>
      <c r="JA47" s="854"/>
      <c r="JB47" s="854"/>
      <c r="JC47" s="854"/>
      <c r="JD47" s="854"/>
      <c r="JE47" s="854"/>
      <c r="JF47" s="854"/>
      <c r="JG47" s="854"/>
      <c r="JH47" s="854"/>
      <c r="JI47" s="854"/>
      <c r="JJ47" s="854"/>
      <c r="JK47" s="854"/>
      <c r="JL47" s="854"/>
      <c r="JM47" s="854"/>
      <c r="JN47" s="854"/>
      <c r="JO47" s="854"/>
      <c r="JP47" s="854"/>
      <c r="JQ47" s="854"/>
      <c r="JR47" s="854"/>
      <c r="JS47" s="854"/>
      <c r="JT47" s="854"/>
      <c r="JU47" s="854"/>
      <c r="JV47" s="854"/>
      <c r="JW47" s="854"/>
      <c r="JX47" s="854"/>
      <c r="JY47" s="854"/>
      <c r="JZ47" s="854"/>
      <c r="KA47" s="854"/>
      <c r="KB47" s="854"/>
      <c r="KC47" s="854"/>
      <c r="KD47" s="854"/>
      <c r="KE47" s="854"/>
      <c r="KF47" s="854"/>
      <c r="KG47" s="854"/>
      <c r="KH47" s="854"/>
      <c r="KI47" s="854"/>
      <c r="KJ47" s="854"/>
      <c r="KK47" s="854"/>
      <c r="KL47" s="854"/>
      <c r="KM47" s="854"/>
      <c r="KN47" s="854"/>
      <c r="KO47" s="854"/>
      <c r="KP47" s="854"/>
      <c r="KQ47" s="854"/>
      <c r="KR47" s="854"/>
      <c r="KS47" s="854"/>
      <c r="KT47" s="854"/>
      <c r="KU47" s="854"/>
      <c r="KV47" s="854"/>
      <c r="KW47" s="854"/>
      <c r="KX47" s="854"/>
      <c r="KY47" s="854"/>
      <c r="KZ47" s="854"/>
      <c r="LA47" s="854"/>
      <c r="LB47" s="854"/>
      <c r="LC47" s="854"/>
      <c r="LD47" s="854"/>
      <c r="LE47" s="854"/>
      <c r="LF47" s="854"/>
      <c r="LG47" s="854"/>
      <c r="LH47" s="854"/>
      <c r="LI47" s="854"/>
      <c r="LJ47" s="854"/>
      <c r="LK47" s="854"/>
      <c r="LL47" s="854"/>
      <c r="LM47" s="855"/>
    </row>
    <row r="48" spans="1:325" s="856" customFormat="1" ht="15.6" customHeight="1" outlineLevel="1">
      <c r="A48" s="295" t="s">
        <v>2257</v>
      </c>
      <c r="B48" s="492" t="s">
        <v>1543</v>
      </c>
      <c r="C48" s="484" t="s">
        <v>2562</v>
      </c>
      <c r="D48" s="325" t="s">
        <v>1247</v>
      </c>
      <c r="E48" s="325"/>
      <c r="F48" s="329"/>
      <c r="G48" s="328" t="s">
        <v>111</v>
      </c>
      <c r="H48" s="843">
        <v>12</v>
      </c>
      <c r="I48" s="726">
        <v>252.75024315999997</v>
      </c>
      <c r="J48" s="669">
        <f t="shared" si="10"/>
        <v>3033.0029179199996</v>
      </c>
      <c r="K48" s="669">
        <f t="shared" si="11"/>
        <v>3703.9031633639038</v>
      </c>
      <c r="L48" s="794">
        <f t="shared" si="12"/>
        <v>8.7167905122100301E-4</v>
      </c>
      <c r="M48" s="327"/>
      <c r="N48" s="1262"/>
      <c r="O48" s="1263"/>
      <c r="P48" s="345"/>
      <c r="Q48" s="345"/>
      <c r="R48" s="345"/>
      <c r="S48" s="345"/>
      <c r="T48" s="345"/>
      <c r="U48" s="345"/>
      <c r="V48" s="345"/>
      <c r="W48" s="345"/>
      <c r="X48" s="345"/>
      <c r="Y48" s="345"/>
      <c r="Z48" s="345"/>
      <c r="AA48" s="345"/>
      <c r="AB48" s="345"/>
      <c r="AC48" s="345"/>
      <c r="AD48" s="345"/>
      <c r="AE48" s="345"/>
      <c r="AF48" s="854"/>
      <c r="AG48" s="854"/>
      <c r="AH48" s="854"/>
      <c r="AI48" s="854"/>
      <c r="AJ48" s="854"/>
      <c r="AK48" s="854"/>
      <c r="AL48" s="854"/>
      <c r="AM48" s="854"/>
      <c r="AN48" s="854"/>
      <c r="AO48" s="854"/>
      <c r="AP48" s="854"/>
      <c r="AQ48" s="854"/>
      <c r="AR48" s="854"/>
      <c r="AS48" s="854"/>
      <c r="AT48" s="854"/>
      <c r="AU48" s="854"/>
      <c r="AV48" s="854"/>
      <c r="AW48" s="854"/>
      <c r="AX48" s="854"/>
      <c r="AY48" s="854"/>
      <c r="AZ48" s="854"/>
      <c r="BA48" s="854"/>
      <c r="BB48" s="854"/>
      <c r="BC48" s="854"/>
      <c r="BD48" s="854"/>
      <c r="BE48" s="854"/>
      <c r="BF48" s="854"/>
      <c r="BG48" s="854"/>
      <c r="BH48" s="854"/>
      <c r="BI48" s="854"/>
      <c r="BJ48" s="854"/>
      <c r="BK48" s="854"/>
      <c r="BL48" s="854"/>
      <c r="BM48" s="854"/>
      <c r="BN48" s="854"/>
      <c r="BO48" s="854"/>
      <c r="BP48" s="854"/>
      <c r="BQ48" s="854"/>
      <c r="BR48" s="854"/>
      <c r="BS48" s="854"/>
      <c r="BT48" s="854"/>
      <c r="BU48" s="854"/>
      <c r="BV48" s="854"/>
      <c r="BW48" s="854"/>
      <c r="BX48" s="854"/>
      <c r="BY48" s="854"/>
      <c r="BZ48" s="854"/>
      <c r="CA48" s="854"/>
      <c r="CB48" s="854"/>
      <c r="CC48" s="854"/>
      <c r="CD48" s="854"/>
      <c r="CE48" s="854"/>
      <c r="CF48" s="854"/>
      <c r="CG48" s="854"/>
      <c r="CH48" s="854"/>
      <c r="CI48" s="854"/>
      <c r="CJ48" s="854"/>
      <c r="CK48" s="854"/>
      <c r="CL48" s="854"/>
      <c r="CM48" s="854"/>
      <c r="CN48" s="854"/>
      <c r="CO48" s="854"/>
      <c r="CP48" s="854"/>
      <c r="CQ48" s="854"/>
      <c r="CR48" s="854"/>
      <c r="CS48" s="854"/>
      <c r="CT48" s="854"/>
      <c r="CU48" s="854"/>
      <c r="CV48" s="854"/>
      <c r="CW48" s="854"/>
      <c r="CX48" s="854"/>
      <c r="CY48" s="854"/>
      <c r="CZ48" s="854"/>
      <c r="DA48" s="854"/>
      <c r="DB48" s="854"/>
      <c r="DC48" s="854"/>
      <c r="DD48" s="854"/>
      <c r="DE48" s="854"/>
      <c r="DF48" s="854"/>
      <c r="DG48" s="854"/>
      <c r="DH48" s="854"/>
      <c r="DI48" s="854"/>
      <c r="DJ48" s="854"/>
      <c r="DK48" s="854"/>
      <c r="DL48" s="854"/>
      <c r="DM48" s="854"/>
      <c r="DN48" s="854"/>
      <c r="DO48" s="854"/>
      <c r="DP48" s="854"/>
      <c r="DQ48" s="854"/>
      <c r="DR48" s="854"/>
      <c r="DS48" s="854"/>
      <c r="DT48" s="854"/>
      <c r="DU48" s="854"/>
      <c r="DV48" s="854"/>
      <c r="DW48" s="854"/>
      <c r="DX48" s="854"/>
      <c r="DY48" s="854"/>
      <c r="DZ48" s="854"/>
      <c r="EA48" s="854"/>
      <c r="EB48" s="854"/>
      <c r="EC48" s="854"/>
      <c r="ED48" s="854"/>
      <c r="EE48" s="854"/>
      <c r="EF48" s="854"/>
      <c r="EG48" s="854"/>
      <c r="EH48" s="854"/>
      <c r="EI48" s="854"/>
      <c r="EJ48" s="854"/>
      <c r="EK48" s="854"/>
      <c r="EL48" s="854"/>
      <c r="EM48" s="854"/>
      <c r="EN48" s="854"/>
      <c r="EO48" s="854"/>
      <c r="EP48" s="854"/>
      <c r="EQ48" s="854"/>
      <c r="ER48" s="854"/>
      <c r="ES48" s="854"/>
      <c r="ET48" s="854"/>
      <c r="EU48" s="854"/>
      <c r="EV48" s="854"/>
      <c r="EW48" s="854"/>
      <c r="EX48" s="854"/>
      <c r="EY48" s="854"/>
      <c r="EZ48" s="854"/>
      <c r="FA48" s="854"/>
      <c r="FB48" s="854"/>
      <c r="FC48" s="854"/>
      <c r="FD48" s="854"/>
      <c r="FE48" s="854"/>
      <c r="FF48" s="854"/>
      <c r="FG48" s="854"/>
      <c r="FH48" s="854"/>
      <c r="FI48" s="854"/>
      <c r="FJ48" s="854"/>
      <c r="FK48" s="854"/>
      <c r="FL48" s="854"/>
      <c r="FM48" s="854"/>
      <c r="FN48" s="854"/>
      <c r="FO48" s="854"/>
      <c r="FP48" s="854"/>
      <c r="FQ48" s="854"/>
      <c r="FR48" s="854"/>
      <c r="FS48" s="854"/>
      <c r="FT48" s="854"/>
      <c r="FU48" s="854"/>
      <c r="FV48" s="854"/>
      <c r="FW48" s="854"/>
      <c r="FX48" s="854"/>
      <c r="FY48" s="854"/>
      <c r="FZ48" s="854"/>
      <c r="GA48" s="854"/>
      <c r="GB48" s="854"/>
      <c r="GC48" s="854"/>
      <c r="GD48" s="854"/>
      <c r="GE48" s="854"/>
      <c r="GF48" s="854"/>
      <c r="GG48" s="854"/>
      <c r="GH48" s="854"/>
      <c r="GI48" s="854"/>
      <c r="GJ48" s="854"/>
      <c r="GK48" s="854"/>
      <c r="GL48" s="854"/>
      <c r="GM48" s="854"/>
      <c r="GN48" s="854"/>
      <c r="GO48" s="854"/>
      <c r="GP48" s="854"/>
      <c r="GQ48" s="854"/>
      <c r="GR48" s="854"/>
      <c r="GS48" s="854"/>
      <c r="GT48" s="854"/>
      <c r="GU48" s="854"/>
      <c r="GV48" s="854"/>
      <c r="GW48" s="854"/>
      <c r="GX48" s="854"/>
      <c r="GY48" s="854"/>
      <c r="GZ48" s="854"/>
      <c r="HA48" s="854"/>
      <c r="HB48" s="854"/>
      <c r="HC48" s="854"/>
      <c r="HD48" s="854"/>
      <c r="HE48" s="854"/>
      <c r="HF48" s="854"/>
      <c r="HG48" s="854"/>
      <c r="HH48" s="854"/>
      <c r="HI48" s="854"/>
      <c r="HJ48" s="854"/>
      <c r="HK48" s="854"/>
      <c r="HL48" s="854"/>
      <c r="HM48" s="854"/>
      <c r="HN48" s="854"/>
      <c r="HO48" s="854"/>
      <c r="HP48" s="854"/>
      <c r="HQ48" s="854"/>
      <c r="HR48" s="854"/>
      <c r="HS48" s="854"/>
      <c r="HT48" s="854"/>
      <c r="HU48" s="854"/>
      <c r="HV48" s="854"/>
      <c r="HW48" s="854"/>
      <c r="HX48" s="854"/>
      <c r="HY48" s="854"/>
      <c r="HZ48" s="854"/>
      <c r="IA48" s="854"/>
      <c r="IB48" s="854"/>
      <c r="IC48" s="854"/>
      <c r="ID48" s="854"/>
      <c r="IE48" s="854"/>
      <c r="IF48" s="854"/>
      <c r="IG48" s="854"/>
      <c r="IH48" s="854"/>
      <c r="II48" s="854"/>
      <c r="IJ48" s="854"/>
      <c r="IK48" s="854"/>
      <c r="IL48" s="854"/>
      <c r="IM48" s="854"/>
      <c r="IN48" s="854"/>
      <c r="IO48" s="854"/>
      <c r="IP48" s="854"/>
      <c r="IQ48" s="854"/>
      <c r="IR48" s="854"/>
      <c r="IS48" s="854"/>
      <c r="IT48" s="854"/>
      <c r="IU48" s="854"/>
      <c r="IV48" s="854"/>
      <c r="IW48" s="854"/>
      <c r="IX48" s="854"/>
      <c r="IY48" s="854"/>
      <c r="IZ48" s="854"/>
      <c r="JA48" s="854"/>
      <c r="JB48" s="854"/>
      <c r="JC48" s="854"/>
      <c r="JD48" s="854"/>
      <c r="JE48" s="854"/>
      <c r="JF48" s="854"/>
      <c r="JG48" s="854"/>
      <c r="JH48" s="854"/>
      <c r="JI48" s="854"/>
      <c r="JJ48" s="854"/>
      <c r="JK48" s="854"/>
      <c r="JL48" s="854"/>
      <c r="JM48" s="854"/>
      <c r="JN48" s="854"/>
      <c r="JO48" s="854"/>
      <c r="JP48" s="854"/>
      <c r="JQ48" s="854"/>
      <c r="JR48" s="854"/>
      <c r="JS48" s="854"/>
      <c r="JT48" s="854"/>
      <c r="JU48" s="854"/>
      <c r="JV48" s="854"/>
      <c r="JW48" s="854"/>
      <c r="JX48" s="854"/>
      <c r="JY48" s="854"/>
      <c r="JZ48" s="854"/>
      <c r="KA48" s="854"/>
      <c r="KB48" s="854"/>
      <c r="KC48" s="854"/>
      <c r="KD48" s="854"/>
      <c r="KE48" s="854"/>
      <c r="KF48" s="854"/>
      <c r="KG48" s="854"/>
      <c r="KH48" s="854"/>
      <c r="KI48" s="854"/>
      <c r="KJ48" s="854"/>
      <c r="KK48" s="854"/>
      <c r="KL48" s="854"/>
      <c r="KM48" s="854"/>
      <c r="KN48" s="854"/>
      <c r="KO48" s="854"/>
      <c r="KP48" s="854"/>
      <c r="KQ48" s="854"/>
      <c r="KR48" s="854"/>
      <c r="KS48" s="854"/>
      <c r="KT48" s="854"/>
      <c r="KU48" s="854"/>
      <c r="KV48" s="854"/>
      <c r="KW48" s="854"/>
      <c r="KX48" s="854"/>
      <c r="KY48" s="854"/>
      <c r="KZ48" s="854"/>
      <c r="LA48" s="854"/>
      <c r="LB48" s="854"/>
      <c r="LC48" s="854"/>
      <c r="LD48" s="854"/>
      <c r="LE48" s="854"/>
      <c r="LF48" s="854"/>
      <c r="LG48" s="854"/>
      <c r="LH48" s="854"/>
      <c r="LI48" s="854"/>
      <c r="LJ48" s="854"/>
      <c r="LK48" s="854"/>
      <c r="LL48" s="854"/>
      <c r="LM48" s="855"/>
    </row>
    <row r="49" spans="1:325" s="856" customFormat="1" ht="15.6" customHeight="1" outlineLevel="1">
      <c r="A49" s="295" t="s">
        <v>2258</v>
      </c>
      <c r="B49" s="492" t="s">
        <v>1543</v>
      </c>
      <c r="C49" s="484" t="s">
        <v>2563</v>
      </c>
      <c r="D49" s="325" t="s">
        <v>1248</v>
      </c>
      <c r="E49" s="325"/>
      <c r="F49" s="298"/>
      <c r="G49" s="299" t="s">
        <v>111</v>
      </c>
      <c r="H49" s="836">
        <v>27</v>
      </c>
      <c r="I49" s="726">
        <v>293.53224316000001</v>
      </c>
      <c r="J49" s="669">
        <f t="shared" si="10"/>
        <v>7925.3705653200004</v>
      </c>
      <c r="K49" s="669">
        <f t="shared" si="11"/>
        <v>9678.4625343687858</v>
      </c>
      <c r="L49" s="794">
        <f t="shared" si="12"/>
        <v>2.277735855160566E-3</v>
      </c>
      <c r="M49" s="327"/>
      <c r="N49" s="1262"/>
      <c r="O49" s="1263"/>
      <c r="P49" s="345"/>
      <c r="Q49" s="345"/>
      <c r="R49" s="345"/>
      <c r="S49" s="345"/>
      <c r="T49" s="345"/>
      <c r="U49" s="345"/>
      <c r="V49" s="345"/>
      <c r="W49" s="345"/>
      <c r="X49" s="345"/>
      <c r="Y49" s="345"/>
      <c r="Z49" s="345"/>
      <c r="AA49" s="345"/>
      <c r="AB49" s="345"/>
      <c r="AC49" s="345"/>
      <c r="AD49" s="345"/>
      <c r="AE49" s="345"/>
      <c r="AF49" s="854"/>
      <c r="AG49" s="854"/>
      <c r="AH49" s="854"/>
      <c r="AI49" s="854"/>
      <c r="AJ49" s="854"/>
      <c r="AK49" s="854"/>
      <c r="AL49" s="854"/>
      <c r="AM49" s="854"/>
      <c r="AN49" s="854"/>
      <c r="AO49" s="854"/>
      <c r="AP49" s="854"/>
      <c r="AQ49" s="854"/>
      <c r="AR49" s="854"/>
      <c r="AS49" s="854"/>
      <c r="AT49" s="854"/>
      <c r="AU49" s="854"/>
      <c r="AV49" s="854"/>
      <c r="AW49" s="854"/>
      <c r="AX49" s="854"/>
      <c r="AY49" s="854"/>
      <c r="AZ49" s="854"/>
      <c r="BA49" s="854"/>
      <c r="BB49" s="854"/>
      <c r="BC49" s="854"/>
      <c r="BD49" s="854"/>
      <c r="BE49" s="854"/>
      <c r="BF49" s="854"/>
      <c r="BG49" s="854"/>
      <c r="BH49" s="854"/>
      <c r="BI49" s="854"/>
      <c r="BJ49" s="854"/>
      <c r="BK49" s="854"/>
      <c r="BL49" s="854"/>
      <c r="BM49" s="854"/>
      <c r="BN49" s="854"/>
      <c r="BO49" s="854"/>
      <c r="BP49" s="854"/>
      <c r="BQ49" s="854"/>
      <c r="BR49" s="854"/>
      <c r="BS49" s="854"/>
      <c r="BT49" s="854"/>
      <c r="BU49" s="854"/>
      <c r="BV49" s="854"/>
      <c r="BW49" s="854"/>
      <c r="BX49" s="854"/>
      <c r="BY49" s="854"/>
      <c r="BZ49" s="854"/>
      <c r="CA49" s="854"/>
      <c r="CB49" s="854"/>
      <c r="CC49" s="854"/>
      <c r="CD49" s="854"/>
      <c r="CE49" s="854"/>
      <c r="CF49" s="854"/>
      <c r="CG49" s="854"/>
      <c r="CH49" s="854"/>
      <c r="CI49" s="854"/>
      <c r="CJ49" s="854"/>
      <c r="CK49" s="854"/>
      <c r="CL49" s="854"/>
      <c r="CM49" s="854"/>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4"/>
      <c r="EL49" s="854"/>
      <c r="EM49" s="854"/>
      <c r="EN49" s="854"/>
      <c r="EO49" s="854"/>
      <c r="EP49" s="854"/>
      <c r="EQ49" s="854"/>
      <c r="ER49" s="854"/>
      <c r="ES49" s="854"/>
      <c r="ET49" s="854"/>
      <c r="EU49" s="854"/>
      <c r="EV49" s="854"/>
      <c r="EW49" s="854"/>
      <c r="EX49" s="854"/>
      <c r="EY49" s="854"/>
      <c r="EZ49" s="854"/>
      <c r="FA49" s="854"/>
      <c r="FB49" s="854"/>
      <c r="FC49" s="854"/>
      <c r="FD49" s="854"/>
      <c r="FE49" s="854"/>
      <c r="FF49" s="854"/>
      <c r="FG49" s="854"/>
      <c r="FH49" s="854"/>
      <c r="FI49" s="854"/>
      <c r="FJ49" s="854"/>
      <c r="FK49" s="854"/>
      <c r="FL49" s="854"/>
      <c r="FM49" s="854"/>
      <c r="FN49" s="854"/>
      <c r="FO49" s="854"/>
      <c r="FP49" s="854"/>
      <c r="FQ49" s="854"/>
      <c r="FR49" s="854"/>
      <c r="FS49" s="854"/>
      <c r="FT49" s="854"/>
      <c r="FU49" s="854"/>
      <c r="FV49" s="854"/>
      <c r="FW49" s="854"/>
      <c r="FX49" s="854"/>
      <c r="FY49" s="854"/>
      <c r="FZ49" s="854"/>
      <c r="GA49" s="854"/>
      <c r="GB49" s="854"/>
      <c r="GC49" s="854"/>
      <c r="GD49" s="854"/>
      <c r="GE49" s="854"/>
      <c r="GF49" s="854"/>
      <c r="GG49" s="854"/>
      <c r="GH49" s="854"/>
      <c r="GI49" s="854"/>
      <c r="GJ49" s="854"/>
      <c r="GK49" s="854"/>
      <c r="GL49" s="854"/>
      <c r="GM49" s="854"/>
      <c r="GN49" s="854"/>
      <c r="GO49" s="854"/>
      <c r="GP49" s="854"/>
      <c r="GQ49" s="854"/>
      <c r="GR49" s="854"/>
      <c r="GS49" s="854"/>
      <c r="GT49" s="854"/>
      <c r="GU49" s="854"/>
      <c r="GV49" s="854"/>
      <c r="GW49" s="854"/>
      <c r="GX49" s="854"/>
      <c r="GY49" s="854"/>
      <c r="GZ49" s="854"/>
      <c r="HA49" s="854"/>
      <c r="HB49" s="854"/>
      <c r="HC49" s="854"/>
      <c r="HD49" s="854"/>
      <c r="HE49" s="854"/>
      <c r="HF49" s="854"/>
      <c r="HG49" s="854"/>
      <c r="HH49" s="854"/>
      <c r="HI49" s="854"/>
      <c r="HJ49" s="854"/>
      <c r="HK49" s="854"/>
      <c r="HL49" s="854"/>
      <c r="HM49" s="854"/>
      <c r="HN49" s="854"/>
      <c r="HO49" s="854"/>
      <c r="HP49" s="854"/>
      <c r="HQ49" s="854"/>
      <c r="HR49" s="854"/>
      <c r="HS49" s="854"/>
      <c r="HT49" s="854"/>
      <c r="HU49" s="854"/>
      <c r="HV49" s="854"/>
      <c r="HW49" s="854"/>
      <c r="HX49" s="854"/>
      <c r="HY49" s="854"/>
      <c r="HZ49" s="854"/>
      <c r="IA49" s="854"/>
      <c r="IB49" s="854"/>
      <c r="IC49" s="854"/>
      <c r="ID49" s="854"/>
      <c r="IE49" s="854"/>
      <c r="IF49" s="854"/>
      <c r="IG49" s="854"/>
      <c r="IH49" s="854"/>
      <c r="II49" s="854"/>
      <c r="IJ49" s="854"/>
      <c r="IK49" s="854"/>
      <c r="IL49" s="854"/>
      <c r="IM49" s="854"/>
      <c r="IN49" s="854"/>
      <c r="IO49" s="854"/>
      <c r="IP49" s="854"/>
      <c r="IQ49" s="854"/>
      <c r="IR49" s="854"/>
      <c r="IS49" s="854"/>
      <c r="IT49" s="854"/>
      <c r="IU49" s="854"/>
      <c r="IV49" s="854"/>
      <c r="IW49" s="854"/>
      <c r="IX49" s="854"/>
      <c r="IY49" s="854"/>
      <c r="IZ49" s="854"/>
      <c r="JA49" s="854"/>
      <c r="JB49" s="854"/>
      <c r="JC49" s="854"/>
      <c r="JD49" s="854"/>
      <c r="JE49" s="854"/>
      <c r="JF49" s="854"/>
      <c r="JG49" s="854"/>
      <c r="JH49" s="854"/>
      <c r="JI49" s="854"/>
      <c r="JJ49" s="854"/>
      <c r="JK49" s="854"/>
      <c r="JL49" s="854"/>
      <c r="JM49" s="854"/>
      <c r="JN49" s="854"/>
      <c r="JO49" s="854"/>
      <c r="JP49" s="854"/>
      <c r="JQ49" s="854"/>
      <c r="JR49" s="854"/>
      <c r="JS49" s="854"/>
      <c r="JT49" s="854"/>
      <c r="JU49" s="854"/>
      <c r="JV49" s="854"/>
      <c r="JW49" s="854"/>
      <c r="JX49" s="854"/>
      <c r="JY49" s="854"/>
      <c r="JZ49" s="854"/>
      <c r="KA49" s="854"/>
      <c r="KB49" s="854"/>
      <c r="KC49" s="854"/>
      <c r="KD49" s="854"/>
      <c r="KE49" s="854"/>
      <c r="KF49" s="854"/>
      <c r="KG49" s="854"/>
      <c r="KH49" s="854"/>
      <c r="KI49" s="854"/>
      <c r="KJ49" s="854"/>
      <c r="KK49" s="854"/>
      <c r="KL49" s="854"/>
      <c r="KM49" s="854"/>
      <c r="KN49" s="854"/>
      <c r="KO49" s="854"/>
      <c r="KP49" s="854"/>
      <c r="KQ49" s="854"/>
      <c r="KR49" s="854"/>
      <c r="KS49" s="854"/>
      <c r="KT49" s="854"/>
      <c r="KU49" s="854"/>
      <c r="KV49" s="854"/>
      <c r="KW49" s="854"/>
      <c r="KX49" s="854"/>
      <c r="KY49" s="854"/>
      <c r="KZ49" s="854"/>
      <c r="LA49" s="854"/>
      <c r="LB49" s="854"/>
      <c r="LC49" s="854"/>
      <c r="LD49" s="854"/>
      <c r="LE49" s="854"/>
      <c r="LF49" s="854"/>
      <c r="LG49" s="854"/>
      <c r="LH49" s="854"/>
      <c r="LI49" s="854"/>
      <c r="LJ49" s="854"/>
      <c r="LK49" s="854"/>
      <c r="LL49" s="854"/>
      <c r="LM49" s="855"/>
    </row>
    <row r="50" spans="1:325" s="856" customFormat="1" ht="15.75" customHeight="1" outlineLevel="1">
      <c r="A50" s="295" t="s">
        <v>2259</v>
      </c>
      <c r="B50" s="492" t="s">
        <v>1543</v>
      </c>
      <c r="C50" s="484" t="s">
        <v>2564</v>
      </c>
      <c r="D50" s="325" t="s">
        <v>1249</v>
      </c>
      <c r="E50" s="325"/>
      <c r="F50" s="329"/>
      <c r="G50" s="328" t="s">
        <v>111</v>
      </c>
      <c r="H50" s="843">
        <f>15+45+23</f>
        <v>83</v>
      </c>
      <c r="I50" s="726">
        <v>24.354149115000002</v>
      </c>
      <c r="J50" s="669">
        <f t="shared" si="10"/>
        <v>2021.3943765450001</v>
      </c>
      <c r="K50" s="669">
        <f t="shared" si="11"/>
        <v>2468.5268126367541</v>
      </c>
      <c r="L50" s="794">
        <f t="shared" si="12"/>
        <v>5.8094475342561878E-4</v>
      </c>
      <c r="M50" s="327"/>
      <c r="N50" s="1262"/>
      <c r="O50" s="1263"/>
      <c r="P50" s="345"/>
      <c r="Q50" s="345"/>
      <c r="R50" s="345"/>
      <c r="S50" s="345"/>
      <c r="T50" s="345"/>
      <c r="U50" s="345"/>
      <c r="V50" s="345"/>
      <c r="W50" s="345"/>
      <c r="X50" s="345"/>
      <c r="Y50" s="345"/>
      <c r="Z50" s="345"/>
      <c r="AA50" s="345"/>
      <c r="AB50" s="345"/>
      <c r="AC50" s="345"/>
      <c r="AD50" s="345"/>
      <c r="AE50" s="345"/>
      <c r="AF50" s="854"/>
      <c r="AG50" s="854"/>
      <c r="AH50" s="854"/>
      <c r="AI50" s="854"/>
      <c r="AJ50" s="854"/>
      <c r="AK50" s="854"/>
      <c r="AL50" s="854"/>
      <c r="AM50" s="854"/>
      <c r="AN50" s="854"/>
      <c r="AO50" s="854"/>
      <c r="AP50" s="854"/>
      <c r="AQ50" s="854"/>
      <c r="AR50" s="854"/>
      <c r="AS50" s="854"/>
      <c r="AT50" s="854"/>
      <c r="AU50" s="854"/>
      <c r="AV50" s="854"/>
      <c r="AW50" s="854"/>
      <c r="AX50" s="854"/>
      <c r="AY50" s="854"/>
      <c r="AZ50" s="854"/>
      <c r="BA50" s="854"/>
      <c r="BB50" s="854"/>
      <c r="BC50" s="854"/>
      <c r="BD50" s="854"/>
      <c r="BE50" s="854"/>
      <c r="BF50" s="854"/>
      <c r="BG50" s="854"/>
      <c r="BH50" s="854"/>
      <c r="BI50" s="854"/>
      <c r="BJ50" s="854"/>
      <c r="BK50" s="854"/>
      <c r="BL50" s="854"/>
      <c r="BM50" s="854"/>
      <c r="BN50" s="854"/>
      <c r="BO50" s="854"/>
      <c r="BP50" s="854"/>
      <c r="BQ50" s="854"/>
      <c r="BR50" s="854"/>
      <c r="BS50" s="854"/>
      <c r="BT50" s="854"/>
      <c r="BU50" s="854"/>
      <c r="BV50" s="854"/>
      <c r="BW50" s="854"/>
      <c r="BX50" s="854"/>
      <c r="BY50" s="854"/>
      <c r="BZ50" s="854"/>
      <c r="CA50" s="854"/>
      <c r="CB50" s="854"/>
      <c r="CC50" s="854"/>
      <c r="CD50" s="854"/>
      <c r="CE50" s="854"/>
      <c r="CF50" s="854"/>
      <c r="CG50" s="854"/>
      <c r="CH50" s="854"/>
      <c r="CI50" s="854"/>
      <c r="CJ50" s="854"/>
      <c r="CK50" s="854"/>
      <c r="CL50" s="854"/>
      <c r="CM50" s="854"/>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854"/>
      <c r="EE50" s="854"/>
      <c r="EF50" s="854"/>
      <c r="EG50" s="854"/>
      <c r="EH50" s="854"/>
      <c r="EI50" s="854"/>
      <c r="EJ50" s="854"/>
      <c r="EK50" s="854"/>
      <c r="EL50" s="854"/>
      <c r="EM50" s="854"/>
      <c r="EN50" s="854"/>
      <c r="EO50" s="854"/>
      <c r="EP50" s="854"/>
      <c r="EQ50" s="854"/>
      <c r="ER50" s="854"/>
      <c r="ES50" s="854"/>
      <c r="ET50" s="854"/>
      <c r="EU50" s="854"/>
      <c r="EV50" s="854"/>
      <c r="EW50" s="854"/>
      <c r="EX50" s="854"/>
      <c r="EY50" s="854"/>
      <c r="EZ50" s="854"/>
      <c r="FA50" s="854"/>
      <c r="FB50" s="854"/>
      <c r="FC50" s="854"/>
      <c r="FD50" s="854"/>
      <c r="FE50" s="854"/>
      <c r="FF50" s="854"/>
      <c r="FG50" s="854"/>
      <c r="FH50" s="854"/>
      <c r="FI50" s="854"/>
      <c r="FJ50" s="854"/>
      <c r="FK50" s="854"/>
      <c r="FL50" s="854"/>
      <c r="FM50" s="854"/>
      <c r="FN50" s="854"/>
      <c r="FO50" s="854"/>
      <c r="FP50" s="854"/>
      <c r="FQ50" s="854"/>
      <c r="FR50" s="854"/>
      <c r="FS50" s="854"/>
      <c r="FT50" s="854"/>
      <c r="FU50" s="854"/>
      <c r="FV50" s="854"/>
      <c r="FW50" s="854"/>
      <c r="FX50" s="854"/>
      <c r="FY50" s="854"/>
      <c r="FZ50" s="854"/>
      <c r="GA50" s="854"/>
      <c r="GB50" s="854"/>
      <c r="GC50" s="854"/>
      <c r="GD50" s="854"/>
      <c r="GE50" s="854"/>
      <c r="GF50" s="854"/>
      <c r="GG50" s="854"/>
      <c r="GH50" s="854"/>
      <c r="GI50" s="854"/>
      <c r="GJ50" s="854"/>
      <c r="GK50" s="854"/>
      <c r="GL50" s="854"/>
      <c r="GM50" s="854"/>
      <c r="GN50" s="854"/>
      <c r="GO50" s="854"/>
      <c r="GP50" s="854"/>
      <c r="GQ50" s="854"/>
      <c r="GR50" s="854"/>
      <c r="GS50" s="854"/>
      <c r="GT50" s="854"/>
      <c r="GU50" s="854"/>
      <c r="GV50" s="854"/>
      <c r="GW50" s="854"/>
      <c r="GX50" s="854"/>
      <c r="GY50" s="854"/>
      <c r="GZ50" s="854"/>
      <c r="HA50" s="854"/>
      <c r="HB50" s="854"/>
      <c r="HC50" s="854"/>
      <c r="HD50" s="854"/>
      <c r="HE50" s="854"/>
      <c r="HF50" s="854"/>
      <c r="HG50" s="854"/>
      <c r="HH50" s="854"/>
      <c r="HI50" s="854"/>
      <c r="HJ50" s="854"/>
      <c r="HK50" s="854"/>
      <c r="HL50" s="854"/>
      <c r="HM50" s="854"/>
      <c r="HN50" s="854"/>
      <c r="HO50" s="854"/>
      <c r="HP50" s="854"/>
      <c r="HQ50" s="854"/>
      <c r="HR50" s="854"/>
      <c r="HS50" s="854"/>
      <c r="HT50" s="854"/>
      <c r="HU50" s="854"/>
      <c r="HV50" s="854"/>
      <c r="HW50" s="854"/>
      <c r="HX50" s="854"/>
      <c r="HY50" s="854"/>
      <c r="HZ50" s="854"/>
      <c r="IA50" s="854"/>
      <c r="IB50" s="854"/>
      <c r="IC50" s="854"/>
      <c r="ID50" s="854"/>
      <c r="IE50" s="854"/>
      <c r="IF50" s="854"/>
      <c r="IG50" s="854"/>
      <c r="IH50" s="854"/>
      <c r="II50" s="854"/>
      <c r="IJ50" s="854"/>
      <c r="IK50" s="854"/>
      <c r="IL50" s="854"/>
      <c r="IM50" s="854"/>
      <c r="IN50" s="854"/>
      <c r="IO50" s="854"/>
      <c r="IP50" s="854"/>
      <c r="IQ50" s="854"/>
      <c r="IR50" s="854"/>
      <c r="IS50" s="854"/>
      <c r="IT50" s="854"/>
      <c r="IU50" s="854"/>
      <c r="IV50" s="854"/>
      <c r="IW50" s="854"/>
      <c r="IX50" s="854"/>
      <c r="IY50" s="854"/>
      <c r="IZ50" s="854"/>
      <c r="JA50" s="854"/>
      <c r="JB50" s="854"/>
      <c r="JC50" s="854"/>
      <c r="JD50" s="854"/>
      <c r="JE50" s="854"/>
      <c r="JF50" s="854"/>
      <c r="JG50" s="854"/>
      <c r="JH50" s="854"/>
      <c r="JI50" s="854"/>
      <c r="JJ50" s="854"/>
      <c r="JK50" s="854"/>
      <c r="JL50" s="854"/>
      <c r="JM50" s="854"/>
      <c r="JN50" s="854"/>
      <c r="JO50" s="854"/>
      <c r="JP50" s="854"/>
      <c r="JQ50" s="854"/>
      <c r="JR50" s="854"/>
      <c r="JS50" s="854"/>
      <c r="JT50" s="854"/>
      <c r="JU50" s="854"/>
      <c r="JV50" s="854"/>
      <c r="JW50" s="854"/>
      <c r="JX50" s="854"/>
      <c r="JY50" s="854"/>
      <c r="JZ50" s="854"/>
      <c r="KA50" s="854"/>
      <c r="KB50" s="854"/>
      <c r="KC50" s="854"/>
      <c r="KD50" s="854"/>
      <c r="KE50" s="854"/>
      <c r="KF50" s="854"/>
      <c r="KG50" s="854"/>
      <c r="KH50" s="854"/>
      <c r="KI50" s="854"/>
      <c r="KJ50" s="854"/>
      <c r="KK50" s="854"/>
      <c r="KL50" s="854"/>
      <c r="KM50" s="854"/>
      <c r="KN50" s="854"/>
      <c r="KO50" s="854"/>
      <c r="KP50" s="854"/>
      <c r="KQ50" s="854"/>
      <c r="KR50" s="854"/>
      <c r="KS50" s="854"/>
      <c r="KT50" s="854"/>
      <c r="KU50" s="854"/>
      <c r="KV50" s="854"/>
      <c r="KW50" s="854"/>
      <c r="KX50" s="854"/>
      <c r="KY50" s="854"/>
      <c r="KZ50" s="854"/>
      <c r="LA50" s="854"/>
      <c r="LB50" s="854"/>
      <c r="LC50" s="854"/>
      <c r="LD50" s="854"/>
      <c r="LE50" s="854"/>
      <c r="LF50" s="854"/>
      <c r="LG50" s="854"/>
      <c r="LH50" s="854"/>
      <c r="LI50" s="854"/>
      <c r="LJ50" s="854"/>
      <c r="LK50" s="854"/>
      <c r="LL50" s="854"/>
      <c r="LM50" s="855"/>
    </row>
    <row r="51" spans="1:325" s="856" customFormat="1" ht="15.75" customHeight="1" outlineLevel="1">
      <c r="A51" s="295" t="s">
        <v>2260</v>
      </c>
      <c r="B51" s="492" t="s">
        <v>1543</v>
      </c>
      <c r="C51" s="484" t="s">
        <v>2565</v>
      </c>
      <c r="D51" s="325" t="s">
        <v>1250</v>
      </c>
      <c r="E51" s="325"/>
      <c r="F51" s="329"/>
      <c r="G51" s="328" t="s">
        <v>111</v>
      </c>
      <c r="H51" s="843">
        <f>96+27+67</f>
        <v>190</v>
      </c>
      <c r="I51" s="726">
        <v>36.263243750000001</v>
      </c>
      <c r="J51" s="669">
        <f t="shared" si="10"/>
        <v>6890.0163124999999</v>
      </c>
      <c r="K51" s="669">
        <f t="shared" si="11"/>
        <v>8414.0879208250008</v>
      </c>
      <c r="L51" s="794">
        <f t="shared" si="12"/>
        <v>1.9801770867718133E-3</v>
      </c>
      <c r="M51" s="327"/>
      <c r="N51" s="1262"/>
      <c r="O51" s="1263"/>
      <c r="P51" s="345"/>
      <c r="Q51" s="345"/>
      <c r="R51" s="345"/>
      <c r="S51" s="345"/>
      <c r="T51" s="345"/>
      <c r="U51" s="345"/>
      <c r="V51" s="345"/>
      <c r="W51" s="345"/>
      <c r="X51" s="345"/>
      <c r="Y51" s="345"/>
      <c r="Z51" s="345"/>
      <c r="AA51" s="345"/>
      <c r="AB51" s="345"/>
      <c r="AC51" s="345"/>
      <c r="AD51" s="345"/>
      <c r="AE51" s="345"/>
      <c r="AF51" s="854"/>
      <c r="AG51" s="854"/>
      <c r="AH51" s="854"/>
      <c r="AI51" s="854"/>
      <c r="AJ51" s="854"/>
      <c r="AK51" s="854"/>
      <c r="AL51" s="854"/>
      <c r="AM51" s="854"/>
      <c r="AN51" s="854"/>
      <c r="AO51" s="854"/>
      <c r="AP51" s="854"/>
      <c r="AQ51" s="854"/>
      <c r="AR51" s="854"/>
      <c r="AS51" s="854"/>
      <c r="AT51" s="854"/>
      <c r="AU51" s="854"/>
      <c r="AV51" s="854"/>
      <c r="AW51" s="854"/>
      <c r="AX51" s="854"/>
      <c r="AY51" s="854"/>
      <c r="AZ51" s="854"/>
      <c r="BA51" s="854"/>
      <c r="BB51" s="854"/>
      <c r="BC51" s="854"/>
      <c r="BD51" s="854"/>
      <c r="BE51" s="854"/>
      <c r="BF51" s="854"/>
      <c r="BG51" s="854"/>
      <c r="BH51" s="854"/>
      <c r="BI51" s="854"/>
      <c r="BJ51" s="854"/>
      <c r="BK51" s="854"/>
      <c r="BL51" s="854"/>
      <c r="BM51" s="854"/>
      <c r="BN51" s="854"/>
      <c r="BO51" s="854"/>
      <c r="BP51" s="854"/>
      <c r="BQ51" s="854"/>
      <c r="BR51" s="854"/>
      <c r="BS51" s="854"/>
      <c r="BT51" s="854"/>
      <c r="BU51" s="854"/>
      <c r="BV51" s="854"/>
      <c r="BW51" s="854"/>
      <c r="BX51" s="854"/>
      <c r="BY51" s="854"/>
      <c r="BZ51" s="854"/>
      <c r="CA51" s="854"/>
      <c r="CB51" s="854"/>
      <c r="CC51" s="854"/>
      <c r="CD51" s="854"/>
      <c r="CE51" s="854"/>
      <c r="CF51" s="854"/>
      <c r="CG51" s="854"/>
      <c r="CH51" s="854"/>
      <c r="CI51" s="854"/>
      <c r="CJ51" s="854"/>
      <c r="CK51" s="854"/>
      <c r="CL51" s="854"/>
      <c r="CM51" s="854"/>
      <c r="CN51" s="854"/>
      <c r="CO51" s="854"/>
      <c r="CP51" s="854"/>
      <c r="CQ51" s="854"/>
      <c r="CR51" s="854"/>
      <c r="CS51" s="854"/>
      <c r="CT51" s="854"/>
      <c r="CU51" s="854"/>
      <c r="CV51" s="854"/>
      <c r="CW51" s="854"/>
      <c r="CX51" s="854"/>
      <c r="CY51" s="854"/>
      <c r="CZ51" s="854"/>
      <c r="DA51" s="854"/>
      <c r="DB51" s="854"/>
      <c r="DC51" s="854"/>
      <c r="DD51" s="854"/>
      <c r="DE51" s="854"/>
      <c r="DF51" s="854"/>
      <c r="DG51" s="854"/>
      <c r="DH51" s="854"/>
      <c r="DI51" s="854"/>
      <c r="DJ51" s="854"/>
      <c r="DK51" s="854"/>
      <c r="DL51" s="854"/>
      <c r="DM51" s="854"/>
      <c r="DN51" s="854"/>
      <c r="DO51" s="854"/>
      <c r="DP51" s="854"/>
      <c r="DQ51" s="854"/>
      <c r="DR51" s="854"/>
      <c r="DS51" s="854"/>
      <c r="DT51" s="854"/>
      <c r="DU51" s="854"/>
      <c r="DV51" s="854"/>
      <c r="DW51" s="854"/>
      <c r="DX51" s="854"/>
      <c r="DY51" s="854"/>
      <c r="DZ51" s="854"/>
      <c r="EA51" s="854"/>
      <c r="EB51" s="854"/>
      <c r="EC51" s="854"/>
      <c r="ED51" s="854"/>
      <c r="EE51" s="854"/>
      <c r="EF51" s="854"/>
      <c r="EG51" s="854"/>
      <c r="EH51" s="854"/>
      <c r="EI51" s="854"/>
      <c r="EJ51" s="854"/>
      <c r="EK51" s="854"/>
      <c r="EL51" s="854"/>
      <c r="EM51" s="854"/>
      <c r="EN51" s="854"/>
      <c r="EO51" s="854"/>
      <c r="EP51" s="854"/>
      <c r="EQ51" s="854"/>
      <c r="ER51" s="854"/>
      <c r="ES51" s="854"/>
      <c r="ET51" s="854"/>
      <c r="EU51" s="854"/>
      <c r="EV51" s="854"/>
      <c r="EW51" s="854"/>
      <c r="EX51" s="854"/>
      <c r="EY51" s="854"/>
      <c r="EZ51" s="854"/>
      <c r="FA51" s="854"/>
      <c r="FB51" s="854"/>
      <c r="FC51" s="854"/>
      <c r="FD51" s="854"/>
      <c r="FE51" s="854"/>
      <c r="FF51" s="854"/>
      <c r="FG51" s="854"/>
      <c r="FH51" s="854"/>
      <c r="FI51" s="854"/>
      <c r="FJ51" s="854"/>
      <c r="FK51" s="854"/>
      <c r="FL51" s="854"/>
      <c r="FM51" s="854"/>
      <c r="FN51" s="854"/>
      <c r="FO51" s="854"/>
      <c r="FP51" s="854"/>
      <c r="FQ51" s="854"/>
      <c r="FR51" s="854"/>
      <c r="FS51" s="854"/>
      <c r="FT51" s="854"/>
      <c r="FU51" s="854"/>
      <c r="FV51" s="854"/>
      <c r="FW51" s="854"/>
      <c r="FX51" s="854"/>
      <c r="FY51" s="854"/>
      <c r="FZ51" s="854"/>
      <c r="GA51" s="854"/>
      <c r="GB51" s="854"/>
      <c r="GC51" s="854"/>
      <c r="GD51" s="854"/>
      <c r="GE51" s="854"/>
      <c r="GF51" s="854"/>
      <c r="GG51" s="854"/>
      <c r="GH51" s="854"/>
      <c r="GI51" s="854"/>
      <c r="GJ51" s="854"/>
      <c r="GK51" s="854"/>
      <c r="GL51" s="854"/>
      <c r="GM51" s="854"/>
      <c r="GN51" s="854"/>
      <c r="GO51" s="854"/>
      <c r="GP51" s="854"/>
      <c r="GQ51" s="854"/>
      <c r="GR51" s="854"/>
      <c r="GS51" s="854"/>
      <c r="GT51" s="854"/>
      <c r="GU51" s="854"/>
      <c r="GV51" s="854"/>
      <c r="GW51" s="854"/>
      <c r="GX51" s="854"/>
      <c r="GY51" s="854"/>
      <c r="GZ51" s="854"/>
      <c r="HA51" s="854"/>
      <c r="HB51" s="854"/>
      <c r="HC51" s="854"/>
      <c r="HD51" s="854"/>
      <c r="HE51" s="854"/>
      <c r="HF51" s="854"/>
      <c r="HG51" s="854"/>
      <c r="HH51" s="854"/>
      <c r="HI51" s="854"/>
      <c r="HJ51" s="854"/>
      <c r="HK51" s="854"/>
      <c r="HL51" s="854"/>
      <c r="HM51" s="854"/>
      <c r="HN51" s="854"/>
      <c r="HO51" s="854"/>
      <c r="HP51" s="854"/>
      <c r="HQ51" s="854"/>
      <c r="HR51" s="854"/>
      <c r="HS51" s="854"/>
      <c r="HT51" s="854"/>
      <c r="HU51" s="854"/>
      <c r="HV51" s="854"/>
      <c r="HW51" s="854"/>
      <c r="HX51" s="854"/>
      <c r="HY51" s="854"/>
      <c r="HZ51" s="854"/>
      <c r="IA51" s="854"/>
      <c r="IB51" s="854"/>
      <c r="IC51" s="854"/>
      <c r="ID51" s="854"/>
      <c r="IE51" s="854"/>
      <c r="IF51" s="854"/>
      <c r="IG51" s="854"/>
      <c r="IH51" s="854"/>
      <c r="II51" s="854"/>
      <c r="IJ51" s="854"/>
      <c r="IK51" s="854"/>
      <c r="IL51" s="854"/>
      <c r="IM51" s="854"/>
      <c r="IN51" s="854"/>
      <c r="IO51" s="854"/>
      <c r="IP51" s="854"/>
      <c r="IQ51" s="854"/>
      <c r="IR51" s="854"/>
      <c r="IS51" s="854"/>
      <c r="IT51" s="854"/>
      <c r="IU51" s="854"/>
      <c r="IV51" s="854"/>
      <c r="IW51" s="854"/>
      <c r="IX51" s="854"/>
      <c r="IY51" s="854"/>
      <c r="IZ51" s="854"/>
      <c r="JA51" s="854"/>
      <c r="JB51" s="854"/>
      <c r="JC51" s="854"/>
      <c r="JD51" s="854"/>
      <c r="JE51" s="854"/>
      <c r="JF51" s="854"/>
      <c r="JG51" s="854"/>
      <c r="JH51" s="854"/>
      <c r="JI51" s="854"/>
      <c r="JJ51" s="854"/>
      <c r="JK51" s="854"/>
      <c r="JL51" s="854"/>
      <c r="JM51" s="854"/>
      <c r="JN51" s="854"/>
      <c r="JO51" s="854"/>
      <c r="JP51" s="854"/>
      <c r="JQ51" s="854"/>
      <c r="JR51" s="854"/>
      <c r="JS51" s="854"/>
      <c r="JT51" s="854"/>
      <c r="JU51" s="854"/>
      <c r="JV51" s="854"/>
      <c r="JW51" s="854"/>
      <c r="JX51" s="854"/>
      <c r="JY51" s="854"/>
      <c r="JZ51" s="854"/>
      <c r="KA51" s="854"/>
      <c r="KB51" s="854"/>
      <c r="KC51" s="854"/>
      <c r="KD51" s="854"/>
      <c r="KE51" s="854"/>
      <c r="KF51" s="854"/>
      <c r="KG51" s="854"/>
      <c r="KH51" s="854"/>
      <c r="KI51" s="854"/>
      <c r="KJ51" s="854"/>
      <c r="KK51" s="854"/>
      <c r="KL51" s="854"/>
      <c r="KM51" s="854"/>
      <c r="KN51" s="854"/>
      <c r="KO51" s="854"/>
      <c r="KP51" s="854"/>
      <c r="KQ51" s="854"/>
      <c r="KR51" s="854"/>
      <c r="KS51" s="854"/>
      <c r="KT51" s="854"/>
      <c r="KU51" s="854"/>
      <c r="KV51" s="854"/>
      <c r="KW51" s="854"/>
      <c r="KX51" s="854"/>
      <c r="KY51" s="854"/>
      <c r="KZ51" s="854"/>
      <c r="LA51" s="854"/>
      <c r="LB51" s="854"/>
      <c r="LC51" s="854"/>
      <c r="LD51" s="854"/>
      <c r="LE51" s="854"/>
      <c r="LF51" s="854"/>
      <c r="LG51" s="854"/>
      <c r="LH51" s="854"/>
      <c r="LI51" s="854"/>
      <c r="LJ51" s="854"/>
      <c r="LK51" s="854"/>
      <c r="LL51" s="854"/>
      <c r="LM51" s="855"/>
    </row>
    <row r="52" spans="1:325" s="856" customFormat="1" ht="15.6" customHeight="1" outlineLevel="1">
      <c r="A52" s="295" t="s">
        <v>2261</v>
      </c>
      <c r="B52" s="492" t="s">
        <v>1543</v>
      </c>
      <c r="C52" s="484" t="s">
        <v>2566</v>
      </c>
      <c r="D52" s="325" t="s">
        <v>1251</v>
      </c>
      <c r="E52" s="325"/>
      <c r="F52" s="329"/>
      <c r="G52" s="328" t="s">
        <v>111</v>
      </c>
      <c r="H52" s="843">
        <f>17+75+23</f>
        <v>115</v>
      </c>
      <c r="I52" s="726">
        <v>44.326243750000003</v>
      </c>
      <c r="J52" s="669">
        <f t="shared" si="10"/>
        <v>5097.5180312500006</v>
      </c>
      <c r="K52" s="669">
        <f t="shared" si="11"/>
        <v>6225.0890197625013</v>
      </c>
      <c r="L52" s="794">
        <f t="shared" si="12"/>
        <v>1.465016619274864E-3</v>
      </c>
      <c r="M52" s="327"/>
      <c r="N52" s="1262"/>
      <c r="O52" s="1263"/>
      <c r="P52" s="345"/>
      <c r="Q52" s="345"/>
      <c r="R52" s="345"/>
      <c r="S52" s="345"/>
      <c r="T52" s="345"/>
      <c r="U52" s="345"/>
      <c r="V52" s="345"/>
      <c r="W52" s="345"/>
      <c r="X52" s="345"/>
      <c r="Y52" s="345"/>
      <c r="Z52" s="345"/>
      <c r="AA52" s="345"/>
      <c r="AB52" s="345"/>
      <c r="AC52" s="345"/>
      <c r="AD52" s="345"/>
      <c r="AE52" s="345"/>
      <c r="AF52" s="854"/>
      <c r="AG52" s="854"/>
      <c r="AH52" s="854"/>
      <c r="AI52" s="854"/>
      <c r="AJ52" s="854"/>
      <c r="AK52" s="854"/>
      <c r="AL52" s="854"/>
      <c r="AM52" s="854"/>
      <c r="AN52" s="854"/>
      <c r="AO52" s="854"/>
      <c r="AP52" s="854"/>
      <c r="AQ52" s="854"/>
      <c r="AR52" s="854"/>
      <c r="AS52" s="854"/>
      <c r="AT52" s="854"/>
      <c r="AU52" s="854"/>
      <c r="AV52" s="854"/>
      <c r="AW52" s="854"/>
      <c r="AX52" s="854"/>
      <c r="AY52" s="854"/>
      <c r="AZ52" s="854"/>
      <c r="BA52" s="854"/>
      <c r="BB52" s="854"/>
      <c r="BC52" s="854"/>
      <c r="BD52" s="854"/>
      <c r="BE52" s="854"/>
      <c r="BF52" s="854"/>
      <c r="BG52" s="854"/>
      <c r="BH52" s="854"/>
      <c r="BI52" s="854"/>
      <c r="BJ52" s="854"/>
      <c r="BK52" s="854"/>
      <c r="BL52" s="854"/>
      <c r="BM52" s="854"/>
      <c r="BN52" s="854"/>
      <c r="BO52" s="854"/>
      <c r="BP52" s="854"/>
      <c r="BQ52" s="854"/>
      <c r="BR52" s="854"/>
      <c r="BS52" s="854"/>
      <c r="BT52" s="854"/>
      <c r="BU52" s="854"/>
      <c r="BV52" s="854"/>
      <c r="BW52" s="854"/>
      <c r="BX52" s="854"/>
      <c r="BY52" s="854"/>
      <c r="BZ52" s="854"/>
      <c r="CA52" s="854"/>
      <c r="CB52" s="854"/>
      <c r="CC52" s="854"/>
      <c r="CD52" s="854"/>
      <c r="CE52" s="854"/>
      <c r="CF52" s="854"/>
      <c r="CG52" s="854"/>
      <c r="CH52" s="854"/>
      <c r="CI52" s="854"/>
      <c r="CJ52" s="854"/>
      <c r="CK52" s="854"/>
      <c r="CL52" s="854"/>
      <c r="CM52" s="854"/>
      <c r="CN52" s="854"/>
      <c r="CO52" s="854"/>
      <c r="CP52" s="854"/>
      <c r="CQ52" s="854"/>
      <c r="CR52" s="854"/>
      <c r="CS52" s="854"/>
      <c r="CT52" s="854"/>
      <c r="CU52" s="854"/>
      <c r="CV52" s="854"/>
      <c r="CW52" s="854"/>
      <c r="CX52" s="854"/>
      <c r="CY52" s="854"/>
      <c r="CZ52" s="854"/>
      <c r="DA52" s="854"/>
      <c r="DB52" s="854"/>
      <c r="DC52" s="854"/>
      <c r="DD52" s="854"/>
      <c r="DE52" s="854"/>
      <c r="DF52" s="854"/>
      <c r="DG52" s="854"/>
      <c r="DH52" s="854"/>
      <c r="DI52" s="854"/>
      <c r="DJ52" s="854"/>
      <c r="DK52" s="854"/>
      <c r="DL52" s="854"/>
      <c r="DM52" s="854"/>
      <c r="DN52" s="854"/>
      <c r="DO52" s="854"/>
      <c r="DP52" s="854"/>
      <c r="DQ52" s="854"/>
      <c r="DR52" s="854"/>
      <c r="DS52" s="854"/>
      <c r="DT52" s="854"/>
      <c r="DU52" s="854"/>
      <c r="DV52" s="854"/>
      <c r="DW52" s="854"/>
      <c r="DX52" s="854"/>
      <c r="DY52" s="854"/>
      <c r="DZ52" s="854"/>
      <c r="EA52" s="854"/>
      <c r="EB52" s="854"/>
      <c r="EC52" s="854"/>
      <c r="ED52" s="854"/>
      <c r="EE52" s="854"/>
      <c r="EF52" s="854"/>
      <c r="EG52" s="854"/>
      <c r="EH52" s="854"/>
      <c r="EI52" s="854"/>
      <c r="EJ52" s="854"/>
      <c r="EK52" s="854"/>
      <c r="EL52" s="854"/>
      <c r="EM52" s="854"/>
      <c r="EN52" s="854"/>
      <c r="EO52" s="854"/>
      <c r="EP52" s="854"/>
      <c r="EQ52" s="854"/>
      <c r="ER52" s="854"/>
      <c r="ES52" s="854"/>
      <c r="ET52" s="854"/>
      <c r="EU52" s="854"/>
      <c r="EV52" s="854"/>
      <c r="EW52" s="854"/>
      <c r="EX52" s="854"/>
      <c r="EY52" s="854"/>
      <c r="EZ52" s="854"/>
      <c r="FA52" s="854"/>
      <c r="FB52" s="854"/>
      <c r="FC52" s="854"/>
      <c r="FD52" s="854"/>
      <c r="FE52" s="854"/>
      <c r="FF52" s="854"/>
      <c r="FG52" s="854"/>
      <c r="FH52" s="854"/>
      <c r="FI52" s="854"/>
      <c r="FJ52" s="854"/>
      <c r="FK52" s="854"/>
      <c r="FL52" s="854"/>
      <c r="FM52" s="854"/>
      <c r="FN52" s="854"/>
      <c r="FO52" s="854"/>
      <c r="FP52" s="854"/>
      <c r="FQ52" s="854"/>
      <c r="FR52" s="854"/>
      <c r="FS52" s="854"/>
      <c r="FT52" s="854"/>
      <c r="FU52" s="854"/>
      <c r="FV52" s="854"/>
      <c r="FW52" s="854"/>
      <c r="FX52" s="854"/>
      <c r="FY52" s="854"/>
      <c r="FZ52" s="854"/>
      <c r="GA52" s="854"/>
      <c r="GB52" s="854"/>
      <c r="GC52" s="854"/>
      <c r="GD52" s="854"/>
      <c r="GE52" s="854"/>
      <c r="GF52" s="854"/>
      <c r="GG52" s="854"/>
      <c r="GH52" s="854"/>
      <c r="GI52" s="854"/>
      <c r="GJ52" s="854"/>
      <c r="GK52" s="854"/>
      <c r="GL52" s="854"/>
      <c r="GM52" s="854"/>
      <c r="GN52" s="854"/>
      <c r="GO52" s="854"/>
      <c r="GP52" s="854"/>
      <c r="GQ52" s="854"/>
      <c r="GR52" s="854"/>
      <c r="GS52" s="854"/>
      <c r="GT52" s="854"/>
      <c r="GU52" s="854"/>
      <c r="GV52" s="854"/>
      <c r="GW52" s="854"/>
      <c r="GX52" s="854"/>
      <c r="GY52" s="854"/>
      <c r="GZ52" s="854"/>
      <c r="HA52" s="854"/>
      <c r="HB52" s="854"/>
      <c r="HC52" s="854"/>
      <c r="HD52" s="854"/>
      <c r="HE52" s="854"/>
      <c r="HF52" s="854"/>
      <c r="HG52" s="854"/>
      <c r="HH52" s="854"/>
      <c r="HI52" s="854"/>
      <c r="HJ52" s="854"/>
      <c r="HK52" s="854"/>
      <c r="HL52" s="854"/>
      <c r="HM52" s="854"/>
      <c r="HN52" s="854"/>
      <c r="HO52" s="854"/>
      <c r="HP52" s="854"/>
      <c r="HQ52" s="854"/>
      <c r="HR52" s="854"/>
      <c r="HS52" s="854"/>
      <c r="HT52" s="854"/>
      <c r="HU52" s="854"/>
      <c r="HV52" s="854"/>
      <c r="HW52" s="854"/>
      <c r="HX52" s="854"/>
      <c r="HY52" s="854"/>
      <c r="HZ52" s="854"/>
      <c r="IA52" s="854"/>
      <c r="IB52" s="854"/>
      <c r="IC52" s="854"/>
      <c r="ID52" s="854"/>
      <c r="IE52" s="854"/>
      <c r="IF52" s="854"/>
      <c r="IG52" s="854"/>
      <c r="IH52" s="854"/>
      <c r="II52" s="854"/>
      <c r="IJ52" s="854"/>
      <c r="IK52" s="854"/>
      <c r="IL52" s="854"/>
      <c r="IM52" s="854"/>
      <c r="IN52" s="854"/>
      <c r="IO52" s="854"/>
      <c r="IP52" s="854"/>
      <c r="IQ52" s="854"/>
      <c r="IR52" s="854"/>
      <c r="IS52" s="854"/>
      <c r="IT52" s="854"/>
      <c r="IU52" s="854"/>
      <c r="IV52" s="854"/>
      <c r="IW52" s="854"/>
      <c r="IX52" s="854"/>
      <c r="IY52" s="854"/>
      <c r="IZ52" s="854"/>
      <c r="JA52" s="854"/>
      <c r="JB52" s="854"/>
      <c r="JC52" s="854"/>
      <c r="JD52" s="854"/>
      <c r="JE52" s="854"/>
      <c r="JF52" s="854"/>
      <c r="JG52" s="854"/>
      <c r="JH52" s="854"/>
      <c r="JI52" s="854"/>
      <c r="JJ52" s="854"/>
      <c r="JK52" s="854"/>
      <c r="JL52" s="854"/>
      <c r="JM52" s="854"/>
      <c r="JN52" s="854"/>
      <c r="JO52" s="854"/>
      <c r="JP52" s="854"/>
      <c r="JQ52" s="854"/>
      <c r="JR52" s="854"/>
      <c r="JS52" s="854"/>
      <c r="JT52" s="854"/>
      <c r="JU52" s="854"/>
      <c r="JV52" s="854"/>
      <c r="JW52" s="854"/>
      <c r="JX52" s="854"/>
      <c r="JY52" s="854"/>
      <c r="JZ52" s="854"/>
      <c r="KA52" s="854"/>
      <c r="KB52" s="854"/>
      <c r="KC52" s="854"/>
      <c r="KD52" s="854"/>
      <c r="KE52" s="854"/>
      <c r="KF52" s="854"/>
      <c r="KG52" s="854"/>
      <c r="KH52" s="854"/>
      <c r="KI52" s="854"/>
      <c r="KJ52" s="854"/>
      <c r="KK52" s="854"/>
      <c r="KL52" s="854"/>
      <c r="KM52" s="854"/>
      <c r="KN52" s="854"/>
      <c r="KO52" s="854"/>
      <c r="KP52" s="854"/>
      <c r="KQ52" s="854"/>
      <c r="KR52" s="854"/>
      <c r="KS52" s="854"/>
      <c r="KT52" s="854"/>
      <c r="KU52" s="854"/>
      <c r="KV52" s="854"/>
      <c r="KW52" s="854"/>
      <c r="KX52" s="854"/>
      <c r="KY52" s="854"/>
      <c r="KZ52" s="854"/>
      <c r="LA52" s="854"/>
      <c r="LB52" s="854"/>
      <c r="LC52" s="854"/>
      <c r="LD52" s="854"/>
      <c r="LE52" s="854"/>
      <c r="LF52" s="854"/>
      <c r="LG52" s="854"/>
      <c r="LH52" s="854"/>
      <c r="LI52" s="854"/>
      <c r="LJ52" s="854"/>
      <c r="LK52" s="854"/>
      <c r="LL52" s="854"/>
      <c r="LM52" s="855"/>
    </row>
    <row r="53" spans="1:325" s="856" customFormat="1" ht="15.6" customHeight="1" outlineLevel="1">
      <c r="A53" s="295" t="s">
        <v>2262</v>
      </c>
      <c r="B53" s="492" t="s">
        <v>1543</v>
      </c>
      <c r="C53" s="484" t="s">
        <v>2567</v>
      </c>
      <c r="D53" s="325" t="s">
        <v>1252</v>
      </c>
      <c r="E53" s="325"/>
      <c r="F53" s="329"/>
      <c r="G53" s="328" t="s">
        <v>111</v>
      </c>
      <c r="H53" s="843">
        <f>82+20+67</f>
        <v>169</v>
      </c>
      <c r="I53" s="726">
        <v>52.36724375</v>
      </c>
      <c r="J53" s="669">
        <f t="shared" si="10"/>
        <v>8850.0641937500004</v>
      </c>
      <c r="K53" s="669">
        <f t="shared" si="11"/>
        <v>10807.698393407501</v>
      </c>
      <c r="L53" s="794">
        <f t="shared" si="12"/>
        <v>2.5434909785525144E-3</v>
      </c>
      <c r="M53" s="327"/>
      <c r="N53" s="1262"/>
      <c r="O53" s="1263"/>
      <c r="P53" s="345"/>
      <c r="Q53" s="345"/>
      <c r="R53" s="345"/>
      <c r="S53" s="345"/>
      <c r="T53" s="345"/>
      <c r="U53" s="345"/>
      <c r="V53" s="345"/>
      <c r="W53" s="345"/>
      <c r="X53" s="345"/>
      <c r="Y53" s="345"/>
      <c r="Z53" s="345"/>
      <c r="AA53" s="345"/>
      <c r="AB53" s="345"/>
      <c r="AC53" s="345"/>
      <c r="AD53" s="345"/>
      <c r="AE53" s="345"/>
      <c r="AF53" s="854"/>
      <c r="AG53" s="854"/>
      <c r="AH53" s="854"/>
      <c r="AI53" s="854"/>
      <c r="AJ53" s="854"/>
      <c r="AK53" s="854"/>
      <c r="AL53" s="854"/>
      <c r="AM53" s="854"/>
      <c r="AN53" s="854"/>
      <c r="AO53" s="854"/>
      <c r="AP53" s="854"/>
      <c r="AQ53" s="854"/>
      <c r="AR53" s="854"/>
      <c r="AS53" s="854"/>
      <c r="AT53" s="854"/>
      <c r="AU53" s="854"/>
      <c r="AV53" s="854"/>
      <c r="AW53" s="854"/>
      <c r="AX53" s="854"/>
      <c r="AY53" s="854"/>
      <c r="AZ53" s="854"/>
      <c r="BA53" s="854"/>
      <c r="BB53" s="854"/>
      <c r="BC53" s="854"/>
      <c r="BD53" s="854"/>
      <c r="BE53" s="854"/>
      <c r="BF53" s="854"/>
      <c r="BG53" s="854"/>
      <c r="BH53" s="854"/>
      <c r="BI53" s="854"/>
      <c r="BJ53" s="854"/>
      <c r="BK53" s="854"/>
      <c r="BL53" s="854"/>
      <c r="BM53" s="854"/>
      <c r="BN53" s="854"/>
      <c r="BO53" s="854"/>
      <c r="BP53" s="854"/>
      <c r="BQ53" s="854"/>
      <c r="BR53" s="854"/>
      <c r="BS53" s="854"/>
      <c r="BT53" s="854"/>
      <c r="BU53" s="854"/>
      <c r="BV53" s="854"/>
      <c r="BW53" s="854"/>
      <c r="BX53" s="854"/>
      <c r="BY53" s="854"/>
      <c r="BZ53" s="854"/>
      <c r="CA53" s="854"/>
      <c r="CB53" s="854"/>
      <c r="CC53" s="854"/>
      <c r="CD53" s="854"/>
      <c r="CE53" s="854"/>
      <c r="CF53" s="854"/>
      <c r="CG53" s="854"/>
      <c r="CH53" s="854"/>
      <c r="CI53" s="854"/>
      <c r="CJ53" s="854"/>
      <c r="CK53" s="854"/>
      <c r="CL53" s="854"/>
      <c r="CM53" s="854"/>
      <c r="CN53" s="854"/>
      <c r="CO53" s="854"/>
      <c r="CP53" s="854"/>
      <c r="CQ53" s="854"/>
      <c r="CR53" s="854"/>
      <c r="CS53" s="854"/>
      <c r="CT53" s="854"/>
      <c r="CU53" s="854"/>
      <c r="CV53" s="854"/>
      <c r="CW53" s="854"/>
      <c r="CX53" s="854"/>
      <c r="CY53" s="854"/>
      <c r="CZ53" s="854"/>
      <c r="DA53" s="854"/>
      <c r="DB53" s="854"/>
      <c r="DC53" s="854"/>
      <c r="DD53" s="854"/>
      <c r="DE53" s="854"/>
      <c r="DF53" s="854"/>
      <c r="DG53" s="854"/>
      <c r="DH53" s="854"/>
      <c r="DI53" s="854"/>
      <c r="DJ53" s="854"/>
      <c r="DK53" s="854"/>
      <c r="DL53" s="854"/>
      <c r="DM53" s="854"/>
      <c r="DN53" s="854"/>
      <c r="DO53" s="854"/>
      <c r="DP53" s="854"/>
      <c r="DQ53" s="854"/>
      <c r="DR53" s="854"/>
      <c r="DS53" s="854"/>
      <c r="DT53" s="854"/>
      <c r="DU53" s="854"/>
      <c r="DV53" s="854"/>
      <c r="DW53" s="854"/>
      <c r="DX53" s="854"/>
      <c r="DY53" s="854"/>
      <c r="DZ53" s="854"/>
      <c r="EA53" s="854"/>
      <c r="EB53" s="854"/>
      <c r="EC53" s="854"/>
      <c r="ED53" s="854"/>
      <c r="EE53" s="854"/>
      <c r="EF53" s="854"/>
      <c r="EG53" s="854"/>
      <c r="EH53" s="854"/>
      <c r="EI53" s="854"/>
      <c r="EJ53" s="854"/>
      <c r="EK53" s="854"/>
      <c r="EL53" s="854"/>
      <c r="EM53" s="854"/>
      <c r="EN53" s="854"/>
      <c r="EO53" s="854"/>
      <c r="EP53" s="854"/>
      <c r="EQ53" s="854"/>
      <c r="ER53" s="854"/>
      <c r="ES53" s="854"/>
      <c r="ET53" s="854"/>
      <c r="EU53" s="854"/>
      <c r="EV53" s="854"/>
      <c r="EW53" s="854"/>
      <c r="EX53" s="854"/>
      <c r="EY53" s="854"/>
      <c r="EZ53" s="854"/>
      <c r="FA53" s="854"/>
      <c r="FB53" s="854"/>
      <c r="FC53" s="854"/>
      <c r="FD53" s="854"/>
      <c r="FE53" s="854"/>
      <c r="FF53" s="854"/>
      <c r="FG53" s="854"/>
      <c r="FH53" s="854"/>
      <c r="FI53" s="854"/>
      <c r="FJ53" s="854"/>
      <c r="FK53" s="854"/>
      <c r="FL53" s="854"/>
      <c r="FM53" s="854"/>
      <c r="FN53" s="854"/>
      <c r="FO53" s="854"/>
      <c r="FP53" s="854"/>
      <c r="FQ53" s="854"/>
      <c r="FR53" s="854"/>
      <c r="FS53" s="854"/>
      <c r="FT53" s="854"/>
      <c r="FU53" s="854"/>
      <c r="FV53" s="854"/>
      <c r="FW53" s="854"/>
      <c r="FX53" s="854"/>
      <c r="FY53" s="854"/>
      <c r="FZ53" s="854"/>
      <c r="GA53" s="854"/>
      <c r="GB53" s="854"/>
      <c r="GC53" s="854"/>
      <c r="GD53" s="854"/>
      <c r="GE53" s="854"/>
      <c r="GF53" s="854"/>
      <c r="GG53" s="854"/>
      <c r="GH53" s="854"/>
      <c r="GI53" s="854"/>
      <c r="GJ53" s="854"/>
      <c r="GK53" s="854"/>
      <c r="GL53" s="854"/>
      <c r="GM53" s="854"/>
      <c r="GN53" s="854"/>
      <c r="GO53" s="854"/>
      <c r="GP53" s="854"/>
      <c r="GQ53" s="854"/>
      <c r="GR53" s="854"/>
      <c r="GS53" s="854"/>
      <c r="GT53" s="854"/>
      <c r="GU53" s="854"/>
      <c r="GV53" s="854"/>
      <c r="GW53" s="854"/>
      <c r="GX53" s="854"/>
      <c r="GY53" s="854"/>
      <c r="GZ53" s="854"/>
      <c r="HA53" s="854"/>
      <c r="HB53" s="854"/>
      <c r="HC53" s="854"/>
      <c r="HD53" s="854"/>
      <c r="HE53" s="854"/>
      <c r="HF53" s="854"/>
      <c r="HG53" s="854"/>
      <c r="HH53" s="854"/>
      <c r="HI53" s="854"/>
      <c r="HJ53" s="854"/>
      <c r="HK53" s="854"/>
      <c r="HL53" s="854"/>
      <c r="HM53" s="854"/>
      <c r="HN53" s="854"/>
      <c r="HO53" s="854"/>
      <c r="HP53" s="854"/>
      <c r="HQ53" s="854"/>
      <c r="HR53" s="854"/>
      <c r="HS53" s="854"/>
      <c r="HT53" s="854"/>
      <c r="HU53" s="854"/>
      <c r="HV53" s="854"/>
      <c r="HW53" s="854"/>
      <c r="HX53" s="854"/>
      <c r="HY53" s="854"/>
      <c r="HZ53" s="854"/>
      <c r="IA53" s="854"/>
      <c r="IB53" s="854"/>
      <c r="IC53" s="854"/>
      <c r="ID53" s="854"/>
      <c r="IE53" s="854"/>
      <c r="IF53" s="854"/>
      <c r="IG53" s="854"/>
      <c r="IH53" s="854"/>
      <c r="II53" s="854"/>
      <c r="IJ53" s="854"/>
      <c r="IK53" s="854"/>
      <c r="IL53" s="854"/>
      <c r="IM53" s="854"/>
      <c r="IN53" s="854"/>
      <c r="IO53" s="854"/>
      <c r="IP53" s="854"/>
      <c r="IQ53" s="854"/>
      <c r="IR53" s="854"/>
      <c r="IS53" s="854"/>
      <c r="IT53" s="854"/>
      <c r="IU53" s="854"/>
      <c r="IV53" s="854"/>
      <c r="IW53" s="854"/>
      <c r="IX53" s="854"/>
      <c r="IY53" s="854"/>
      <c r="IZ53" s="854"/>
      <c r="JA53" s="854"/>
      <c r="JB53" s="854"/>
      <c r="JC53" s="854"/>
      <c r="JD53" s="854"/>
      <c r="JE53" s="854"/>
      <c r="JF53" s="854"/>
      <c r="JG53" s="854"/>
      <c r="JH53" s="854"/>
      <c r="JI53" s="854"/>
      <c r="JJ53" s="854"/>
      <c r="JK53" s="854"/>
      <c r="JL53" s="854"/>
      <c r="JM53" s="854"/>
      <c r="JN53" s="854"/>
      <c r="JO53" s="854"/>
      <c r="JP53" s="854"/>
      <c r="JQ53" s="854"/>
      <c r="JR53" s="854"/>
      <c r="JS53" s="854"/>
      <c r="JT53" s="854"/>
      <c r="JU53" s="854"/>
      <c r="JV53" s="854"/>
      <c r="JW53" s="854"/>
      <c r="JX53" s="854"/>
      <c r="JY53" s="854"/>
      <c r="JZ53" s="854"/>
      <c r="KA53" s="854"/>
      <c r="KB53" s="854"/>
      <c r="KC53" s="854"/>
      <c r="KD53" s="854"/>
      <c r="KE53" s="854"/>
      <c r="KF53" s="854"/>
      <c r="KG53" s="854"/>
      <c r="KH53" s="854"/>
      <c r="KI53" s="854"/>
      <c r="KJ53" s="854"/>
      <c r="KK53" s="854"/>
      <c r="KL53" s="854"/>
      <c r="KM53" s="854"/>
      <c r="KN53" s="854"/>
      <c r="KO53" s="854"/>
      <c r="KP53" s="854"/>
      <c r="KQ53" s="854"/>
      <c r="KR53" s="854"/>
      <c r="KS53" s="854"/>
      <c r="KT53" s="854"/>
      <c r="KU53" s="854"/>
      <c r="KV53" s="854"/>
      <c r="KW53" s="854"/>
      <c r="KX53" s="854"/>
      <c r="KY53" s="854"/>
      <c r="KZ53" s="854"/>
      <c r="LA53" s="854"/>
      <c r="LB53" s="854"/>
      <c r="LC53" s="854"/>
      <c r="LD53" s="854"/>
      <c r="LE53" s="854"/>
      <c r="LF53" s="854"/>
      <c r="LG53" s="854"/>
      <c r="LH53" s="854"/>
      <c r="LI53" s="854"/>
      <c r="LJ53" s="854"/>
      <c r="LK53" s="854"/>
      <c r="LL53" s="854"/>
      <c r="LM53" s="855"/>
    </row>
    <row r="54" spans="1:325" s="856" customFormat="1" ht="15.6" customHeight="1" outlineLevel="1">
      <c r="A54" s="295" t="s">
        <v>2263</v>
      </c>
      <c r="B54" s="492" t="s">
        <v>2446</v>
      </c>
      <c r="C54" s="515">
        <v>600004307</v>
      </c>
      <c r="D54" s="336" t="s">
        <v>1253</v>
      </c>
      <c r="E54" s="336"/>
      <c r="F54" s="329"/>
      <c r="G54" s="328" t="s">
        <v>111</v>
      </c>
      <c r="H54" s="843">
        <v>27</v>
      </c>
      <c r="I54" s="726">
        <v>136.72159525392465</v>
      </c>
      <c r="J54" s="669">
        <f t="shared" si="10"/>
        <v>3691.4830718559656</v>
      </c>
      <c r="K54" s="669">
        <f t="shared" si="11"/>
        <v>4508.0391273505056</v>
      </c>
      <c r="L54" s="794">
        <f t="shared" si="12"/>
        <v>1.0609249475699569E-3</v>
      </c>
      <c r="M54" s="327"/>
      <c r="N54" s="1262"/>
      <c r="O54" s="1263"/>
      <c r="P54" s="345"/>
      <c r="Q54" s="345"/>
      <c r="R54" s="345"/>
      <c r="S54" s="345"/>
      <c r="T54" s="345"/>
      <c r="U54" s="345"/>
      <c r="V54" s="345"/>
      <c r="W54" s="345"/>
      <c r="X54" s="345"/>
      <c r="Y54" s="345"/>
      <c r="Z54" s="345"/>
      <c r="AA54" s="345"/>
      <c r="AB54" s="345"/>
      <c r="AC54" s="345"/>
      <c r="AD54" s="345"/>
      <c r="AE54" s="345"/>
      <c r="AF54" s="854"/>
      <c r="AG54" s="854"/>
      <c r="AH54" s="854"/>
      <c r="AI54" s="854"/>
      <c r="AJ54" s="854"/>
      <c r="AK54" s="854"/>
      <c r="AL54" s="854"/>
      <c r="AM54" s="854"/>
      <c r="AN54" s="854"/>
      <c r="AO54" s="854"/>
      <c r="AP54" s="854"/>
      <c r="AQ54" s="854"/>
      <c r="AR54" s="854"/>
      <c r="AS54" s="854"/>
      <c r="AT54" s="854"/>
      <c r="AU54" s="854"/>
      <c r="AV54" s="854"/>
      <c r="AW54" s="854"/>
      <c r="AX54" s="854"/>
      <c r="AY54" s="854"/>
      <c r="AZ54" s="854"/>
      <c r="BA54" s="854"/>
      <c r="BB54" s="854"/>
      <c r="BC54" s="854"/>
      <c r="BD54" s="854"/>
      <c r="BE54" s="854"/>
      <c r="BF54" s="854"/>
      <c r="BG54" s="854"/>
      <c r="BH54" s="854"/>
      <c r="BI54" s="854"/>
      <c r="BJ54" s="854"/>
      <c r="BK54" s="854"/>
      <c r="BL54" s="854"/>
      <c r="BM54" s="854"/>
      <c r="BN54" s="854"/>
      <c r="BO54" s="854"/>
      <c r="BP54" s="854"/>
      <c r="BQ54" s="854"/>
      <c r="BR54" s="854"/>
      <c r="BS54" s="854"/>
      <c r="BT54" s="854"/>
      <c r="BU54" s="854"/>
      <c r="BV54" s="854"/>
      <c r="BW54" s="854"/>
      <c r="BX54" s="854"/>
      <c r="BY54" s="854"/>
      <c r="BZ54" s="854"/>
      <c r="CA54" s="854"/>
      <c r="CB54" s="854"/>
      <c r="CC54" s="854"/>
      <c r="CD54" s="854"/>
      <c r="CE54" s="854"/>
      <c r="CF54" s="854"/>
      <c r="CG54" s="854"/>
      <c r="CH54" s="854"/>
      <c r="CI54" s="854"/>
      <c r="CJ54" s="854"/>
      <c r="CK54" s="854"/>
      <c r="CL54" s="854"/>
      <c r="CM54" s="854"/>
      <c r="CN54" s="854"/>
      <c r="CO54" s="854"/>
      <c r="CP54" s="854"/>
      <c r="CQ54" s="854"/>
      <c r="CR54" s="854"/>
      <c r="CS54" s="854"/>
      <c r="CT54" s="854"/>
      <c r="CU54" s="854"/>
      <c r="CV54" s="854"/>
      <c r="CW54" s="854"/>
      <c r="CX54" s="854"/>
      <c r="CY54" s="854"/>
      <c r="CZ54" s="854"/>
      <c r="DA54" s="854"/>
      <c r="DB54" s="854"/>
      <c r="DC54" s="854"/>
      <c r="DD54" s="854"/>
      <c r="DE54" s="854"/>
      <c r="DF54" s="854"/>
      <c r="DG54" s="854"/>
      <c r="DH54" s="854"/>
      <c r="DI54" s="854"/>
      <c r="DJ54" s="854"/>
      <c r="DK54" s="854"/>
      <c r="DL54" s="854"/>
      <c r="DM54" s="854"/>
      <c r="DN54" s="854"/>
      <c r="DO54" s="854"/>
      <c r="DP54" s="854"/>
      <c r="DQ54" s="854"/>
      <c r="DR54" s="854"/>
      <c r="DS54" s="854"/>
      <c r="DT54" s="854"/>
      <c r="DU54" s="854"/>
      <c r="DV54" s="854"/>
      <c r="DW54" s="854"/>
      <c r="DX54" s="854"/>
      <c r="DY54" s="854"/>
      <c r="DZ54" s="854"/>
      <c r="EA54" s="854"/>
      <c r="EB54" s="854"/>
      <c r="EC54" s="854"/>
      <c r="ED54" s="854"/>
      <c r="EE54" s="854"/>
      <c r="EF54" s="854"/>
      <c r="EG54" s="854"/>
      <c r="EH54" s="854"/>
      <c r="EI54" s="854"/>
      <c r="EJ54" s="854"/>
      <c r="EK54" s="854"/>
      <c r="EL54" s="854"/>
      <c r="EM54" s="854"/>
      <c r="EN54" s="854"/>
      <c r="EO54" s="854"/>
      <c r="EP54" s="854"/>
      <c r="EQ54" s="854"/>
      <c r="ER54" s="854"/>
      <c r="ES54" s="854"/>
      <c r="ET54" s="854"/>
      <c r="EU54" s="854"/>
      <c r="EV54" s="854"/>
      <c r="EW54" s="854"/>
      <c r="EX54" s="854"/>
      <c r="EY54" s="854"/>
      <c r="EZ54" s="854"/>
      <c r="FA54" s="854"/>
      <c r="FB54" s="854"/>
      <c r="FC54" s="854"/>
      <c r="FD54" s="854"/>
      <c r="FE54" s="854"/>
      <c r="FF54" s="854"/>
      <c r="FG54" s="854"/>
      <c r="FH54" s="854"/>
      <c r="FI54" s="854"/>
      <c r="FJ54" s="854"/>
      <c r="FK54" s="854"/>
      <c r="FL54" s="854"/>
      <c r="FM54" s="854"/>
      <c r="FN54" s="854"/>
      <c r="FO54" s="854"/>
      <c r="FP54" s="854"/>
      <c r="FQ54" s="854"/>
      <c r="FR54" s="854"/>
      <c r="FS54" s="854"/>
      <c r="FT54" s="854"/>
      <c r="FU54" s="854"/>
      <c r="FV54" s="854"/>
      <c r="FW54" s="854"/>
      <c r="FX54" s="854"/>
      <c r="FY54" s="854"/>
      <c r="FZ54" s="854"/>
      <c r="GA54" s="854"/>
      <c r="GB54" s="854"/>
      <c r="GC54" s="854"/>
      <c r="GD54" s="854"/>
      <c r="GE54" s="854"/>
      <c r="GF54" s="854"/>
      <c r="GG54" s="854"/>
      <c r="GH54" s="854"/>
      <c r="GI54" s="854"/>
      <c r="GJ54" s="854"/>
      <c r="GK54" s="854"/>
      <c r="GL54" s="854"/>
      <c r="GM54" s="854"/>
      <c r="GN54" s="854"/>
      <c r="GO54" s="854"/>
      <c r="GP54" s="854"/>
      <c r="GQ54" s="854"/>
      <c r="GR54" s="854"/>
      <c r="GS54" s="854"/>
      <c r="GT54" s="854"/>
      <c r="GU54" s="854"/>
      <c r="GV54" s="854"/>
      <c r="GW54" s="854"/>
      <c r="GX54" s="854"/>
      <c r="GY54" s="854"/>
      <c r="GZ54" s="854"/>
      <c r="HA54" s="854"/>
      <c r="HB54" s="854"/>
      <c r="HC54" s="854"/>
      <c r="HD54" s="854"/>
      <c r="HE54" s="854"/>
      <c r="HF54" s="854"/>
      <c r="HG54" s="854"/>
      <c r="HH54" s="854"/>
      <c r="HI54" s="854"/>
      <c r="HJ54" s="854"/>
      <c r="HK54" s="854"/>
      <c r="HL54" s="854"/>
      <c r="HM54" s="854"/>
      <c r="HN54" s="854"/>
      <c r="HO54" s="854"/>
      <c r="HP54" s="854"/>
      <c r="HQ54" s="854"/>
      <c r="HR54" s="854"/>
      <c r="HS54" s="854"/>
      <c r="HT54" s="854"/>
      <c r="HU54" s="854"/>
      <c r="HV54" s="854"/>
      <c r="HW54" s="854"/>
      <c r="HX54" s="854"/>
      <c r="HY54" s="854"/>
      <c r="HZ54" s="854"/>
      <c r="IA54" s="854"/>
      <c r="IB54" s="854"/>
      <c r="IC54" s="854"/>
      <c r="ID54" s="854"/>
      <c r="IE54" s="854"/>
      <c r="IF54" s="854"/>
      <c r="IG54" s="854"/>
      <c r="IH54" s="854"/>
      <c r="II54" s="854"/>
      <c r="IJ54" s="854"/>
      <c r="IK54" s="854"/>
      <c r="IL54" s="854"/>
      <c r="IM54" s="854"/>
      <c r="IN54" s="854"/>
      <c r="IO54" s="854"/>
      <c r="IP54" s="854"/>
      <c r="IQ54" s="854"/>
      <c r="IR54" s="854"/>
      <c r="IS54" s="854"/>
      <c r="IT54" s="854"/>
      <c r="IU54" s="854"/>
      <c r="IV54" s="854"/>
      <c r="IW54" s="854"/>
      <c r="IX54" s="854"/>
      <c r="IY54" s="854"/>
      <c r="IZ54" s="854"/>
      <c r="JA54" s="854"/>
      <c r="JB54" s="854"/>
      <c r="JC54" s="854"/>
      <c r="JD54" s="854"/>
      <c r="JE54" s="854"/>
      <c r="JF54" s="854"/>
      <c r="JG54" s="854"/>
      <c r="JH54" s="854"/>
      <c r="JI54" s="854"/>
      <c r="JJ54" s="854"/>
      <c r="JK54" s="854"/>
      <c r="JL54" s="854"/>
      <c r="JM54" s="854"/>
      <c r="JN54" s="854"/>
      <c r="JO54" s="854"/>
      <c r="JP54" s="854"/>
      <c r="JQ54" s="854"/>
      <c r="JR54" s="854"/>
      <c r="JS54" s="854"/>
      <c r="JT54" s="854"/>
      <c r="JU54" s="854"/>
      <c r="JV54" s="854"/>
      <c r="JW54" s="854"/>
      <c r="JX54" s="854"/>
      <c r="JY54" s="854"/>
      <c r="JZ54" s="854"/>
      <c r="KA54" s="854"/>
      <c r="KB54" s="854"/>
      <c r="KC54" s="854"/>
      <c r="KD54" s="854"/>
      <c r="KE54" s="854"/>
      <c r="KF54" s="854"/>
      <c r="KG54" s="854"/>
      <c r="KH54" s="854"/>
      <c r="KI54" s="854"/>
      <c r="KJ54" s="854"/>
      <c r="KK54" s="854"/>
      <c r="KL54" s="854"/>
      <c r="KM54" s="854"/>
      <c r="KN54" s="854"/>
      <c r="KO54" s="854"/>
      <c r="KP54" s="854"/>
      <c r="KQ54" s="854"/>
      <c r="KR54" s="854"/>
      <c r="KS54" s="854"/>
      <c r="KT54" s="854"/>
      <c r="KU54" s="854"/>
      <c r="KV54" s="854"/>
      <c r="KW54" s="854"/>
      <c r="KX54" s="854"/>
      <c r="KY54" s="854"/>
      <c r="KZ54" s="854"/>
      <c r="LA54" s="854"/>
      <c r="LB54" s="854"/>
      <c r="LC54" s="854"/>
      <c r="LD54" s="854"/>
      <c r="LE54" s="854"/>
      <c r="LF54" s="854"/>
      <c r="LG54" s="854"/>
      <c r="LH54" s="854"/>
      <c r="LI54" s="854"/>
      <c r="LJ54" s="854"/>
      <c r="LK54" s="854"/>
      <c r="LL54" s="854"/>
      <c r="LM54" s="855"/>
    </row>
    <row r="55" spans="1:325" s="856" customFormat="1" ht="15.75" customHeight="1" outlineLevel="1">
      <c r="A55" s="295" t="s">
        <v>2264</v>
      </c>
      <c r="B55" s="492" t="s">
        <v>2446</v>
      </c>
      <c r="C55" s="515">
        <v>600004307</v>
      </c>
      <c r="D55" s="336" t="s">
        <v>1253</v>
      </c>
      <c r="E55" s="336"/>
      <c r="F55" s="329"/>
      <c r="G55" s="328" t="s">
        <v>111</v>
      </c>
      <c r="H55" s="843">
        <v>12</v>
      </c>
      <c r="I55" s="726">
        <v>136.72159525392465</v>
      </c>
      <c r="J55" s="669">
        <f t="shared" si="10"/>
        <v>1640.6591430470958</v>
      </c>
      <c r="K55" s="669">
        <f t="shared" si="11"/>
        <v>2003.5729454891134</v>
      </c>
      <c r="L55" s="794">
        <f t="shared" si="12"/>
        <v>4.7152219891998079E-4</v>
      </c>
      <c r="M55" s="327"/>
      <c r="N55" s="1262"/>
      <c r="O55" s="1263"/>
      <c r="P55" s="345"/>
      <c r="Q55" s="345"/>
      <c r="R55" s="345"/>
      <c r="S55" s="345"/>
      <c r="T55" s="345"/>
      <c r="U55" s="345"/>
      <c r="V55" s="345"/>
      <c r="W55" s="345"/>
      <c r="X55" s="345"/>
      <c r="Y55" s="345"/>
      <c r="Z55" s="345"/>
      <c r="AA55" s="345"/>
      <c r="AB55" s="345"/>
      <c r="AC55" s="345"/>
      <c r="AD55" s="345"/>
      <c r="AE55" s="345"/>
      <c r="AF55" s="854"/>
      <c r="AG55" s="854"/>
      <c r="AH55" s="854"/>
      <c r="AI55" s="854"/>
      <c r="AJ55" s="854"/>
      <c r="AK55" s="854"/>
      <c r="AL55" s="854"/>
      <c r="AM55" s="854"/>
      <c r="AN55" s="854"/>
      <c r="AO55" s="854"/>
      <c r="AP55" s="854"/>
      <c r="AQ55" s="854"/>
      <c r="AR55" s="854"/>
      <c r="AS55" s="854"/>
      <c r="AT55" s="854"/>
      <c r="AU55" s="854"/>
      <c r="AV55" s="854"/>
      <c r="AW55" s="854"/>
      <c r="AX55" s="854"/>
      <c r="AY55" s="854"/>
      <c r="AZ55" s="854"/>
      <c r="BA55" s="854"/>
      <c r="BB55" s="854"/>
      <c r="BC55" s="854"/>
      <c r="BD55" s="854"/>
      <c r="BE55" s="854"/>
      <c r="BF55" s="854"/>
      <c r="BG55" s="854"/>
      <c r="BH55" s="854"/>
      <c r="BI55" s="854"/>
      <c r="BJ55" s="854"/>
      <c r="BK55" s="854"/>
      <c r="BL55" s="854"/>
      <c r="BM55" s="854"/>
      <c r="BN55" s="854"/>
      <c r="BO55" s="854"/>
      <c r="BP55" s="854"/>
      <c r="BQ55" s="854"/>
      <c r="BR55" s="854"/>
      <c r="BS55" s="854"/>
      <c r="BT55" s="854"/>
      <c r="BU55" s="854"/>
      <c r="BV55" s="854"/>
      <c r="BW55" s="854"/>
      <c r="BX55" s="854"/>
      <c r="BY55" s="854"/>
      <c r="BZ55" s="854"/>
      <c r="CA55" s="854"/>
      <c r="CB55" s="854"/>
      <c r="CC55" s="854"/>
      <c r="CD55" s="854"/>
      <c r="CE55" s="854"/>
      <c r="CF55" s="854"/>
      <c r="CG55" s="854"/>
      <c r="CH55" s="854"/>
      <c r="CI55" s="854"/>
      <c r="CJ55" s="854"/>
      <c r="CK55" s="854"/>
      <c r="CL55" s="854"/>
      <c r="CM55" s="854"/>
      <c r="CN55" s="854"/>
      <c r="CO55" s="854"/>
      <c r="CP55" s="854"/>
      <c r="CQ55" s="854"/>
      <c r="CR55" s="854"/>
      <c r="CS55" s="854"/>
      <c r="CT55" s="854"/>
      <c r="CU55" s="854"/>
      <c r="CV55" s="854"/>
      <c r="CW55" s="854"/>
      <c r="CX55" s="854"/>
      <c r="CY55" s="854"/>
      <c r="CZ55" s="854"/>
      <c r="DA55" s="854"/>
      <c r="DB55" s="854"/>
      <c r="DC55" s="854"/>
      <c r="DD55" s="854"/>
      <c r="DE55" s="854"/>
      <c r="DF55" s="854"/>
      <c r="DG55" s="854"/>
      <c r="DH55" s="854"/>
      <c r="DI55" s="854"/>
      <c r="DJ55" s="854"/>
      <c r="DK55" s="854"/>
      <c r="DL55" s="854"/>
      <c r="DM55" s="854"/>
      <c r="DN55" s="854"/>
      <c r="DO55" s="854"/>
      <c r="DP55" s="854"/>
      <c r="DQ55" s="854"/>
      <c r="DR55" s="854"/>
      <c r="DS55" s="854"/>
      <c r="DT55" s="854"/>
      <c r="DU55" s="854"/>
      <c r="DV55" s="854"/>
      <c r="DW55" s="854"/>
      <c r="DX55" s="854"/>
      <c r="DY55" s="854"/>
      <c r="DZ55" s="854"/>
      <c r="EA55" s="854"/>
      <c r="EB55" s="854"/>
      <c r="EC55" s="854"/>
      <c r="ED55" s="854"/>
      <c r="EE55" s="854"/>
      <c r="EF55" s="854"/>
      <c r="EG55" s="854"/>
      <c r="EH55" s="854"/>
      <c r="EI55" s="854"/>
      <c r="EJ55" s="854"/>
      <c r="EK55" s="854"/>
      <c r="EL55" s="854"/>
      <c r="EM55" s="854"/>
      <c r="EN55" s="854"/>
      <c r="EO55" s="854"/>
      <c r="EP55" s="854"/>
      <c r="EQ55" s="854"/>
      <c r="ER55" s="854"/>
      <c r="ES55" s="854"/>
      <c r="ET55" s="854"/>
      <c r="EU55" s="854"/>
      <c r="EV55" s="854"/>
      <c r="EW55" s="854"/>
      <c r="EX55" s="854"/>
      <c r="EY55" s="854"/>
      <c r="EZ55" s="854"/>
      <c r="FA55" s="854"/>
      <c r="FB55" s="854"/>
      <c r="FC55" s="854"/>
      <c r="FD55" s="854"/>
      <c r="FE55" s="854"/>
      <c r="FF55" s="854"/>
      <c r="FG55" s="854"/>
      <c r="FH55" s="854"/>
      <c r="FI55" s="854"/>
      <c r="FJ55" s="854"/>
      <c r="FK55" s="854"/>
      <c r="FL55" s="854"/>
      <c r="FM55" s="854"/>
      <c r="FN55" s="854"/>
      <c r="FO55" s="854"/>
      <c r="FP55" s="854"/>
      <c r="FQ55" s="854"/>
      <c r="FR55" s="854"/>
      <c r="FS55" s="854"/>
      <c r="FT55" s="854"/>
      <c r="FU55" s="854"/>
      <c r="FV55" s="854"/>
      <c r="FW55" s="854"/>
      <c r="FX55" s="854"/>
      <c r="FY55" s="854"/>
      <c r="FZ55" s="854"/>
      <c r="GA55" s="854"/>
      <c r="GB55" s="854"/>
      <c r="GC55" s="854"/>
      <c r="GD55" s="854"/>
      <c r="GE55" s="854"/>
      <c r="GF55" s="854"/>
      <c r="GG55" s="854"/>
      <c r="GH55" s="854"/>
      <c r="GI55" s="854"/>
      <c r="GJ55" s="854"/>
      <c r="GK55" s="854"/>
      <c r="GL55" s="854"/>
      <c r="GM55" s="854"/>
      <c r="GN55" s="854"/>
      <c r="GO55" s="854"/>
      <c r="GP55" s="854"/>
      <c r="GQ55" s="854"/>
      <c r="GR55" s="854"/>
      <c r="GS55" s="854"/>
      <c r="GT55" s="854"/>
      <c r="GU55" s="854"/>
      <c r="GV55" s="854"/>
      <c r="GW55" s="854"/>
      <c r="GX55" s="854"/>
      <c r="GY55" s="854"/>
      <c r="GZ55" s="854"/>
      <c r="HA55" s="854"/>
      <c r="HB55" s="854"/>
      <c r="HC55" s="854"/>
      <c r="HD55" s="854"/>
      <c r="HE55" s="854"/>
      <c r="HF55" s="854"/>
      <c r="HG55" s="854"/>
      <c r="HH55" s="854"/>
      <c r="HI55" s="854"/>
      <c r="HJ55" s="854"/>
      <c r="HK55" s="854"/>
      <c r="HL55" s="854"/>
      <c r="HM55" s="854"/>
      <c r="HN55" s="854"/>
      <c r="HO55" s="854"/>
      <c r="HP55" s="854"/>
      <c r="HQ55" s="854"/>
      <c r="HR55" s="854"/>
      <c r="HS55" s="854"/>
      <c r="HT55" s="854"/>
      <c r="HU55" s="854"/>
      <c r="HV55" s="854"/>
      <c r="HW55" s="854"/>
      <c r="HX55" s="854"/>
      <c r="HY55" s="854"/>
      <c r="HZ55" s="854"/>
      <c r="IA55" s="854"/>
      <c r="IB55" s="854"/>
      <c r="IC55" s="854"/>
      <c r="ID55" s="854"/>
      <c r="IE55" s="854"/>
      <c r="IF55" s="854"/>
      <c r="IG55" s="854"/>
      <c r="IH55" s="854"/>
      <c r="II55" s="854"/>
      <c r="IJ55" s="854"/>
      <c r="IK55" s="854"/>
      <c r="IL55" s="854"/>
      <c r="IM55" s="854"/>
      <c r="IN55" s="854"/>
      <c r="IO55" s="854"/>
      <c r="IP55" s="854"/>
      <c r="IQ55" s="854"/>
      <c r="IR55" s="854"/>
      <c r="IS55" s="854"/>
      <c r="IT55" s="854"/>
      <c r="IU55" s="854"/>
      <c r="IV55" s="854"/>
      <c r="IW55" s="854"/>
      <c r="IX55" s="854"/>
      <c r="IY55" s="854"/>
      <c r="IZ55" s="854"/>
      <c r="JA55" s="854"/>
      <c r="JB55" s="854"/>
      <c r="JC55" s="854"/>
      <c r="JD55" s="854"/>
      <c r="JE55" s="854"/>
      <c r="JF55" s="854"/>
      <c r="JG55" s="854"/>
      <c r="JH55" s="854"/>
      <c r="JI55" s="854"/>
      <c r="JJ55" s="854"/>
      <c r="JK55" s="854"/>
      <c r="JL55" s="854"/>
      <c r="JM55" s="854"/>
      <c r="JN55" s="854"/>
      <c r="JO55" s="854"/>
      <c r="JP55" s="854"/>
      <c r="JQ55" s="854"/>
      <c r="JR55" s="854"/>
      <c r="JS55" s="854"/>
      <c r="JT55" s="854"/>
      <c r="JU55" s="854"/>
      <c r="JV55" s="854"/>
      <c r="JW55" s="854"/>
      <c r="JX55" s="854"/>
      <c r="JY55" s="854"/>
      <c r="JZ55" s="854"/>
      <c r="KA55" s="854"/>
      <c r="KB55" s="854"/>
      <c r="KC55" s="854"/>
      <c r="KD55" s="854"/>
      <c r="KE55" s="854"/>
      <c r="KF55" s="854"/>
      <c r="KG55" s="854"/>
      <c r="KH55" s="854"/>
      <c r="KI55" s="854"/>
      <c r="KJ55" s="854"/>
      <c r="KK55" s="854"/>
      <c r="KL55" s="854"/>
      <c r="KM55" s="854"/>
      <c r="KN55" s="854"/>
      <c r="KO55" s="854"/>
      <c r="KP55" s="854"/>
      <c r="KQ55" s="854"/>
      <c r="KR55" s="854"/>
      <c r="KS55" s="854"/>
      <c r="KT55" s="854"/>
      <c r="KU55" s="854"/>
      <c r="KV55" s="854"/>
      <c r="KW55" s="854"/>
      <c r="KX55" s="854"/>
      <c r="KY55" s="854"/>
      <c r="KZ55" s="854"/>
      <c r="LA55" s="854"/>
      <c r="LB55" s="854"/>
      <c r="LC55" s="854"/>
      <c r="LD55" s="854"/>
      <c r="LE55" s="854"/>
      <c r="LF55" s="854"/>
      <c r="LG55" s="854"/>
      <c r="LH55" s="854"/>
      <c r="LI55" s="854"/>
      <c r="LJ55" s="854"/>
      <c r="LK55" s="854"/>
      <c r="LL55" s="854"/>
      <c r="LM55" s="855"/>
    </row>
    <row r="56" spans="1:325" s="856" customFormat="1" ht="15.75" customHeight="1" outlineLevel="1">
      <c r="A56" s="295" t="s">
        <v>2265</v>
      </c>
      <c r="B56" s="492" t="s">
        <v>2446</v>
      </c>
      <c r="C56" s="515">
        <v>600007960</v>
      </c>
      <c r="D56" s="336" t="s">
        <v>1254</v>
      </c>
      <c r="E56" s="336"/>
      <c r="F56" s="329"/>
      <c r="G56" s="328" t="s">
        <v>111</v>
      </c>
      <c r="H56" s="843">
        <v>52</v>
      </c>
      <c r="I56" s="726">
        <v>99.987685008009947</v>
      </c>
      <c r="J56" s="669">
        <f t="shared" si="10"/>
        <v>5199.3596204165169</v>
      </c>
      <c r="K56" s="669">
        <f t="shared" si="11"/>
        <v>6349.4579684526507</v>
      </c>
      <c r="L56" s="794">
        <f t="shared" si="12"/>
        <v>1.4942856909579165E-3</v>
      </c>
      <c r="M56" s="327"/>
      <c r="N56" s="1262"/>
      <c r="O56" s="1263"/>
      <c r="P56" s="345"/>
      <c r="Q56" s="345"/>
      <c r="R56" s="345"/>
      <c r="S56" s="345"/>
      <c r="T56" s="345"/>
      <c r="U56" s="345"/>
      <c r="V56" s="345"/>
      <c r="W56" s="345"/>
      <c r="X56" s="345"/>
      <c r="Y56" s="345"/>
      <c r="Z56" s="345"/>
      <c r="AA56" s="345"/>
      <c r="AB56" s="345"/>
      <c r="AC56" s="345"/>
      <c r="AD56" s="345"/>
      <c r="AE56" s="345"/>
      <c r="AF56" s="854"/>
      <c r="AG56" s="854"/>
      <c r="AH56" s="854"/>
      <c r="AI56" s="854"/>
      <c r="AJ56" s="854"/>
      <c r="AK56" s="854"/>
      <c r="AL56" s="854"/>
      <c r="AM56" s="854"/>
      <c r="AN56" s="854"/>
      <c r="AO56" s="854"/>
      <c r="AP56" s="854"/>
      <c r="AQ56" s="854"/>
      <c r="AR56" s="854"/>
      <c r="AS56" s="854"/>
      <c r="AT56" s="854"/>
      <c r="AU56" s="854"/>
      <c r="AV56" s="854"/>
      <c r="AW56" s="854"/>
      <c r="AX56" s="854"/>
      <c r="AY56" s="854"/>
      <c r="AZ56" s="854"/>
      <c r="BA56" s="854"/>
      <c r="BB56" s="854"/>
      <c r="BC56" s="854"/>
      <c r="BD56" s="854"/>
      <c r="BE56" s="854"/>
      <c r="BF56" s="854"/>
      <c r="BG56" s="854"/>
      <c r="BH56" s="854"/>
      <c r="BI56" s="854"/>
      <c r="BJ56" s="854"/>
      <c r="BK56" s="854"/>
      <c r="BL56" s="854"/>
      <c r="BM56" s="854"/>
      <c r="BN56" s="854"/>
      <c r="BO56" s="854"/>
      <c r="BP56" s="854"/>
      <c r="BQ56" s="854"/>
      <c r="BR56" s="854"/>
      <c r="BS56" s="854"/>
      <c r="BT56" s="854"/>
      <c r="BU56" s="854"/>
      <c r="BV56" s="854"/>
      <c r="BW56" s="854"/>
      <c r="BX56" s="854"/>
      <c r="BY56" s="854"/>
      <c r="BZ56" s="854"/>
      <c r="CA56" s="854"/>
      <c r="CB56" s="854"/>
      <c r="CC56" s="854"/>
      <c r="CD56" s="854"/>
      <c r="CE56" s="854"/>
      <c r="CF56" s="854"/>
      <c r="CG56" s="854"/>
      <c r="CH56" s="854"/>
      <c r="CI56" s="854"/>
      <c r="CJ56" s="854"/>
      <c r="CK56" s="854"/>
      <c r="CL56" s="854"/>
      <c r="CM56" s="854"/>
      <c r="CN56" s="854"/>
      <c r="CO56" s="854"/>
      <c r="CP56" s="854"/>
      <c r="CQ56" s="854"/>
      <c r="CR56" s="854"/>
      <c r="CS56" s="854"/>
      <c r="CT56" s="854"/>
      <c r="CU56" s="854"/>
      <c r="CV56" s="854"/>
      <c r="CW56" s="854"/>
      <c r="CX56" s="854"/>
      <c r="CY56" s="854"/>
      <c r="CZ56" s="854"/>
      <c r="DA56" s="854"/>
      <c r="DB56" s="854"/>
      <c r="DC56" s="854"/>
      <c r="DD56" s="854"/>
      <c r="DE56" s="854"/>
      <c r="DF56" s="854"/>
      <c r="DG56" s="854"/>
      <c r="DH56" s="854"/>
      <c r="DI56" s="854"/>
      <c r="DJ56" s="854"/>
      <c r="DK56" s="854"/>
      <c r="DL56" s="854"/>
      <c r="DM56" s="854"/>
      <c r="DN56" s="854"/>
      <c r="DO56" s="854"/>
      <c r="DP56" s="854"/>
      <c r="DQ56" s="854"/>
      <c r="DR56" s="854"/>
      <c r="DS56" s="854"/>
      <c r="DT56" s="854"/>
      <c r="DU56" s="854"/>
      <c r="DV56" s="854"/>
      <c r="DW56" s="854"/>
      <c r="DX56" s="854"/>
      <c r="DY56" s="854"/>
      <c r="DZ56" s="854"/>
      <c r="EA56" s="854"/>
      <c r="EB56" s="854"/>
      <c r="EC56" s="854"/>
      <c r="ED56" s="854"/>
      <c r="EE56" s="854"/>
      <c r="EF56" s="854"/>
      <c r="EG56" s="854"/>
      <c r="EH56" s="854"/>
      <c r="EI56" s="854"/>
      <c r="EJ56" s="854"/>
      <c r="EK56" s="854"/>
      <c r="EL56" s="854"/>
      <c r="EM56" s="854"/>
      <c r="EN56" s="854"/>
      <c r="EO56" s="854"/>
      <c r="EP56" s="854"/>
      <c r="EQ56" s="854"/>
      <c r="ER56" s="854"/>
      <c r="ES56" s="854"/>
      <c r="ET56" s="854"/>
      <c r="EU56" s="854"/>
      <c r="EV56" s="854"/>
      <c r="EW56" s="854"/>
      <c r="EX56" s="854"/>
      <c r="EY56" s="854"/>
      <c r="EZ56" s="854"/>
      <c r="FA56" s="854"/>
      <c r="FB56" s="854"/>
      <c r="FC56" s="854"/>
      <c r="FD56" s="854"/>
      <c r="FE56" s="854"/>
      <c r="FF56" s="854"/>
      <c r="FG56" s="854"/>
      <c r="FH56" s="854"/>
      <c r="FI56" s="854"/>
      <c r="FJ56" s="854"/>
      <c r="FK56" s="854"/>
      <c r="FL56" s="854"/>
      <c r="FM56" s="854"/>
      <c r="FN56" s="854"/>
      <c r="FO56" s="854"/>
      <c r="FP56" s="854"/>
      <c r="FQ56" s="854"/>
      <c r="FR56" s="854"/>
      <c r="FS56" s="854"/>
      <c r="FT56" s="854"/>
      <c r="FU56" s="854"/>
      <c r="FV56" s="854"/>
      <c r="FW56" s="854"/>
      <c r="FX56" s="854"/>
      <c r="FY56" s="854"/>
      <c r="FZ56" s="854"/>
      <c r="GA56" s="854"/>
      <c r="GB56" s="854"/>
      <c r="GC56" s="854"/>
      <c r="GD56" s="854"/>
      <c r="GE56" s="854"/>
      <c r="GF56" s="854"/>
      <c r="GG56" s="854"/>
      <c r="GH56" s="854"/>
      <c r="GI56" s="854"/>
      <c r="GJ56" s="854"/>
      <c r="GK56" s="854"/>
      <c r="GL56" s="854"/>
      <c r="GM56" s="854"/>
      <c r="GN56" s="854"/>
      <c r="GO56" s="854"/>
      <c r="GP56" s="854"/>
      <c r="GQ56" s="854"/>
      <c r="GR56" s="854"/>
      <c r="GS56" s="854"/>
      <c r="GT56" s="854"/>
      <c r="GU56" s="854"/>
      <c r="GV56" s="854"/>
      <c r="GW56" s="854"/>
      <c r="GX56" s="854"/>
      <c r="GY56" s="854"/>
      <c r="GZ56" s="854"/>
      <c r="HA56" s="854"/>
      <c r="HB56" s="854"/>
      <c r="HC56" s="854"/>
      <c r="HD56" s="854"/>
      <c r="HE56" s="854"/>
      <c r="HF56" s="854"/>
      <c r="HG56" s="854"/>
      <c r="HH56" s="854"/>
      <c r="HI56" s="854"/>
      <c r="HJ56" s="854"/>
      <c r="HK56" s="854"/>
      <c r="HL56" s="854"/>
      <c r="HM56" s="854"/>
      <c r="HN56" s="854"/>
      <c r="HO56" s="854"/>
      <c r="HP56" s="854"/>
      <c r="HQ56" s="854"/>
      <c r="HR56" s="854"/>
      <c r="HS56" s="854"/>
      <c r="HT56" s="854"/>
      <c r="HU56" s="854"/>
      <c r="HV56" s="854"/>
      <c r="HW56" s="854"/>
      <c r="HX56" s="854"/>
      <c r="HY56" s="854"/>
      <c r="HZ56" s="854"/>
      <c r="IA56" s="854"/>
      <c r="IB56" s="854"/>
      <c r="IC56" s="854"/>
      <c r="ID56" s="854"/>
      <c r="IE56" s="854"/>
      <c r="IF56" s="854"/>
      <c r="IG56" s="854"/>
      <c r="IH56" s="854"/>
      <c r="II56" s="854"/>
      <c r="IJ56" s="854"/>
      <c r="IK56" s="854"/>
      <c r="IL56" s="854"/>
      <c r="IM56" s="854"/>
      <c r="IN56" s="854"/>
      <c r="IO56" s="854"/>
      <c r="IP56" s="854"/>
      <c r="IQ56" s="854"/>
      <c r="IR56" s="854"/>
      <c r="IS56" s="854"/>
      <c r="IT56" s="854"/>
      <c r="IU56" s="854"/>
      <c r="IV56" s="854"/>
      <c r="IW56" s="854"/>
      <c r="IX56" s="854"/>
      <c r="IY56" s="854"/>
      <c r="IZ56" s="854"/>
      <c r="JA56" s="854"/>
      <c r="JB56" s="854"/>
      <c r="JC56" s="854"/>
      <c r="JD56" s="854"/>
      <c r="JE56" s="854"/>
      <c r="JF56" s="854"/>
      <c r="JG56" s="854"/>
      <c r="JH56" s="854"/>
      <c r="JI56" s="854"/>
      <c r="JJ56" s="854"/>
      <c r="JK56" s="854"/>
      <c r="JL56" s="854"/>
      <c r="JM56" s="854"/>
      <c r="JN56" s="854"/>
      <c r="JO56" s="854"/>
      <c r="JP56" s="854"/>
      <c r="JQ56" s="854"/>
      <c r="JR56" s="854"/>
      <c r="JS56" s="854"/>
      <c r="JT56" s="854"/>
      <c r="JU56" s="854"/>
      <c r="JV56" s="854"/>
      <c r="JW56" s="854"/>
      <c r="JX56" s="854"/>
      <c r="JY56" s="854"/>
      <c r="JZ56" s="854"/>
      <c r="KA56" s="854"/>
      <c r="KB56" s="854"/>
      <c r="KC56" s="854"/>
      <c r="KD56" s="854"/>
      <c r="KE56" s="854"/>
      <c r="KF56" s="854"/>
      <c r="KG56" s="854"/>
      <c r="KH56" s="854"/>
      <c r="KI56" s="854"/>
      <c r="KJ56" s="854"/>
      <c r="KK56" s="854"/>
      <c r="KL56" s="854"/>
      <c r="KM56" s="854"/>
      <c r="KN56" s="854"/>
      <c r="KO56" s="854"/>
      <c r="KP56" s="854"/>
      <c r="KQ56" s="854"/>
      <c r="KR56" s="854"/>
      <c r="KS56" s="854"/>
      <c r="KT56" s="854"/>
      <c r="KU56" s="854"/>
      <c r="KV56" s="854"/>
      <c r="KW56" s="854"/>
      <c r="KX56" s="854"/>
      <c r="KY56" s="854"/>
      <c r="KZ56" s="854"/>
      <c r="LA56" s="854"/>
      <c r="LB56" s="854"/>
      <c r="LC56" s="854"/>
      <c r="LD56" s="854"/>
      <c r="LE56" s="854"/>
      <c r="LF56" s="854"/>
      <c r="LG56" s="854"/>
      <c r="LH56" s="854"/>
      <c r="LI56" s="854"/>
      <c r="LJ56" s="854"/>
      <c r="LK56" s="854"/>
      <c r="LL56" s="854"/>
      <c r="LM56" s="855"/>
    </row>
    <row r="57" spans="1:325" s="856" customFormat="1" ht="15.75" customHeight="1" outlineLevel="1">
      <c r="A57" s="295" t="s">
        <v>2266</v>
      </c>
      <c r="B57" s="492" t="s">
        <v>2446</v>
      </c>
      <c r="C57" s="515">
        <v>600007959</v>
      </c>
      <c r="D57" s="336" t="s">
        <v>1255</v>
      </c>
      <c r="E57" s="336"/>
      <c r="F57" s="329"/>
      <c r="G57" s="328" t="s">
        <v>111</v>
      </c>
      <c r="H57" s="843">
        <v>34</v>
      </c>
      <c r="I57" s="726">
        <v>88.852985516017753</v>
      </c>
      <c r="J57" s="669">
        <f t="shared" si="10"/>
        <v>3021.0015075446036</v>
      </c>
      <c r="K57" s="669">
        <f t="shared" si="11"/>
        <v>3689.2470410134702</v>
      </c>
      <c r="L57" s="794">
        <f t="shared" si="12"/>
        <v>8.6822986957085357E-4</v>
      </c>
      <c r="M57" s="327"/>
      <c r="N57" s="1262"/>
      <c r="O57" s="1263"/>
      <c r="P57" s="345"/>
      <c r="Q57" s="345"/>
      <c r="R57" s="345"/>
      <c r="S57" s="345"/>
      <c r="T57" s="345"/>
      <c r="U57" s="345"/>
      <c r="V57" s="345"/>
      <c r="W57" s="345"/>
      <c r="X57" s="345"/>
      <c r="Y57" s="345"/>
      <c r="Z57" s="345"/>
      <c r="AA57" s="345"/>
      <c r="AB57" s="345"/>
      <c r="AC57" s="345"/>
      <c r="AD57" s="345"/>
      <c r="AE57" s="345"/>
      <c r="AF57" s="854"/>
      <c r="AG57" s="854"/>
      <c r="AH57" s="854"/>
      <c r="AI57" s="854"/>
      <c r="AJ57" s="854"/>
      <c r="AK57" s="854"/>
      <c r="AL57" s="854"/>
      <c r="AM57" s="854"/>
      <c r="AN57" s="854"/>
      <c r="AO57" s="854"/>
      <c r="AP57" s="854"/>
      <c r="AQ57" s="854"/>
      <c r="AR57" s="854"/>
      <c r="AS57" s="854"/>
      <c r="AT57" s="854"/>
      <c r="AU57" s="854"/>
      <c r="AV57" s="854"/>
      <c r="AW57" s="854"/>
      <c r="AX57" s="854"/>
      <c r="AY57" s="854"/>
      <c r="AZ57" s="854"/>
      <c r="BA57" s="854"/>
      <c r="BB57" s="854"/>
      <c r="BC57" s="854"/>
      <c r="BD57" s="854"/>
      <c r="BE57" s="854"/>
      <c r="BF57" s="854"/>
      <c r="BG57" s="854"/>
      <c r="BH57" s="854"/>
      <c r="BI57" s="854"/>
      <c r="BJ57" s="854"/>
      <c r="BK57" s="854"/>
      <c r="BL57" s="854"/>
      <c r="BM57" s="854"/>
      <c r="BN57" s="854"/>
      <c r="BO57" s="854"/>
      <c r="BP57" s="854"/>
      <c r="BQ57" s="854"/>
      <c r="BR57" s="854"/>
      <c r="BS57" s="854"/>
      <c r="BT57" s="854"/>
      <c r="BU57" s="854"/>
      <c r="BV57" s="854"/>
      <c r="BW57" s="854"/>
      <c r="BX57" s="854"/>
      <c r="BY57" s="854"/>
      <c r="BZ57" s="854"/>
      <c r="CA57" s="854"/>
      <c r="CB57" s="854"/>
      <c r="CC57" s="854"/>
      <c r="CD57" s="854"/>
      <c r="CE57" s="854"/>
      <c r="CF57" s="854"/>
      <c r="CG57" s="854"/>
      <c r="CH57" s="854"/>
      <c r="CI57" s="854"/>
      <c r="CJ57" s="854"/>
      <c r="CK57" s="854"/>
      <c r="CL57" s="854"/>
      <c r="CM57" s="854"/>
      <c r="CN57" s="854"/>
      <c r="CO57" s="854"/>
      <c r="CP57" s="854"/>
      <c r="CQ57" s="854"/>
      <c r="CR57" s="854"/>
      <c r="CS57" s="854"/>
      <c r="CT57" s="854"/>
      <c r="CU57" s="854"/>
      <c r="CV57" s="854"/>
      <c r="CW57" s="854"/>
      <c r="CX57" s="854"/>
      <c r="CY57" s="854"/>
      <c r="CZ57" s="854"/>
      <c r="DA57" s="854"/>
      <c r="DB57" s="854"/>
      <c r="DC57" s="854"/>
      <c r="DD57" s="854"/>
      <c r="DE57" s="854"/>
      <c r="DF57" s="854"/>
      <c r="DG57" s="854"/>
      <c r="DH57" s="854"/>
      <c r="DI57" s="854"/>
      <c r="DJ57" s="854"/>
      <c r="DK57" s="854"/>
      <c r="DL57" s="854"/>
      <c r="DM57" s="854"/>
      <c r="DN57" s="854"/>
      <c r="DO57" s="854"/>
      <c r="DP57" s="854"/>
      <c r="DQ57" s="854"/>
      <c r="DR57" s="854"/>
      <c r="DS57" s="854"/>
      <c r="DT57" s="854"/>
      <c r="DU57" s="854"/>
      <c r="DV57" s="854"/>
      <c r="DW57" s="854"/>
      <c r="DX57" s="854"/>
      <c r="DY57" s="854"/>
      <c r="DZ57" s="854"/>
      <c r="EA57" s="854"/>
      <c r="EB57" s="854"/>
      <c r="EC57" s="854"/>
      <c r="ED57" s="854"/>
      <c r="EE57" s="854"/>
      <c r="EF57" s="854"/>
      <c r="EG57" s="854"/>
      <c r="EH57" s="854"/>
      <c r="EI57" s="854"/>
      <c r="EJ57" s="854"/>
      <c r="EK57" s="854"/>
      <c r="EL57" s="854"/>
      <c r="EM57" s="854"/>
      <c r="EN57" s="854"/>
      <c r="EO57" s="854"/>
      <c r="EP57" s="854"/>
      <c r="EQ57" s="854"/>
      <c r="ER57" s="854"/>
      <c r="ES57" s="854"/>
      <c r="ET57" s="854"/>
      <c r="EU57" s="854"/>
      <c r="EV57" s="854"/>
      <c r="EW57" s="854"/>
      <c r="EX57" s="854"/>
      <c r="EY57" s="854"/>
      <c r="EZ57" s="854"/>
      <c r="FA57" s="854"/>
      <c r="FB57" s="854"/>
      <c r="FC57" s="854"/>
      <c r="FD57" s="854"/>
      <c r="FE57" s="854"/>
      <c r="FF57" s="854"/>
      <c r="FG57" s="854"/>
      <c r="FH57" s="854"/>
      <c r="FI57" s="854"/>
      <c r="FJ57" s="854"/>
      <c r="FK57" s="854"/>
      <c r="FL57" s="854"/>
      <c r="FM57" s="854"/>
      <c r="FN57" s="854"/>
      <c r="FO57" s="854"/>
      <c r="FP57" s="854"/>
      <c r="FQ57" s="854"/>
      <c r="FR57" s="854"/>
      <c r="FS57" s="854"/>
      <c r="FT57" s="854"/>
      <c r="FU57" s="854"/>
      <c r="FV57" s="854"/>
      <c r="FW57" s="854"/>
      <c r="FX57" s="854"/>
      <c r="FY57" s="854"/>
      <c r="FZ57" s="854"/>
      <c r="GA57" s="854"/>
      <c r="GB57" s="854"/>
      <c r="GC57" s="854"/>
      <c r="GD57" s="854"/>
      <c r="GE57" s="854"/>
      <c r="GF57" s="854"/>
      <c r="GG57" s="854"/>
      <c r="GH57" s="854"/>
      <c r="GI57" s="854"/>
      <c r="GJ57" s="854"/>
      <c r="GK57" s="854"/>
      <c r="GL57" s="854"/>
      <c r="GM57" s="854"/>
      <c r="GN57" s="854"/>
      <c r="GO57" s="854"/>
      <c r="GP57" s="854"/>
      <c r="GQ57" s="854"/>
      <c r="GR57" s="854"/>
      <c r="GS57" s="854"/>
      <c r="GT57" s="854"/>
      <c r="GU57" s="854"/>
      <c r="GV57" s="854"/>
      <c r="GW57" s="854"/>
      <c r="GX57" s="854"/>
      <c r="GY57" s="854"/>
      <c r="GZ57" s="854"/>
      <c r="HA57" s="854"/>
      <c r="HB57" s="854"/>
      <c r="HC57" s="854"/>
      <c r="HD57" s="854"/>
      <c r="HE57" s="854"/>
      <c r="HF57" s="854"/>
      <c r="HG57" s="854"/>
      <c r="HH57" s="854"/>
      <c r="HI57" s="854"/>
      <c r="HJ57" s="854"/>
      <c r="HK57" s="854"/>
      <c r="HL57" s="854"/>
      <c r="HM57" s="854"/>
      <c r="HN57" s="854"/>
      <c r="HO57" s="854"/>
      <c r="HP57" s="854"/>
      <c r="HQ57" s="854"/>
      <c r="HR57" s="854"/>
      <c r="HS57" s="854"/>
      <c r="HT57" s="854"/>
      <c r="HU57" s="854"/>
      <c r="HV57" s="854"/>
      <c r="HW57" s="854"/>
      <c r="HX57" s="854"/>
      <c r="HY57" s="854"/>
      <c r="HZ57" s="854"/>
      <c r="IA57" s="854"/>
      <c r="IB57" s="854"/>
      <c r="IC57" s="854"/>
      <c r="ID57" s="854"/>
      <c r="IE57" s="854"/>
      <c r="IF57" s="854"/>
      <c r="IG57" s="854"/>
      <c r="IH57" s="854"/>
      <c r="II57" s="854"/>
      <c r="IJ57" s="854"/>
      <c r="IK57" s="854"/>
      <c r="IL57" s="854"/>
      <c r="IM57" s="854"/>
      <c r="IN57" s="854"/>
      <c r="IO57" s="854"/>
      <c r="IP57" s="854"/>
      <c r="IQ57" s="854"/>
      <c r="IR57" s="854"/>
      <c r="IS57" s="854"/>
      <c r="IT57" s="854"/>
      <c r="IU57" s="854"/>
      <c r="IV57" s="854"/>
      <c r="IW57" s="854"/>
      <c r="IX57" s="854"/>
      <c r="IY57" s="854"/>
      <c r="IZ57" s="854"/>
      <c r="JA57" s="854"/>
      <c r="JB57" s="854"/>
      <c r="JC57" s="854"/>
      <c r="JD57" s="854"/>
      <c r="JE57" s="854"/>
      <c r="JF57" s="854"/>
      <c r="JG57" s="854"/>
      <c r="JH57" s="854"/>
      <c r="JI57" s="854"/>
      <c r="JJ57" s="854"/>
      <c r="JK57" s="854"/>
      <c r="JL57" s="854"/>
      <c r="JM57" s="854"/>
      <c r="JN57" s="854"/>
      <c r="JO57" s="854"/>
      <c r="JP57" s="854"/>
      <c r="JQ57" s="854"/>
      <c r="JR57" s="854"/>
      <c r="JS57" s="854"/>
      <c r="JT57" s="854"/>
      <c r="JU57" s="854"/>
      <c r="JV57" s="854"/>
      <c r="JW57" s="854"/>
      <c r="JX57" s="854"/>
      <c r="JY57" s="854"/>
      <c r="JZ57" s="854"/>
      <c r="KA57" s="854"/>
      <c r="KB57" s="854"/>
      <c r="KC57" s="854"/>
      <c r="KD57" s="854"/>
      <c r="KE57" s="854"/>
      <c r="KF57" s="854"/>
      <c r="KG57" s="854"/>
      <c r="KH57" s="854"/>
      <c r="KI57" s="854"/>
      <c r="KJ57" s="854"/>
      <c r="KK57" s="854"/>
      <c r="KL57" s="854"/>
      <c r="KM57" s="854"/>
      <c r="KN57" s="854"/>
      <c r="KO57" s="854"/>
      <c r="KP57" s="854"/>
      <c r="KQ57" s="854"/>
      <c r="KR57" s="854"/>
      <c r="KS57" s="854"/>
      <c r="KT57" s="854"/>
      <c r="KU57" s="854"/>
      <c r="KV57" s="854"/>
      <c r="KW57" s="854"/>
      <c r="KX57" s="854"/>
      <c r="KY57" s="854"/>
      <c r="KZ57" s="854"/>
      <c r="LA57" s="854"/>
      <c r="LB57" s="854"/>
      <c r="LC57" s="854"/>
      <c r="LD57" s="854"/>
      <c r="LE57" s="854"/>
      <c r="LF57" s="854"/>
      <c r="LG57" s="854"/>
      <c r="LH57" s="854"/>
      <c r="LI57" s="854"/>
      <c r="LJ57" s="854"/>
      <c r="LK57" s="854"/>
      <c r="LL57" s="854"/>
      <c r="LM57" s="855"/>
    </row>
    <row r="58" spans="1:325" s="856" customFormat="1" ht="15.75" customHeight="1" outlineLevel="1">
      <c r="A58" s="295" t="s">
        <v>2267</v>
      </c>
      <c r="B58" s="492" t="s">
        <v>2446</v>
      </c>
      <c r="C58" s="515">
        <v>600007958</v>
      </c>
      <c r="D58" s="336" t="s">
        <v>1256</v>
      </c>
      <c r="E58" s="336"/>
      <c r="F58" s="329"/>
      <c r="G58" s="328" t="s">
        <v>111</v>
      </c>
      <c r="H58" s="843">
        <v>46</v>
      </c>
      <c r="I58" s="726">
        <v>67.393673562085084</v>
      </c>
      <c r="J58" s="669">
        <f t="shared" si="10"/>
        <v>3100.1089838559137</v>
      </c>
      <c r="K58" s="669">
        <f t="shared" si="11"/>
        <v>3785.8530910848422</v>
      </c>
      <c r="L58" s="794">
        <f t="shared" si="12"/>
        <v>8.9096520209826853E-4</v>
      </c>
      <c r="M58" s="327"/>
      <c r="N58" s="1262"/>
      <c r="O58" s="1263"/>
      <c r="P58" s="345"/>
      <c r="Q58" s="345"/>
      <c r="R58" s="345"/>
      <c r="S58" s="345"/>
      <c r="T58" s="345"/>
      <c r="U58" s="345"/>
      <c r="V58" s="345"/>
      <c r="W58" s="345"/>
      <c r="X58" s="345"/>
      <c r="Y58" s="345"/>
      <c r="Z58" s="345"/>
      <c r="AA58" s="345"/>
      <c r="AB58" s="345"/>
      <c r="AC58" s="345"/>
      <c r="AD58" s="345"/>
      <c r="AE58" s="345"/>
      <c r="AF58" s="854"/>
      <c r="AG58" s="854"/>
      <c r="AH58" s="854"/>
      <c r="AI58" s="854"/>
      <c r="AJ58" s="854"/>
      <c r="AK58" s="854"/>
      <c r="AL58" s="854"/>
      <c r="AM58" s="854"/>
      <c r="AN58" s="854"/>
      <c r="AO58" s="854"/>
      <c r="AP58" s="854"/>
      <c r="AQ58" s="854"/>
      <c r="AR58" s="854"/>
      <c r="AS58" s="854"/>
      <c r="AT58" s="854"/>
      <c r="AU58" s="854"/>
      <c r="AV58" s="854"/>
      <c r="AW58" s="854"/>
      <c r="AX58" s="854"/>
      <c r="AY58" s="854"/>
      <c r="AZ58" s="854"/>
      <c r="BA58" s="854"/>
      <c r="BB58" s="854"/>
      <c r="BC58" s="854"/>
      <c r="BD58" s="854"/>
      <c r="BE58" s="854"/>
      <c r="BF58" s="854"/>
      <c r="BG58" s="854"/>
      <c r="BH58" s="854"/>
      <c r="BI58" s="854"/>
      <c r="BJ58" s="854"/>
      <c r="BK58" s="854"/>
      <c r="BL58" s="854"/>
      <c r="BM58" s="854"/>
      <c r="BN58" s="854"/>
      <c r="BO58" s="854"/>
      <c r="BP58" s="854"/>
      <c r="BQ58" s="854"/>
      <c r="BR58" s="854"/>
      <c r="BS58" s="854"/>
      <c r="BT58" s="854"/>
      <c r="BU58" s="854"/>
      <c r="BV58" s="854"/>
      <c r="BW58" s="854"/>
      <c r="BX58" s="854"/>
      <c r="BY58" s="854"/>
      <c r="BZ58" s="854"/>
      <c r="CA58" s="854"/>
      <c r="CB58" s="854"/>
      <c r="CC58" s="854"/>
      <c r="CD58" s="854"/>
      <c r="CE58" s="854"/>
      <c r="CF58" s="854"/>
      <c r="CG58" s="854"/>
      <c r="CH58" s="854"/>
      <c r="CI58" s="854"/>
      <c r="CJ58" s="854"/>
      <c r="CK58" s="854"/>
      <c r="CL58" s="854"/>
      <c r="CM58" s="854"/>
      <c r="CN58" s="854"/>
      <c r="CO58" s="854"/>
      <c r="CP58" s="854"/>
      <c r="CQ58" s="854"/>
      <c r="CR58" s="854"/>
      <c r="CS58" s="854"/>
      <c r="CT58" s="854"/>
      <c r="CU58" s="854"/>
      <c r="CV58" s="854"/>
      <c r="CW58" s="854"/>
      <c r="CX58" s="854"/>
      <c r="CY58" s="854"/>
      <c r="CZ58" s="854"/>
      <c r="DA58" s="854"/>
      <c r="DB58" s="854"/>
      <c r="DC58" s="854"/>
      <c r="DD58" s="854"/>
      <c r="DE58" s="854"/>
      <c r="DF58" s="854"/>
      <c r="DG58" s="854"/>
      <c r="DH58" s="854"/>
      <c r="DI58" s="854"/>
      <c r="DJ58" s="854"/>
      <c r="DK58" s="854"/>
      <c r="DL58" s="854"/>
      <c r="DM58" s="854"/>
      <c r="DN58" s="854"/>
      <c r="DO58" s="854"/>
      <c r="DP58" s="854"/>
      <c r="DQ58" s="854"/>
      <c r="DR58" s="854"/>
      <c r="DS58" s="854"/>
      <c r="DT58" s="854"/>
      <c r="DU58" s="854"/>
      <c r="DV58" s="854"/>
      <c r="DW58" s="854"/>
      <c r="DX58" s="854"/>
      <c r="DY58" s="854"/>
      <c r="DZ58" s="854"/>
      <c r="EA58" s="854"/>
      <c r="EB58" s="854"/>
      <c r="EC58" s="854"/>
      <c r="ED58" s="854"/>
      <c r="EE58" s="854"/>
      <c r="EF58" s="854"/>
      <c r="EG58" s="854"/>
      <c r="EH58" s="854"/>
      <c r="EI58" s="854"/>
      <c r="EJ58" s="854"/>
      <c r="EK58" s="854"/>
      <c r="EL58" s="854"/>
      <c r="EM58" s="854"/>
      <c r="EN58" s="854"/>
      <c r="EO58" s="854"/>
      <c r="EP58" s="854"/>
      <c r="EQ58" s="854"/>
      <c r="ER58" s="854"/>
      <c r="ES58" s="854"/>
      <c r="ET58" s="854"/>
      <c r="EU58" s="854"/>
      <c r="EV58" s="854"/>
      <c r="EW58" s="854"/>
      <c r="EX58" s="854"/>
      <c r="EY58" s="854"/>
      <c r="EZ58" s="854"/>
      <c r="FA58" s="854"/>
      <c r="FB58" s="854"/>
      <c r="FC58" s="854"/>
      <c r="FD58" s="854"/>
      <c r="FE58" s="854"/>
      <c r="FF58" s="854"/>
      <c r="FG58" s="854"/>
      <c r="FH58" s="854"/>
      <c r="FI58" s="854"/>
      <c r="FJ58" s="854"/>
      <c r="FK58" s="854"/>
      <c r="FL58" s="854"/>
      <c r="FM58" s="854"/>
      <c r="FN58" s="854"/>
      <c r="FO58" s="854"/>
      <c r="FP58" s="854"/>
      <c r="FQ58" s="854"/>
      <c r="FR58" s="854"/>
      <c r="FS58" s="854"/>
      <c r="FT58" s="854"/>
      <c r="FU58" s="854"/>
      <c r="FV58" s="854"/>
      <c r="FW58" s="854"/>
      <c r="FX58" s="854"/>
      <c r="FY58" s="854"/>
      <c r="FZ58" s="854"/>
      <c r="GA58" s="854"/>
      <c r="GB58" s="854"/>
      <c r="GC58" s="854"/>
      <c r="GD58" s="854"/>
      <c r="GE58" s="854"/>
      <c r="GF58" s="854"/>
      <c r="GG58" s="854"/>
      <c r="GH58" s="854"/>
      <c r="GI58" s="854"/>
      <c r="GJ58" s="854"/>
      <c r="GK58" s="854"/>
      <c r="GL58" s="854"/>
      <c r="GM58" s="854"/>
      <c r="GN58" s="854"/>
      <c r="GO58" s="854"/>
      <c r="GP58" s="854"/>
      <c r="GQ58" s="854"/>
      <c r="GR58" s="854"/>
      <c r="GS58" s="854"/>
      <c r="GT58" s="854"/>
      <c r="GU58" s="854"/>
      <c r="GV58" s="854"/>
      <c r="GW58" s="854"/>
      <c r="GX58" s="854"/>
      <c r="GY58" s="854"/>
      <c r="GZ58" s="854"/>
      <c r="HA58" s="854"/>
      <c r="HB58" s="854"/>
      <c r="HC58" s="854"/>
      <c r="HD58" s="854"/>
      <c r="HE58" s="854"/>
      <c r="HF58" s="854"/>
      <c r="HG58" s="854"/>
      <c r="HH58" s="854"/>
      <c r="HI58" s="854"/>
      <c r="HJ58" s="854"/>
      <c r="HK58" s="854"/>
      <c r="HL58" s="854"/>
      <c r="HM58" s="854"/>
      <c r="HN58" s="854"/>
      <c r="HO58" s="854"/>
      <c r="HP58" s="854"/>
      <c r="HQ58" s="854"/>
      <c r="HR58" s="854"/>
      <c r="HS58" s="854"/>
      <c r="HT58" s="854"/>
      <c r="HU58" s="854"/>
      <c r="HV58" s="854"/>
      <c r="HW58" s="854"/>
      <c r="HX58" s="854"/>
      <c r="HY58" s="854"/>
      <c r="HZ58" s="854"/>
      <c r="IA58" s="854"/>
      <c r="IB58" s="854"/>
      <c r="IC58" s="854"/>
      <c r="ID58" s="854"/>
      <c r="IE58" s="854"/>
      <c r="IF58" s="854"/>
      <c r="IG58" s="854"/>
      <c r="IH58" s="854"/>
      <c r="II58" s="854"/>
      <c r="IJ58" s="854"/>
      <c r="IK58" s="854"/>
      <c r="IL58" s="854"/>
      <c r="IM58" s="854"/>
      <c r="IN58" s="854"/>
      <c r="IO58" s="854"/>
      <c r="IP58" s="854"/>
      <c r="IQ58" s="854"/>
      <c r="IR58" s="854"/>
      <c r="IS58" s="854"/>
      <c r="IT58" s="854"/>
      <c r="IU58" s="854"/>
      <c r="IV58" s="854"/>
      <c r="IW58" s="854"/>
      <c r="IX58" s="854"/>
      <c r="IY58" s="854"/>
      <c r="IZ58" s="854"/>
      <c r="JA58" s="854"/>
      <c r="JB58" s="854"/>
      <c r="JC58" s="854"/>
      <c r="JD58" s="854"/>
      <c r="JE58" s="854"/>
      <c r="JF58" s="854"/>
      <c r="JG58" s="854"/>
      <c r="JH58" s="854"/>
      <c r="JI58" s="854"/>
      <c r="JJ58" s="854"/>
      <c r="JK58" s="854"/>
      <c r="JL58" s="854"/>
      <c r="JM58" s="854"/>
      <c r="JN58" s="854"/>
      <c r="JO58" s="854"/>
      <c r="JP58" s="854"/>
      <c r="JQ58" s="854"/>
      <c r="JR58" s="854"/>
      <c r="JS58" s="854"/>
      <c r="JT58" s="854"/>
      <c r="JU58" s="854"/>
      <c r="JV58" s="854"/>
      <c r="JW58" s="854"/>
      <c r="JX58" s="854"/>
      <c r="JY58" s="854"/>
      <c r="JZ58" s="854"/>
      <c r="KA58" s="854"/>
      <c r="KB58" s="854"/>
      <c r="KC58" s="854"/>
      <c r="KD58" s="854"/>
      <c r="KE58" s="854"/>
      <c r="KF58" s="854"/>
      <c r="KG58" s="854"/>
      <c r="KH58" s="854"/>
      <c r="KI58" s="854"/>
      <c r="KJ58" s="854"/>
      <c r="KK58" s="854"/>
      <c r="KL58" s="854"/>
      <c r="KM58" s="854"/>
      <c r="KN58" s="854"/>
      <c r="KO58" s="854"/>
      <c r="KP58" s="854"/>
      <c r="KQ58" s="854"/>
      <c r="KR58" s="854"/>
      <c r="KS58" s="854"/>
      <c r="KT58" s="854"/>
      <c r="KU58" s="854"/>
      <c r="KV58" s="854"/>
      <c r="KW58" s="854"/>
      <c r="KX58" s="854"/>
      <c r="KY58" s="854"/>
      <c r="KZ58" s="854"/>
      <c r="LA58" s="854"/>
      <c r="LB58" s="854"/>
      <c r="LC58" s="854"/>
      <c r="LD58" s="854"/>
      <c r="LE58" s="854"/>
      <c r="LF58" s="854"/>
      <c r="LG58" s="854"/>
      <c r="LH58" s="854"/>
      <c r="LI58" s="854"/>
      <c r="LJ58" s="854"/>
      <c r="LK58" s="854"/>
      <c r="LL58" s="854"/>
      <c r="LM58" s="855"/>
    </row>
    <row r="59" spans="1:325" s="856" customFormat="1" ht="15.75" customHeight="1" outlineLevel="1">
      <c r="A59" s="295" t="s">
        <v>2268</v>
      </c>
      <c r="B59" s="492" t="s">
        <v>2446</v>
      </c>
      <c r="C59" s="515">
        <v>600004347</v>
      </c>
      <c r="D59" s="336" t="s">
        <v>1257</v>
      </c>
      <c r="E59" s="336"/>
      <c r="F59" s="329"/>
      <c r="G59" s="328" t="s">
        <v>111</v>
      </c>
      <c r="H59" s="843">
        <v>170</v>
      </c>
      <c r="I59" s="726">
        <v>93.008317841539935</v>
      </c>
      <c r="J59" s="669">
        <f t="shared" si="10"/>
        <v>15811.414033061788</v>
      </c>
      <c r="K59" s="669">
        <f t="shared" si="11"/>
        <v>19308.898817175057</v>
      </c>
      <c r="L59" s="794">
        <f t="shared" si="12"/>
        <v>4.5441691801119746E-3</v>
      </c>
      <c r="M59" s="327"/>
      <c r="N59" s="1262"/>
      <c r="O59" s="1263"/>
      <c r="P59" s="345"/>
      <c r="Q59" s="345"/>
      <c r="R59" s="345"/>
      <c r="S59" s="345"/>
      <c r="T59" s="345"/>
      <c r="U59" s="345"/>
      <c r="V59" s="345"/>
      <c r="W59" s="345"/>
      <c r="X59" s="345"/>
      <c r="Y59" s="345"/>
      <c r="Z59" s="345"/>
      <c r="AA59" s="345"/>
      <c r="AB59" s="345"/>
      <c r="AC59" s="345"/>
      <c r="AD59" s="345"/>
      <c r="AE59" s="345"/>
      <c r="AF59" s="854"/>
      <c r="AG59" s="854"/>
      <c r="AH59" s="854"/>
      <c r="AI59" s="854"/>
      <c r="AJ59" s="854"/>
      <c r="AK59" s="854"/>
      <c r="AL59" s="854"/>
      <c r="AM59" s="854"/>
      <c r="AN59" s="854"/>
      <c r="AO59" s="854"/>
      <c r="AP59" s="854"/>
      <c r="AQ59" s="854"/>
      <c r="AR59" s="854"/>
      <c r="AS59" s="854"/>
      <c r="AT59" s="854"/>
      <c r="AU59" s="854"/>
      <c r="AV59" s="854"/>
      <c r="AW59" s="854"/>
      <c r="AX59" s="854"/>
      <c r="AY59" s="854"/>
      <c r="AZ59" s="854"/>
      <c r="BA59" s="854"/>
      <c r="BB59" s="854"/>
      <c r="BC59" s="854"/>
      <c r="BD59" s="854"/>
      <c r="BE59" s="854"/>
      <c r="BF59" s="854"/>
      <c r="BG59" s="854"/>
      <c r="BH59" s="854"/>
      <c r="BI59" s="854"/>
      <c r="BJ59" s="854"/>
      <c r="BK59" s="854"/>
      <c r="BL59" s="854"/>
      <c r="BM59" s="854"/>
      <c r="BN59" s="854"/>
      <c r="BO59" s="854"/>
      <c r="BP59" s="854"/>
      <c r="BQ59" s="854"/>
      <c r="BR59" s="854"/>
      <c r="BS59" s="854"/>
      <c r="BT59" s="854"/>
      <c r="BU59" s="854"/>
      <c r="BV59" s="854"/>
      <c r="BW59" s="854"/>
      <c r="BX59" s="854"/>
      <c r="BY59" s="854"/>
      <c r="BZ59" s="854"/>
      <c r="CA59" s="854"/>
      <c r="CB59" s="854"/>
      <c r="CC59" s="854"/>
      <c r="CD59" s="854"/>
      <c r="CE59" s="854"/>
      <c r="CF59" s="854"/>
      <c r="CG59" s="854"/>
      <c r="CH59" s="854"/>
      <c r="CI59" s="854"/>
      <c r="CJ59" s="854"/>
      <c r="CK59" s="854"/>
      <c r="CL59" s="854"/>
      <c r="CM59" s="854"/>
      <c r="CN59" s="854"/>
      <c r="CO59" s="854"/>
      <c r="CP59" s="854"/>
      <c r="CQ59" s="854"/>
      <c r="CR59" s="854"/>
      <c r="CS59" s="854"/>
      <c r="CT59" s="854"/>
      <c r="CU59" s="854"/>
      <c r="CV59" s="854"/>
      <c r="CW59" s="854"/>
      <c r="CX59" s="854"/>
      <c r="CY59" s="854"/>
      <c r="CZ59" s="854"/>
      <c r="DA59" s="854"/>
      <c r="DB59" s="854"/>
      <c r="DC59" s="854"/>
      <c r="DD59" s="854"/>
      <c r="DE59" s="854"/>
      <c r="DF59" s="854"/>
      <c r="DG59" s="854"/>
      <c r="DH59" s="854"/>
      <c r="DI59" s="854"/>
      <c r="DJ59" s="854"/>
      <c r="DK59" s="854"/>
      <c r="DL59" s="854"/>
      <c r="DM59" s="854"/>
      <c r="DN59" s="854"/>
      <c r="DO59" s="854"/>
      <c r="DP59" s="854"/>
      <c r="DQ59" s="854"/>
      <c r="DR59" s="854"/>
      <c r="DS59" s="854"/>
      <c r="DT59" s="854"/>
      <c r="DU59" s="854"/>
      <c r="DV59" s="854"/>
      <c r="DW59" s="854"/>
      <c r="DX59" s="854"/>
      <c r="DY59" s="854"/>
      <c r="DZ59" s="854"/>
      <c r="EA59" s="854"/>
      <c r="EB59" s="854"/>
      <c r="EC59" s="854"/>
      <c r="ED59" s="854"/>
      <c r="EE59" s="854"/>
      <c r="EF59" s="854"/>
      <c r="EG59" s="854"/>
      <c r="EH59" s="854"/>
      <c r="EI59" s="854"/>
      <c r="EJ59" s="854"/>
      <c r="EK59" s="854"/>
      <c r="EL59" s="854"/>
      <c r="EM59" s="854"/>
      <c r="EN59" s="854"/>
      <c r="EO59" s="854"/>
      <c r="EP59" s="854"/>
      <c r="EQ59" s="854"/>
      <c r="ER59" s="854"/>
      <c r="ES59" s="854"/>
      <c r="ET59" s="854"/>
      <c r="EU59" s="854"/>
      <c r="EV59" s="854"/>
      <c r="EW59" s="854"/>
      <c r="EX59" s="854"/>
      <c r="EY59" s="854"/>
      <c r="EZ59" s="854"/>
      <c r="FA59" s="854"/>
      <c r="FB59" s="854"/>
      <c r="FC59" s="854"/>
      <c r="FD59" s="854"/>
      <c r="FE59" s="854"/>
      <c r="FF59" s="854"/>
      <c r="FG59" s="854"/>
      <c r="FH59" s="854"/>
      <c r="FI59" s="854"/>
      <c r="FJ59" s="854"/>
      <c r="FK59" s="854"/>
      <c r="FL59" s="854"/>
      <c r="FM59" s="854"/>
      <c r="FN59" s="854"/>
      <c r="FO59" s="854"/>
      <c r="FP59" s="854"/>
      <c r="FQ59" s="854"/>
      <c r="FR59" s="854"/>
      <c r="FS59" s="854"/>
      <c r="FT59" s="854"/>
      <c r="FU59" s="854"/>
      <c r="FV59" s="854"/>
      <c r="FW59" s="854"/>
      <c r="FX59" s="854"/>
      <c r="FY59" s="854"/>
      <c r="FZ59" s="854"/>
      <c r="GA59" s="854"/>
      <c r="GB59" s="854"/>
      <c r="GC59" s="854"/>
      <c r="GD59" s="854"/>
      <c r="GE59" s="854"/>
      <c r="GF59" s="854"/>
      <c r="GG59" s="854"/>
      <c r="GH59" s="854"/>
      <c r="GI59" s="854"/>
      <c r="GJ59" s="854"/>
      <c r="GK59" s="854"/>
      <c r="GL59" s="854"/>
      <c r="GM59" s="854"/>
      <c r="GN59" s="854"/>
      <c r="GO59" s="854"/>
      <c r="GP59" s="854"/>
      <c r="GQ59" s="854"/>
      <c r="GR59" s="854"/>
      <c r="GS59" s="854"/>
      <c r="GT59" s="854"/>
      <c r="GU59" s="854"/>
      <c r="GV59" s="854"/>
      <c r="GW59" s="854"/>
      <c r="GX59" s="854"/>
      <c r="GY59" s="854"/>
      <c r="GZ59" s="854"/>
      <c r="HA59" s="854"/>
      <c r="HB59" s="854"/>
      <c r="HC59" s="854"/>
      <c r="HD59" s="854"/>
      <c r="HE59" s="854"/>
      <c r="HF59" s="854"/>
      <c r="HG59" s="854"/>
      <c r="HH59" s="854"/>
      <c r="HI59" s="854"/>
      <c r="HJ59" s="854"/>
      <c r="HK59" s="854"/>
      <c r="HL59" s="854"/>
      <c r="HM59" s="854"/>
      <c r="HN59" s="854"/>
      <c r="HO59" s="854"/>
      <c r="HP59" s="854"/>
      <c r="HQ59" s="854"/>
      <c r="HR59" s="854"/>
      <c r="HS59" s="854"/>
      <c r="HT59" s="854"/>
      <c r="HU59" s="854"/>
      <c r="HV59" s="854"/>
      <c r="HW59" s="854"/>
      <c r="HX59" s="854"/>
      <c r="HY59" s="854"/>
      <c r="HZ59" s="854"/>
      <c r="IA59" s="854"/>
      <c r="IB59" s="854"/>
      <c r="IC59" s="854"/>
      <c r="ID59" s="854"/>
      <c r="IE59" s="854"/>
      <c r="IF59" s="854"/>
      <c r="IG59" s="854"/>
      <c r="IH59" s="854"/>
      <c r="II59" s="854"/>
      <c r="IJ59" s="854"/>
      <c r="IK59" s="854"/>
      <c r="IL59" s="854"/>
      <c r="IM59" s="854"/>
      <c r="IN59" s="854"/>
      <c r="IO59" s="854"/>
      <c r="IP59" s="854"/>
      <c r="IQ59" s="854"/>
      <c r="IR59" s="854"/>
      <c r="IS59" s="854"/>
      <c r="IT59" s="854"/>
      <c r="IU59" s="854"/>
      <c r="IV59" s="854"/>
      <c r="IW59" s="854"/>
      <c r="IX59" s="854"/>
      <c r="IY59" s="854"/>
      <c r="IZ59" s="854"/>
      <c r="JA59" s="854"/>
      <c r="JB59" s="854"/>
      <c r="JC59" s="854"/>
      <c r="JD59" s="854"/>
      <c r="JE59" s="854"/>
      <c r="JF59" s="854"/>
      <c r="JG59" s="854"/>
      <c r="JH59" s="854"/>
      <c r="JI59" s="854"/>
      <c r="JJ59" s="854"/>
      <c r="JK59" s="854"/>
      <c r="JL59" s="854"/>
      <c r="JM59" s="854"/>
      <c r="JN59" s="854"/>
      <c r="JO59" s="854"/>
      <c r="JP59" s="854"/>
      <c r="JQ59" s="854"/>
      <c r="JR59" s="854"/>
      <c r="JS59" s="854"/>
      <c r="JT59" s="854"/>
      <c r="JU59" s="854"/>
      <c r="JV59" s="854"/>
      <c r="JW59" s="854"/>
      <c r="JX59" s="854"/>
      <c r="JY59" s="854"/>
      <c r="JZ59" s="854"/>
      <c r="KA59" s="854"/>
      <c r="KB59" s="854"/>
      <c r="KC59" s="854"/>
      <c r="KD59" s="854"/>
      <c r="KE59" s="854"/>
      <c r="KF59" s="854"/>
      <c r="KG59" s="854"/>
      <c r="KH59" s="854"/>
      <c r="KI59" s="854"/>
      <c r="KJ59" s="854"/>
      <c r="KK59" s="854"/>
      <c r="KL59" s="854"/>
      <c r="KM59" s="854"/>
      <c r="KN59" s="854"/>
      <c r="KO59" s="854"/>
      <c r="KP59" s="854"/>
      <c r="KQ59" s="854"/>
      <c r="KR59" s="854"/>
      <c r="KS59" s="854"/>
      <c r="KT59" s="854"/>
      <c r="KU59" s="854"/>
      <c r="KV59" s="854"/>
      <c r="KW59" s="854"/>
      <c r="KX59" s="854"/>
      <c r="KY59" s="854"/>
      <c r="KZ59" s="854"/>
      <c r="LA59" s="854"/>
      <c r="LB59" s="854"/>
      <c r="LC59" s="854"/>
      <c r="LD59" s="854"/>
      <c r="LE59" s="854"/>
      <c r="LF59" s="854"/>
      <c r="LG59" s="854"/>
      <c r="LH59" s="854"/>
      <c r="LI59" s="854"/>
      <c r="LJ59" s="854"/>
      <c r="LK59" s="854"/>
      <c r="LL59" s="854"/>
      <c r="LM59" s="855"/>
    </row>
    <row r="60" spans="1:325" s="856" customFormat="1" ht="15.75" customHeight="1" outlineLevel="1">
      <c r="A60" s="295" t="s">
        <v>2269</v>
      </c>
      <c r="B60" s="492" t="s">
        <v>2446</v>
      </c>
      <c r="C60" s="515">
        <v>600008004</v>
      </c>
      <c r="D60" s="336" t="s">
        <v>1258</v>
      </c>
      <c r="E60" s="336"/>
      <c r="F60" s="329"/>
      <c r="G60" s="328" t="s">
        <v>111</v>
      </c>
      <c r="H60" s="843">
        <v>116</v>
      </c>
      <c r="I60" s="726">
        <v>82.177352578114949</v>
      </c>
      <c r="J60" s="669">
        <f t="shared" si="10"/>
        <v>9532.5728990613334</v>
      </c>
      <c r="K60" s="669">
        <f t="shared" si="11"/>
        <v>11641.178024333702</v>
      </c>
      <c r="L60" s="794">
        <f t="shared" si="12"/>
        <v>2.7396426331324753E-3</v>
      </c>
      <c r="M60" s="327"/>
      <c r="N60" s="1262"/>
      <c r="O60" s="1263"/>
      <c r="P60" s="345"/>
      <c r="Q60" s="345"/>
      <c r="R60" s="345"/>
      <c r="S60" s="345"/>
      <c r="T60" s="345"/>
      <c r="U60" s="345"/>
      <c r="V60" s="345"/>
      <c r="W60" s="345"/>
      <c r="X60" s="345"/>
      <c r="Y60" s="345"/>
      <c r="Z60" s="345"/>
      <c r="AA60" s="345"/>
      <c r="AB60" s="345"/>
      <c r="AC60" s="345"/>
      <c r="AD60" s="345"/>
      <c r="AE60" s="345"/>
      <c r="AF60" s="854"/>
      <c r="AG60" s="854"/>
      <c r="AH60" s="854"/>
      <c r="AI60" s="854"/>
      <c r="AJ60" s="854"/>
      <c r="AK60" s="854"/>
      <c r="AL60" s="854"/>
      <c r="AM60" s="854"/>
      <c r="AN60" s="854"/>
      <c r="AO60" s="854"/>
      <c r="AP60" s="854"/>
      <c r="AQ60" s="854"/>
      <c r="AR60" s="854"/>
      <c r="AS60" s="854"/>
      <c r="AT60" s="854"/>
      <c r="AU60" s="854"/>
      <c r="AV60" s="854"/>
      <c r="AW60" s="854"/>
      <c r="AX60" s="854"/>
      <c r="AY60" s="854"/>
      <c r="AZ60" s="854"/>
      <c r="BA60" s="854"/>
      <c r="BB60" s="854"/>
      <c r="BC60" s="854"/>
      <c r="BD60" s="854"/>
      <c r="BE60" s="854"/>
      <c r="BF60" s="854"/>
      <c r="BG60" s="854"/>
      <c r="BH60" s="854"/>
      <c r="BI60" s="854"/>
      <c r="BJ60" s="854"/>
      <c r="BK60" s="854"/>
      <c r="BL60" s="854"/>
      <c r="BM60" s="854"/>
      <c r="BN60" s="854"/>
      <c r="BO60" s="854"/>
      <c r="BP60" s="854"/>
      <c r="BQ60" s="854"/>
      <c r="BR60" s="854"/>
      <c r="BS60" s="854"/>
      <c r="BT60" s="854"/>
      <c r="BU60" s="854"/>
      <c r="BV60" s="854"/>
      <c r="BW60" s="854"/>
      <c r="BX60" s="854"/>
      <c r="BY60" s="854"/>
      <c r="BZ60" s="854"/>
      <c r="CA60" s="854"/>
      <c r="CB60" s="854"/>
      <c r="CC60" s="854"/>
      <c r="CD60" s="854"/>
      <c r="CE60" s="854"/>
      <c r="CF60" s="854"/>
      <c r="CG60" s="854"/>
      <c r="CH60" s="854"/>
      <c r="CI60" s="854"/>
      <c r="CJ60" s="854"/>
      <c r="CK60" s="854"/>
      <c r="CL60" s="854"/>
      <c r="CM60" s="854"/>
      <c r="CN60" s="854"/>
      <c r="CO60" s="854"/>
      <c r="CP60" s="854"/>
      <c r="CQ60" s="854"/>
      <c r="CR60" s="854"/>
      <c r="CS60" s="854"/>
      <c r="CT60" s="854"/>
      <c r="CU60" s="854"/>
      <c r="CV60" s="854"/>
      <c r="CW60" s="854"/>
      <c r="CX60" s="854"/>
      <c r="CY60" s="854"/>
      <c r="CZ60" s="854"/>
      <c r="DA60" s="854"/>
      <c r="DB60" s="854"/>
      <c r="DC60" s="854"/>
      <c r="DD60" s="854"/>
      <c r="DE60" s="854"/>
      <c r="DF60" s="854"/>
      <c r="DG60" s="854"/>
      <c r="DH60" s="854"/>
      <c r="DI60" s="854"/>
      <c r="DJ60" s="854"/>
      <c r="DK60" s="854"/>
      <c r="DL60" s="854"/>
      <c r="DM60" s="854"/>
      <c r="DN60" s="854"/>
      <c r="DO60" s="854"/>
      <c r="DP60" s="854"/>
      <c r="DQ60" s="854"/>
      <c r="DR60" s="854"/>
      <c r="DS60" s="854"/>
      <c r="DT60" s="854"/>
      <c r="DU60" s="854"/>
      <c r="DV60" s="854"/>
      <c r="DW60" s="854"/>
      <c r="DX60" s="854"/>
      <c r="DY60" s="854"/>
      <c r="DZ60" s="854"/>
      <c r="EA60" s="854"/>
      <c r="EB60" s="854"/>
      <c r="EC60" s="854"/>
      <c r="ED60" s="854"/>
      <c r="EE60" s="854"/>
      <c r="EF60" s="854"/>
      <c r="EG60" s="854"/>
      <c r="EH60" s="854"/>
      <c r="EI60" s="854"/>
      <c r="EJ60" s="854"/>
      <c r="EK60" s="854"/>
      <c r="EL60" s="854"/>
      <c r="EM60" s="854"/>
      <c r="EN60" s="854"/>
      <c r="EO60" s="854"/>
      <c r="EP60" s="854"/>
      <c r="EQ60" s="854"/>
      <c r="ER60" s="854"/>
      <c r="ES60" s="854"/>
      <c r="ET60" s="854"/>
      <c r="EU60" s="854"/>
      <c r="EV60" s="854"/>
      <c r="EW60" s="854"/>
      <c r="EX60" s="854"/>
      <c r="EY60" s="854"/>
      <c r="EZ60" s="854"/>
      <c r="FA60" s="854"/>
      <c r="FB60" s="854"/>
      <c r="FC60" s="854"/>
      <c r="FD60" s="854"/>
      <c r="FE60" s="854"/>
      <c r="FF60" s="854"/>
      <c r="FG60" s="854"/>
      <c r="FH60" s="854"/>
      <c r="FI60" s="854"/>
      <c r="FJ60" s="854"/>
      <c r="FK60" s="854"/>
      <c r="FL60" s="854"/>
      <c r="FM60" s="854"/>
      <c r="FN60" s="854"/>
      <c r="FO60" s="854"/>
      <c r="FP60" s="854"/>
      <c r="FQ60" s="854"/>
      <c r="FR60" s="854"/>
      <c r="FS60" s="854"/>
      <c r="FT60" s="854"/>
      <c r="FU60" s="854"/>
      <c r="FV60" s="854"/>
      <c r="FW60" s="854"/>
      <c r="FX60" s="854"/>
      <c r="FY60" s="854"/>
      <c r="FZ60" s="854"/>
      <c r="GA60" s="854"/>
      <c r="GB60" s="854"/>
      <c r="GC60" s="854"/>
      <c r="GD60" s="854"/>
      <c r="GE60" s="854"/>
      <c r="GF60" s="854"/>
      <c r="GG60" s="854"/>
      <c r="GH60" s="854"/>
      <c r="GI60" s="854"/>
      <c r="GJ60" s="854"/>
      <c r="GK60" s="854"/>
      <c r="GL60" s="854"/>
      <c r="GM60" s="854"/>
      <c r="GN60" s="854"/>
      <c r="GO60" s="854"/>
      <c r="GP60" s="854"/>
      <c r="GQ60" s="854"/>
      <c r="GR60" s="854"/>
      <c r="GS60" s="854"/>
      <c r="GT60" s="854"/>
      <c r="GU60" s="854"/>
      <c r="GV60" s="854"/>
      <c r="GW60" s="854"/>
      <c r="GX60" s="854"/>
      <c r="GY60" s="854"/>
      <c r="GZ60" s="854"/>
      <c r="HA60" s="854"/>
      <c r="HB60" s="854"/>
      <c r="HC60" s="854"/>
      <c r="HD60" s="854"/>
      <c r="HE60" s="854"/>
      <c r="HF60" s="854"/>
      <c r="HG60" s="854"/>
      <c r="HH60" s="854"/>
      <c r="HI60" s="854"/>
      <c r="HJ60" s="854"/>
      <c r="HK60" s="854"/>
      <c r="HL60" s="854"/>
      <c r="HM60" s="854"/>
      <c r="HN60" s="854"/>
      <c r="HO60" s="854"/>
      <c r="HP60" s="854"/>
      <c r="HQ60" s="854"/>
      <c r="HR60" s="854"/>
      <c r="HS60" s="854"/>
      <c r="HT60" s="854"/>
      <c r="HU60" s="854"/>
      <c r="HV60" s="854"/>
      <c r="HW60" s="854"/>
      <c r="HX60" s="854"/>
      <c r="HY60" s="854"/>
      <c r="HZ60" s="854"/>
      <c r="IA60" s="854"/>
      <c r="IB60" s="854"/>
      <c r="IC60" s="854"/>
      <c r="ID60" s="854"/>
      <c r="IE60" s="854"/>
      <c r="IF60" s="854"/>
      <c r="IG60" s="854"/>
      <c r="IH60" s="854"/>
      <c r="II60" s="854"/>
      <c r="IJ60" s="854"/>
      <c r="IK60" s="854"/>
      <c r="IL60" s="854"/>
      <c r="IM60" s="854"/>
      <c r="IN60" s="854"/>
      <c r="IO60" s="854"/>
      <c r="IP60" s="854"/>
      <c r="IQ60" s="854"/>
      <c r="IR60" s="854"/>
      <c r="IS60" s="854"/>
      <c r="IT60" s="854"/>
      <c r="IU60" s="854"/>
      <c r="IV60" s="854"/>
      <c r="IW60" s="854"/>
      <c r="IX60" s="854"/>
      <c r="IY60" s="854"/>
      <c r="IZ60" s="854"/>
      <c r="JA60" s="854"/>
      <c r="JB60" s="854"/>
      <c r="JC60" s="854"/>
      <c r="JD60" s="854"/>
      <c r="JE60" s="854"/>
      <c r="JF60" s="854"/>
      <c r="JG60" s="854"/>
      <c r="JH60" s="854"/>
      <c r="JI60" s="854"/>
      <c r="JJ60" s="854"/>
      <c r="JK60" s="854"/>
      <c r="JL60" s="854"/>
      <c r="JM60" s="854"/>
      <c r="JN60" s="854"/>
      <c r="JO60" s="854"/>
      <c r="JP60" s="854"/>
      <c r="JQ60" s="854"/>
      <c r="JR60" s="854"/>
      <c r="JS60" s="854"/>
      <c r="JT60" s="854"/>
      <c r="JU60" s="854"/>
      <c r="JV60" s="854"/>
      <c r="JW60" s="854"/>
      <c r="JX60" s="854"/>
      <c r="JY60" s="854"/>
      <c r="JZ60" s="854"/>
      <c r="KA60" s="854"/>
      <c r="KB60" s="854"/>
      <c r="KC60" s="854"/>
      <c r="KD60" s="854"/>
      <c r="KE60" s="854"/>
      <c r="KF60" s="854"/>
      <c r="KG60" s="854"/>
      <c r="KH60" s="854"/>
      <c r="KI60" s="854"/>
      <c r="KJ60" s="854"/>
      <c r="KK60" s="854"/>
      <c r="KL60" s="854"/>
      <c r="KM60" s="854"/>
      <c r="KN60" s="854"/>
      <c r="KO60" s="854"/>
      <c r="KP60" s="854"/>
      <c r="KQ60" s="854"/>
      <c r="KR60" s="854"/>
      <c r="KS60" s="854"/>
      <c r="KT60" s="854"/>
      <c r="KU60" s="854"/>
      <c r="KV60" s="854"/>
      <c r="KW60" s="854"/>
      <c r="KX60" s="854"/>
      <c r="KY60" s="854"/>
      <c r="KZ60" s="854"/>
      <c r="LA60" s="854"/>
      <c r="LB60" s="854"/>
      <c r="LC60" s="854"/>
      <c r="LD60" s="854"/>
      <c r="LE60" s="854"/>
      <c r="LF60" s="854"/>
      <c r="LG60" s="854"/>
      <c r="LH60" s="854"/>
      <c r="LI60" s="854"/>
      <c r="LJ60" s="854"/>
      <c r="LK60" s="854"/>
      <c r="LL60" s="854"/>
      <c r="LM60" s="855"/>
    </row>
    <row r="61" spans="1:325" s="856" customFormat="1" ht="15.75" customHeight="1" outlineLevel="1">
      <c r="A61" s="295" t="s">
        <v>2270</v>
      </c>
      <c r="B61" s="492" t="s">
        <v>2446</v>
      </c>
      <c r="C61" s="515">
        <v>600007955</v>
      </c>
      <c r="D61" s="336" t="s">
        <v>1259</v>
      </c>
      <c r="E61" s="336"/>
      <c r="F61" s="329"/>
      <c r="G61" s="328" t="s">
        <v>111</v>
      </c>
      <c r="H61" s="843">
        <v>194</v>
      </c>
      <c r="I61" s="726">
        <v>37.074633762436747</v>
      </c>
      <c r="J61" s="669">
        <f t="shared" si="10"/>
        <v>7192.4789499127291</v>
      </c>
      <c r="K61" s="669">
        <f t="shared" si="11"/>
        <v>8783.4552936334258</v>
      </c>
      <c r="L61" s="794">
        <f t="shared" si="12"/>
        <v>2.0671042516789075E-3</v>
      </c>
      <c r="M61" s="327"/>
      <c r="N61" s="1262"/>
      <c r="O61" s="1263"/>
      <c r="P61" s="345"/>
      <c r="Q61" s="345"/>
      <c r="R61" s="345"/>
      <c r="S61" s="345"/>
      <c r="T61" s="345"/>
      <c r="U61" s="345"/>
      <c r="V61" s="345"/>
      <c r="W61" s="345"/>
      <c r="X61" s="345"/>
      <c r="Y61" s="345"/>
      <c r="Z61" s="345"/>
      <c r="AA61" s="345"/>
      <c r="AB61" s="345"/>
      <c r="AC61" s="345"/>
      <c r="AD61" s="345"/>
      <c r="AE61" s="345"/>
      <c r="AF61" s="854"/>
      <c r="AG61" s="854"/>
      <c r="AH61" s="854"/>
      <c r="AI61" s="854"/>
      <c r="AJ61" s="854"/>
      <c r="AK61" s="854"/>
      <c r="AL61" s="854"/>
      <c r="AM61" s="854"/>
      <c r="AN61" s="854"/>
      <c r="AO61" s="854"/>
      <c r="AP61" s="854"/>
      <c r="AQ61" s="854"/>
      <c r="AR61" s="854"/>
      <c r="AS61" s="854"/>
      <c r="AT61" s="854"/>
      <c r="AU61" s="854"/>
      <c r="AV61" s="854"/>
      <c r="AW61" s="854"/>
      <c r="AX61" s="854"/>
      <c r="AY61" s="854"/>
      <c r="AZ61" s="854"/>
      <c r="BA61" s="854"/>
      <c r="BB61" s="854"/>
      <c r="BC61" s="854"/>
      <c r="BD61" s="854"/>
      <c r="BE61" s="854"/>
      <c r="BF61" s="854"/>
      <c r="BG61" s="854"/>
      <c r="BH61" s="854"/>
      <c r="BI61" s="854"/>
      <c r="BJ61" s="854"/>
      <c r="BK61" s="854"/>
      <c r="BL61" s="854"/>
      <c r="BM61" s="854"/>
      <c r="BN61" s="854"/>
      <c r="BO61" s="854"/>
      <c r="BP61" s="854"/>
      <c r="BQ61" s="854"/>
      <c r="BR61" s="854"/>
      <c r="BS61" s="854"/>
      <c r="BT61" s="854"/>
      <c r="BU61" s="854"/>
      <c r="BV61" s="854"/>
      <c r="BW61" s="854"/>
      <c r="BX61" s="854"/>
      <c r="BY61" s="854"/>
      <c r="BZ61" s="854"/>
      <c r="CA61" s="854"/>
      <c r="CB61" s="854"/>
      <c r="CC61" s="854"/>
      <c r="CD61" s="854"/>
      <c r="CE61" s="854"/>
      <c r="CF61" s="854"/>
      <c r="CG61" s="854"/>
      <c r="CH61" s="854"/>
      <c r="CI61" s="854"/>
      <c r="CJ61" s="854"/>
      <c r="CK61" s="854"/>
      <c r="CL61" s="854"/>
      <c r="CM61" s="854"/>
      <c r="CN61" s="854"/>
      <c r="CO61" s="854"/>
      <c r="CP61" s="854"/>
      <c r="CQ61" s="854"/>
      <c r="CR61" s="854"/>
      <c r="CS61" s="854"/>
      <c r="CT61" s="854"/>
      <c r="CU61" s="854"/>
      <c r="CV61" s="854"/>
      <c r="CW61" s="854"/>
      <c r="CX61" s="854"/>
      <c r="CY61" s="854"/>
      <c r="CZ61" s="854"/>
      <c r="DA61" s="854"/>
      <c r="DB61" s="854"/>
      <c r="DC61" s="854"/>
      <c r="DD61" s="854"/>
      <c r="DE61" s="854"/>
      <c r="DF61" s="854"/>
      <c r="DG61" s="854"/>
      <c r="DH61" s="854"/>
      <c r="DI61" s="854"/>
      <c r="DJ61" s="854"/>
      <c r="DK61" s="854"/>
      <c r="DL61" s="854"/>
      <c r="DM61" s="854"/>
      <c r="DN61" s="854"/>
      <c r="DO61" s="854"/>
      <c r="DP61" s="854"/>
      <c r="DQ61" s="854"/>
      <c r="DR61" s="854"/>
      <c r="DS61" s="854"/>
      <c r="DT61" s="854"/>
      <c r="DU61" s="854"/>
      <c r="DV61" s="854"/>
      <c r="DW61" s="854"/>
      <c r="DX61" s="854"/>
      <c r="DY61" s="854"/>
      <c r="DZ61" s="854"/>
      <c r="EA61" s="854"/>
      <c r="EB61" s="854"/>
      <c r="EC61" s="854"/>
      <c r="ED61" s="854"/>
      <c r="EE61" s="854"/>
      <c r="EF61" s="854"/>
      <c r="EG61" s="854"/>
      <c r="EH61" s="854"/>
      <c r="EI61" s="854"/>
      <c r="EJ61" s="854"/>
      <c r="EK61" s="854"/>
      <c r="EL61" s="854"/>
      <c r="EM61" s="854"/>
      <c r="EN61" s="854"/>
      <c r="EO61" s="854"/>
      <c r="EP61" s="854"/>
      <c r="EQ61" s="854"/>
      <c r="ER61" s="854"/>
      <c r="ES61" s="854"/>
      <c r="ET61" s="854"/>
      <c r="EU61" s="854"/>
      <c r="EV61" s="854"/>
      <c r="EW61" s="854"/>
      <c r="EX61" s="854"/>
      <c r="EY61" s="854"/>
      <c r="EZ61" s="854"/>
      <c r="FA61" s="854"/>
      <c r="FB61" s="854"/>
      <c r="FC61" s="854"/>
      <c r="FD61" s="854"/>
      <c r="FE61" s="854"/>
      <c r="FF61" s="854"/>
      <c r="FG61" s="854"/>
      <c r="FH61" s="854"/>
      <c r="FI61" s="854"/>
      <c r="FJ61" s="854"/>
      <c r="FK61" s="854"/>
      <c r="FL61" s="854"/>
      <c r="FM61" s="854"/>
      <c r="FN61" s="854"/>
      <c r="FO61" s="854"/>
      <c r="FP61" s="854"/>
      <c r="FQ61" s="854"/>
      <c r="FR61" s="854"/>
      <c r="FS61" s="854"/>
      <c r="FT61" s="854"/>
      <c r="FU61" s="854"/>
      <c r="FV61" s="854"/>
      <c r="FW61" s="854"/>
      <c r="FX61" s="854"/>
      <c r="FY61" s="854"/>
      <c r="FZ61" s="854"/>
      <c r="GA61" s="854"/>
      <c r="GB61" s="854"/>
      <c r="GC61" s="854"/>
      <c r="GD61" s="854"/>
      <c r="GE61" s="854"/>
      <c r="GF61" s="854"/>
      <c r="GG61" s="854"/>
      <c r="GH61" s="854"/>
      <c r="GI61" s="854"/>
      <c r="GJ61" s="854"/>
      <c r="GK61" s="854"/>
      <c r="GL61" s="854"/>
      <c r="GM61" s="854"/>
      <c r="GN61" s="854"/>
      <c r="GO61" s="854"/>
      <c r="GP61" s="854"/>
      <c r="GQ61" s="854"/>
      <c r="GR61" s="854"/>
      <c r="GS61" s="854"/>
      <c r="GT61" s="854"/>
      <c r="GU61" s="854"/>
      <c r="GV61" s="854"/>
      <c r="GW61" s="854"/>
      <c r="GX61" s="854"/>
      <c r="GY61" s="854"/>
      <c r="GZ61" s="854"/>
      <c r="HA61" s="854"/>
      <c r="HB61" s="854"/>
      <c r="HC61" s="854"/>
      <c r="HD61" s="854"/>
      <c r="HE61" s="854"/>
      <c r="HF61" s="854"/>
      <c r="HG61" s="854"/>
      <c r="HH61" s="854"/>
      <c r="HI61" s="854"/>
      <c r="HJ61" s="854"/>
      <c r="HK61" s="854"/>
      <c r="HL61" s="854"/>
      <c r="HM61" s="854"/>
      <c r="HN61" s="854"/>
      <c r="HO61" s="854"/>
      <c r="HP61" s="854"/>
      <c r="HQ61" s="854"/>
      <c r="HR61" s="854"/>
      <c r="HS61" s="854"/>
      <c r="HT61" s="854"/>
      <c r="HU61" s="854"/>
      <c r="HV61" s="854"/>
      <c r="HW61" s="854"/>
      <c r="HX61" s="854"/>
      <c r="HY61" s="854"/>
      <c r="HZ61" s="854"/>
      <c r="IA61" s="854"/>
      <c r="IB61" s="854"/>
      <c r="IC61" s="854"/>
      <c r="ID61" s="854"/>
      <c r="IE61" s="854"/>
      <c r="IF61" s="854"/>
      <c r="IG61" s="854"/>
      <c r="IH61" s="854"/>
      <c r="II61" s="854"/>
      <c r="IJ61" s="854"/>
      <c r="IK61" s="854"/>
      <c r="IL61" s="854"/>
      <c r="IM61" s="854"/>
      <c r="IN61" s="854"/>
      <c r="IO61" s="854"/>
      <c r="IP61" s="854"/>
      <c r="IQ61" s="854"/>
      <c r="IR61" s="854"/>
      <c r="IS61" s="854"/>
      <c r="IT61" s="854"/>
      <c r="IU61" s="854"/>
      <c r="IV61" s="854"/>
      <c r="IW61" s="854"/>
      <c r="IX61" s="854"/>
      <c r="IY61" s="854"/>
      <c r="IZ61" s="854"/>
      <c r="JA61" s="854"/>
      <c r="JB61" s="854"/>
      <c r="JC61" s="854"/>
      <c r="JD61" s="854"/>
      <c r="JE61" s="854"/>
      <c r="JF61" s="854"/>
      <c r="JG61" s="854"/>
      <c r="JH61" s="854"/>
      <c r="JI61" s="854"/>
      <c r="JJ61" s="854"/>
      <c r="JK61" s="854"/>
      <c r="JL61" s="854"/>
      <c r="JM61" s="854"/>
      <c r="JN61" s="854"/>
      <c r="JO61" s="854"/>
      <c r="JP61" s="854"/>
      <c r="JQ61" s="854"/>
      <c r="JR61" s="854"/>
      <c r="JS61" s="854"/>
      <c r="JT61" s="854"/>
      <c r="JU61" s="854"/>
      <c r="JV61" s="854"/>
      <c r="JW61" s="854"/>
      <c r="JX61" s="854"/>
      <c r="JY61" s="854"/>
      <c r="JZ61" s="854"/>
      <c r="KA61" s="854"/>
      <c r="KB61" s="854"/>
      <c r="KC61" s="854"/>
      <c r="KD61" s="854"/>
      <c r="KE61" s="854"/>
      <c r="KF61" s="854"/>
      <c r="KG61" s="854"/>
      <c r="KH61" s="854"/>
      <c r="KI61" s="854"/>
      <c r="KJ61" s="854"/>
      <c r="KK61" s="854"/>
      <c r="KL61" s="854"/>
      <c r="KM61" s="854"/>
      <c r="KN61" s="854"/>
      <c r="KO61" s="854"/>
      <c r="KP61" s="854"/>
      <c r="KQ61" s="854"/>
      <c r="KR61" s="854"/>
      <c r="KS61" s="854"/>
      <c r="KT61" s="854"/>
      <c r="KU61" s="854"/>
      <c r="KV61" s="854"/>
      <c r="KW61" s="854"/>
      <c r="KX61" s="854"/>
      <c r="KY61" s="854"/>
      <c r="KZ61" s="854"/>
      <c r="LA61" s="854"/>
      <c r="LB61" s="854"/>
      <c r="LC61" s="854"/>
      <c r="LD61" s="854"/>
      <c r="LE61" s="854"/>
      <c r="LF61" s="854"/>
      <c r="LG61" s="854"/>
      <c r="LH61" s="854"/>
      <c r="LI61" s="854"/>
      <c r="LJ61" s="854"/>
      <c r="LK61" s="854"/>
      <c r="LL61" s="854"/>
      <c r="LM61" s="855"/>
    </row>
    <row r="62" spans="1:325" s="856" customFormat="1" ht="15.75" customHeight="1" outlineLevel="1">
      <c r="A62" s="295" t="s">
        <v>2271</v>
      </c>
      <c r="B62" s="492" t="s">
        <v>2446</v>
      </c>
      <c r="C62" s="515">
        <v>600003848</v>
      </c>
      <c r="D62" s="325" t="s">
        <v>1260</v>
      </c>
      <c r="E62" s="325"/>
      <c r="F62" s="329"/>
      <c r="G62" s="328" t="s">
        <v>111</v>
      </c>
      <c r="H62" s="843">
        <v>94</v>
      </c>
      <c r="I62" s="726">
        <v>12.888042</v>
      </c>
      <c r="J62" s="669">
        <f t="shared" si="10"/>
        <v>1211.475948</v>
      </c>
      <c r="K62" s="669">
        <f t="shared" si="11"/>
        <v>1479.4544276976001</v>
      </c>
      <c r="L62" s="794">
        <f t="shared" si="12"/>
        <v>3.4817579590523798E-4</v>
      </c>
      <c r="M62" s="327"/>
      <c r="N62" s="1262"/>
      <c r="O62" s="1263"/>
      <c r="P62" s="345"/>
      <c r="Q62" s="345"/>
      <c r="R62" s="345"/>
      <c r="S62" s="345"/>
      <c r="T62" s="345"/>
      <c r="U62" s="345"/>
      <c r="V62" s="345"/>
      <c r="W62" s="345"/>
      <c r="X62" s="345"/>
      <c r="Y62" s="345"/>
      <c r="Z62" s="345"/>
      <c r="AA62" s="345"/>
      <c r="AB62" s="345"/>
      <c r="AC62" s="345"/>
      <c r="AD62" s="345"/>
      <c r="AE62" s="345"/>
      <c r="AF62" s="854"/>
      <c r="AG62" s="854"/>
      <c r="AH62" s="854"/>
      <c r="AI62" s="854"/>
      <c r="AJ62" s="854"/>
      <c r="AK62" s="854"/>
      <c r="AL62" s="854"/>
      <c r="AM62" s="854"/>
      <c r="AN62" s="854"/>
      <c r="AO62" s="854"/>
      <c r="AP62" s="854"/>
      <c r="AQ62" s="854"/>
      <c r="AR62" s="854"/>
      <c r="AS62" s="854"/>
      <c r="AT62" s="854"/>
      <c r="AU62" s="854"/>
      <c r="AV62" s="854"/>
      <c r="AW62" s="854"/>
      <c r="AX62" s="854"/>
      <c r="AY62" s="854"/>
      <c r="AZ62" s="854"/>
      <c r="BA62" s="854"/>
      <c r="BB62" s="854"/>
      <c r="BC62" s="854"/>
      <c r="BD62" s="854"/>
      <c r="BE62" s="854"/>
      <c r="BF62" s="854"/>
      <c r="BG62" s="854"/>
      <c r="BH62" s="854"/>
      <c r="BI62" s="854"/>
      <c r="BJ62" s="854"/>
      <c r="BK62" s="854"/>
      <c r="BL62" s="854"/>
      <c r="BM62" s="854"/>
      <c r="BN62" s="854"/>
      <c r="BO62" s="854"/>
      <c r="BP62" s="854"/>
      <c r="BQ62" s="854"/>
      <c r="BR62" s="854"/>
      <c r="BS62" s="854"/>
      <c r="BT62" s="854"/>
      <c r="BU62" s="854"/>
      <c r="BV62" s="854"/>
      <c r="BW62" s="854"/>
      <c r="BX62" s="854"/>
      <c r="BY62" s="854"/>
      <c r="BZ62" s="854"/>
      <c r="CA62" s="854"/>
      <c r="CB62" s="854"/>
      <c r="CC62" s="854"/>
      <c r="CD62" s="854"/>
      <c r="CE62" s="854"/>
      <c r="CF62" s="854"/>
      <c r="CG62" s="854"/>
      <c r="CH62" s="854"/>
      <c r="CI62" s="854"/>
      <c r="CJ62" s="854"/>
      <c r="CK62" s="854"/>
      <c r="CL62" s="854"/>
      <c r="CM62" s="854"/>
      <c r="CN62" s="854"/>
      <c r="CO62" s="854"/>
      <c r="CP62" s="854"/>
      <c r="CQ62" s="854"/>
      <c r="CR62" s="854"/>
      <c r="CS62" s="854"/>
      <c r="CT62" s="854"/>
      <c r="CU62" s="854"/>
      <c r="CV62" s="854"/>
      <c r="CW62" s="854"/>
      <c r="CX62" s="854"/>
      <c r="CY62" s="854"/>
      <c r="CZ62" s="854"/>
      <c r="DA62" s="854"/>
      <c r="DB62" s="854"/>
      <c r="DC62" s="854"/>
      <c r="DD62" s="854"/>
      <c r="DE62" s="854"/>
      <c r="DF62" s="854"/>
      <c r="DG62" s="854"/>
      <c r="DH62" s="854"/>
      <c r="DI62" s="854"/>
      <c r="DJ62" s="854"/>
      <c r="DK62" s="854"/>
      <c r="DL62" s="854"/>
      <c r="DM62" s="854"/>
      <c r="DN62" s="854"/>
      <c r="DO62" s="854"/>
      <c r="DP62" s="854"/>
      <c r="DQ62" s="854"/>
      <c r="DR62" s="854"/>
      <c r="DS62" s="854"/>
      <c r="DT62" s="854"/>
      <c r="DU62" s="854"/>
      <c r="DV62" s="854"/>
      <c r="DW62" s="854"/>
      <c r="DX62" s="854"/>
      <c r="DY62" s="854"/>
      <c r="DZ62" s="854"/>
      <c r="EA62" s="854"/>
      <c r="EB62" s="854"/>
      <c r="EC62" s="854"/>
      <c r="ED62" s="854"/>
      <c r="EE62" s="854"/>
      <c r="EF62" s="854"/>
      <c r="EG62" s="854"/>
      <c r="EH62" s="854"/>
      <c r="EI62" s="854"/>
      <c r="EJ62" s="854"/>
      <c r="EK62" s="854"/>
      <c r="EL62" s="854"/>
      <c r="EM62" s="854"/>
      <c r="EN62" s="854"/>
      <c r="EO62" s="854"/>
      <c r="EP62" s="854"/>
      <c r="EQ62" s="854"/>
      <c r="ER62" s="854"/>
      <c r="ES62" s="854"/>
      <c r="ET62" s="854"/>
      <c r="EU62" s="854"/>
      <c r="EV62" s="854"/>
      <c r="EW62" s="854"/>
      <c r="EX62" s="854"/>
      <c r="EY62" s="854"/>
      <c r="EZ62" s="854"/>
      <c r="FA62" s="854"/>
      <c r="FB62" s="854"/>
      <c r="FC62" s="854"/>
      <c r="FD62" s="854"/>
      <c r="FE62" s="854"/>
      <c r="FF62" s="854"/>
      <c r="FG62" s="854"/>
      <c r="FH62" s="854"/>
      <c r="FI62" s="854"/>
      <c r="FJ62" s="854"/>
      <c r="FK62" s="854"/>
      <c r="FL62" s="854"/>
      <c r="FM62" s="854"/>
      <c r="FN62" s="854"/>
      <c r="FO62" s="854"/>
      <c r="FP62" s="854"/>
      <c r="FQ62" s="854"/>
      <c r="FR62" s="854"/>
      <c r="FS62" s="854"/>
      <c r="FT62" s="854"/>
      <c r="FU62" s="854"/>
      <c r="FV62" s="854"/>
      <c r="FW62" s="854"/>
      <c r="FX62" s="854"/>
      <c r="FY62" s="854"/>
      <c r="FZ62" s="854"/>
      <c r="GA62" s="854"/>
      <c r="GB62" s="854"/>
      <c r="GC62" s="854"/>
      <c r="GD62" s="854"/>
      <c r="GE62" s="854"/>
      <c r="GF62" s="854"/>
      <c r="GG62" s="854"/>
      <c r="GH62" s="854"/>
      <c r="GI62" s="854"/>
      <c r="GJ62" s="854"/>
      <c r="GK62" s="854"/>
      <c r="GL62" s="854"/>
      <c r="GM62" s="854"/>
      <c r="GN62" s="854"/>
      <c r="GO62" s="854"/>
      <c r="GP62" s="854"/>
      <c r="GQ62" s="854"/>
      <c r="GR62" s="854"/>
      <c r="GS62" s="854"/>
      <c r="GT62" s="854"/>
      <c r="GU62" s="854"/>
      <c r="GV62" s="854"/>
      <c r="GW62" s="854"/>
      <c r="GX62" s="854"/>
      <c r="GY62" s="854"/>
      <c r="GZ62" s="854"/>
      <c r="HA62" s="854"/>
      <c r="HB62" s="854"/>
      <c r="HC62" s="854"/>
      <c r="HD62" s="854"/>
      <c r="HE62" s="854"/>
      <c r="HF62" s="854"/>
      <c r="HG62" s="854"/>
      <c r="HH62" s="854"/>
      <c r="HI62" s="854"/>
      <c r="HJ62" s="854"/>
      <c r="HK62" s="854"/>
      <c r="HL62" s="854"/>
      <c r="HM62" s="854"/>
      <c r="HN62" s="854"/>
      <c r="HO62" s="854"/>
      <c r="HP62" s="854"/>
      <c r="HQ62" s="854"/>
      <c r="HR62" s="854"/>
      <c r="HS62" s="854"/>
      <c r="HT62" s="854"/>
      <c r="HU62" s="854"/>
      <c r="HV62" s="854"/>
      <c r="HW62" s="854"/>
      <c r="HX62" s="854"/>
      <c r="HY62" s="854"/>
      <c r="HZ62" s="854"/>
      <c r="IA62" s="854"/>
      <c r="IB62" s="854"/>
      <c r="IC62" s="854"/>
      <c r="ID62" s="854"/>
      <c r="IE62" s="854"/>
      <c r="IF62" s="854"/>
      <c r="IG62" s="854"/>
      <c r="IH62" s="854"/>
      <c r="II62" s="854"/>
      <c r="IJ62" s="854"/>
      <c r="IK62" s="854"/>
      <c r="IL62" s="854"/>
      <c r="IM62" s="854"/>
      <c r="IN62" s="854"/>
      <c r="IO62" s="854"/>
      <c r="IP62" s="854"/>
      <c r="IQ62" s="854"/>
      <c r="IR62" s="854"/>
      <c r="IS62" s="854"/>
      <c r="IT62" s="854"/>
      <c r="IU62" s="854"/>
      <c r="IV62" s="854"/>
      <c r="IW62" s="854"/>
      <c r="IX62" s="854"/>
      <c r="IY62" s="854"/>
      <c r="IZ62" s="854"/>
      <c r="JA62" s="854"/>
      <c r="JB62" s="854"/>
      <c r="JC62" s="854"/>
      <c r="JD62" s="854"/>
      <c r="JE62" s="854"/>
      <c r="JF62" s="854"/>
      <c r="JG62" s="854"/>
      <c r="JH62" s="854"/>
      <c r="JI62" s="854"/>
      <c r="JJ62" s="854"/>
      <c r="JK62" s="854"/>
      <c r="JL62" s="854"/>
      <c r="JM62" s="854"/>
      <c r="JN62" s="854"/>
      <c r="JO62" s="854"/>
      <c r="JP62" s="854"/>
      <c r="JQ62" s="854"/>
      <c r="JR62" s="854"/>
      <c r="JS62" s="854"/>
      <c r="JT62" s="854"/>
      <c r="JU62" s="854"/>
      <c r="JV62" s="854"/>
      <c r="JW62" s="854"/>
      <c r="JX62" s="854"/>
      <c r="JY62" s="854"/>
      <c r="JZ62" s="854"/>
      <c r="KA62" s="854"/>
      <c r="KB62" s="854"/>
      <c r="KC62" s="854"/>
      <c r="KD62" s="854"/>
      <c r="KE62" s="854"/>
      <c r="KF62" s="854"/>
      <c r="KG62" s="854"/>
      <c r="KH62" s="854"/>
      <c r="KI62" s="854"/>
      <c r="KJ62" s="854"/>
      <c r="KK62" s="854"/>
      <c r="KL62" s="854"/>
      <c r="KM62" s="854"/>
      <c r="KN62" s="854"/>
      <c r="KO62" s="854"/>
      <c r="KP62" s="854"/>
      <c r="KQ62" s="854"/>
      <c r="KR62" s="854"/>
      <c r="KS62" s="854"/>
      <c r="KT62" s="854"/>
      <c r="KU62" s="854"/>
      <c r="KV62" s="854"/>
      <c r="KW62" s="854"/>
      <c r="KX62" s="854"/>
      <c r="KY62" s="854"/>
      <c r="KZ62" s="854"/>
      <c r="LA62" s="854"/>
      <c r="LB62" s="854"/>
      <c r="LC62" s="854"/>
      <c r="LD62" s="854"/>
      <c r="LE62" s="854"/>
      <c r="LF62" s="854"/>
      <c r="LG62" s="854"/>
      <c r="LH62" s="854"/>
      <c r="LI62" s="854"/>
      <c r="LJ62" s="854"/>
      <c r="LK62" s="854"/>
      <c r="LL62" s="854"/>
      <c r="LM62" s="855"/>
    </row>
    <row r="63" spans="1:325" s="856" customFormat="1" ht="15.75" customHeight="1" outlineLevel="1">
      <c r="A63" s="295" t="s">
        <v>2272</v>
      </c>
      <c r="B63" s="492" t="s">
        <v>2446</v>
      </c>
      <c r="C63" s="515">
        <v>600006745</v>
      </c>
      <c r="D63" s="325" t="s">
        <v>1261</v>
      </c>
      <c r="E63" s="325"/>
      <c r="F63" s="329"/>
      <c r="G63" s="299" t="s">
        <v>339</v>
      </c>
      <c r="H63" s="843">
        <v>7</v>
      </c>
      <c r="I63" s="726">
        <v>66.679079270205605</v>
      </c>
      <c r="J63" s="669">
        <f t="shared" si="10"/>
        <v>466.75355489143925</v>
      </c>
      <c r="K63" s="669">
        <f t="shared" si="11"/>
        <v>569.99944123342561</v>
      </c>
      <c r="L63" s="794">
        <f t="shared" si="12"/>
        <v>1.3414405026712593E-4</v>
      </c>
      <c r="M63" s="327"/>
      <c r="N63" s="1262"/>
      <c r="O63" s="1263"/>
      <c r="P63" s="345"/>
      <c r="Q63" s="345"/>
      <c r="R63" s="345"/>
      <c r="S63" s="345"/>
      <c r="T63" s="345"/>
      <c r="U63" s="345"/>
      <c r="V63" s="345"/>
      <c r="W63" s="345"/>
      <c r="X63" s="345"/>
      <c r="Y63" s="345"/>
      <c r="Z63" s="345"/>
      <c r="AA63" s="345"/>
      <c r="AB63" s="345"/>
      <c r="AC63" s="345"/>
      <c r="AD63" s="345"/>
      <c r="AE63" s="345"/>
      <c r="AF63" s="854"/>
      <c r="AG63" s="854"/>
      <c r="AH63" s="854"/>
      <c r="AI63" s="854"/>
      <c r="AJ63" s="854"/>
      <c r="AK63" s="854"/>
      <c r="AL63" s="854"/>
      <c r="AM63" s="854"/>
      <c r="AN63" s="854"/>
      <c r="AO63" s="854"/>
      <c r="AP63" s="854"/>
      <c r="AQ63" s="854"/>
      <c r="AR63" s="854"/>
      <c r="AS63" s="854"/>
      <c r="AT63" s="854"/>
      <c r="AU63" s="854"/>
      <c r="AV63" s="854"/>
      <c r="AW63" s="854"/>
      <c r="AX63" s="854"/>
      <c r="AY63" s="854"/>
      <c r="AZ63" s="854"/>
      <c r="BA63" s="854"/>
      <c r="BB63" s="854"/>
      <c r="BC63" s="854"/>
      <c r="BD63" s="854"/>
      <c r="BE63" s="854"/>
      <c r="BF63" s="854"/>
      <c r="BG63" s="854"/>
      <c r="BH63" s="854"/>
      <c r="BI63" s="854"/>
      <c r="BJ63" s="854"/>
      <c r="BK63" s="854"/>
      <c r="BL63" s="854"/>
      <c r="BM63" s="854"/>
      <c r="BN63" s="854"/>
      <c r="BO63" s="854"/>
      <c r="BP63" s="854"/>
      <c r="BQ63" s="854"/>
      <c r="BR63" s="854"/>
      <c r="BS63" s="854"/>
      <c r="BT63" s="854"/>
      <c r="BU63" s="854"/>
      <c r="BV63" s="854"/>
      <c r="BW63" s="854"/>
      <c r="BX63" s="854"/>
      <c r="BY63" s="854"/>
      <c r="BZ63" s="854"/>
      <c r="CA63" s="854"/>
      <c r="CB63" s="854"/>
      <c r="CC63" s="854"/>
      <c r="CD63" s="854"/>
      <c r="CE63" s="854"/>
      <c r="CF63" s="854"/>
      <c r="CG63" s="854"/>
      <c r="CH63" s="854"/>
      <c r="CI63" s="854"/>
      <c r="CJ63" s="854"/>
      <c r="CK63" s="854"/>
      <c r="CL63" s="854"/>
      <c r="CM63" s="854"/>
      <c r="CN63" s="854"/>
      <c r="CO63" s="854"/>
      <c r="CP63" s="854"/>
      <c r="CQ63" s="854"/>
      <c r="CR63" s="854"/>
      <c r="CS63" s="854"/>
      <c r="CT63" s="854"/>
      <c r="CU63" s="854"/>
      <c r="CV63" s="854"/>
      <c r="CW63" s="854"/>
      <c r="CX63" s="854"/>
      <c r="CY63" s="854"/>
      <c r="CZ63" s="854"/>
      <c r="DA63" s="854"/>
      <c r="DB63" s="854"/>
      <c r="DC63" s="854"/>
      <c r="DD63" s="854"/>
      <c r="DE63" s="854"/>
      <c r="DF63" s="854"/>
      <c r="DG63" s="854"/>
      <c r="DH63" s="854"/>
      <c r="DI63" s="854"/>
      <c r="DJ63" s="854"/>
      <c r="DK63" s="854"/>
      <c r="DL63" s="854"/>
      <c r="DM63" s="854"/>
      <c r="DN63" s="854"/>
      <c r="DO63" s="854"/>
      <c r="DP63" s="854"/>
      <c r="DQ63" s="854"/>
      <c r="DR63" s="854"/>
      <c r="DS63" s="854"/>
      <c r="DT63" s="854"/>
      <c r="DU63" s="854"/>
      <c r="DV63" s="854"/>
      <c r="DW63" s="854"/>
      <c r="DX63" s="854"/>
      <c r="DY63" s="854"/>
      <c r="DZ63" s="854"/>
      <c r="EA63" s="854"/>
      <c r="EB63" s="854"/>
      <c r="EC63" s="854"/>
      <c r="ED63" s="854"/>
      <c r="EE63" s="854"/>
      <c r="EF63" s="854"/>
      <c r="EG63" s="854"/>
      <c r="EH63" s="854"/>
      <c r="EI63" s="854"/>
      <c r="EJ63" s="854"/>
      <c r="EK63" s="854"/>
      <c r="EL63" s="854"/>
      <c r="EM63" s="854"/>
      <c r="EN63" s="854"/>
      <c r="EO63" s="854"/>
      <c r="EP63" s="854"/>
      <c r="EQ63" s="854"/>
      <c r="ER63" s="854"/>
      <c r="ES63" s="854"/>
      <c r="ET63" s="854"/>
      <c r="EU63" s="854"/>
      <c r="EV63" s="854"/>
      <c r="EW63" s="854"/>
      <c r="EX63" s="854"/>
      <c r="EY63" s="854"/>
      <c r="EZ63" s="854"/>
      <c r="FA63" s="854"/>
      <c r="FB63" s="854"/>
      <c r="FC63" s="854"/>
      <c r="FD63" s="854"/>
      <c r="FE63" s="854"/>
      <c r="FF63" s="854"/>
      <c r="FG63" s="854"/>
      <c r="FH63" s="854"/>
      <c r="FI63" s="854"/>
      <c r="FJ63" s="854"/>
      <c r="FK63" s="854"/>
      <c r="FL63" s="854"/>
      <c r="FM63" s="854"/>
      <c r="FN63" s="854"/>
      <c r="FO63" s="854"/>
      <c r="FP63" s="854"/>
      <c r="FQ63" s="854"/>
      <c r="FR63" s="854"/>
      <c r="FS63" s="854"/>
      <c r="FT63" s="854"/>
      <c r="FU63" s="854"/>
      <c r="FV63" s="854"/>
      <c r="FW63" s="854"/>
      <c r="FX63" s="854"/>
      <c r="FY63" s="854"/>
      <c r="FZ63" s="854"/>
      <c r="GA63" s="854"/>
      <c r="GB63" s="854"/>
      <c r="GC63" s="854"/>
      <c r="GD63" s="854"/>
      <c r="GE63" s="854"/>
      <c r="GF63" s="854"/>
      <c r="GG63" s="854"/>
      <c r="GH63" s="854"/>
      <c r="GI63" s="854"/>
      <c r="GJ63" s="854"/>
      <c r="GK63" s="854"/>
      <c r="GL63" s="854"/>
      <c r="GM63" s="854"/>
      <c r="GN63" s="854"/>
      <c r="GO63" s="854"/>
      <c r="GP63" s="854"/>
      <c r="GQ63" s="854"/>
      <c r="GR63" s="854"/>
      <c r="GS63" s="854"/>
      <c r="GT63" s="854"/>
      <c r="GU63" s="854"/>
      <c r="GV63" s="854"/>
      <c r="GW63" s="854"/>
      <c r="GX63" s="854"/>
      <c r="GY63" s="854"/>
      <c r="GZ63" s="854"/>
      <c r="HA63" s="854"/>
      <c r="HB63" s="854"/>
      <c r="HC63" s="854"/>
      <c r="HD63" s="854"/>
      <c r="HE63" s="854"/>
      <c r="HF63" s="854"/>
      <c r="HG63" s="854"/>
      <c r="HH63" s="854"/>
      <c r="HI63" s="854"/>
      <c r="HJ63" s="854"/>
      <c r="HK63" s="854"/>
      <c r="HL63" s="854"/>
      <c r="HM63" s="854"/>
      <c r="HN63" s="854"/>
      <c r="HO63" s="854"/>
      <c r="HP63" s="854"/>
      <c r="HQ63" s="854"/>
      <c r="HR63" s="854"/>
      <c r="HS63" s="854"/>
      <c r="HT63" s="854"/>
      <c r="HU63" s="854"/>
      <c r="HV63" s="854"/>
      <c r="HW63" s="854"/>
      <c r="HX63" s="854"/>
      <c r="HY63" s="854"/>
      <c r="HZ63" s="854"/>
      <c r="IA63" s="854"/>
      <c r="IB63" s="854"/>
      <c r="IC63" s="854"/>
      <c r="ID63" s="854"/>
      <c r="IE63" s="854"/>
      <c r="IF63" s="854"/>
      <c r="IG63" s="854"/>
      <c r="IH63" s="854"/>
      <c r="II63" s="854"/>
      <c r="IJ63" s="854"/>
      <c r="IK63" s="854"/>
      <c r="IL63" s="854"/>
      <c r="IM63" s="854"/>
      <c r="IN63" s="854"/>
      <c r="IO63" s="854"/>
      <c r="IP63" s="854"/>
      <c r="IQ63" s="854"/>
      <c r="IR63" s="854"/>
      <c r="IS63" s="854"/>
      <c r="IT63" s="854"/>
      <c r="IU63" s="854"/>
      <c r="IV63" s="854"/>
      <c r="IW63" s="854"/>
      <c r="IX63" s="854"/>
      <c r="IY63" s="854"/>
      <c r="IZ63" s="854"/>
      <c r="JA63" s="854"/>
      <c r="JB63" s="854"/>
      <c r="JC63" s="854"/>
      <c r="JD63" s="854"/>
      <c r="JE63" s="854"/>
      <c r="JF63" s="854"/>
      <c r="JG63" s="854"/>
      <c r="JH63" s="854"/>
      <c r="JI63" s="854"/>
      <c r="JJ63" s="854"/>
      <c r="JK63" s="854"/>
      <c r="JL63" s="854"/>
      <c r="JM63" s="854"/>
      <c r="JN63" s="854"/>
      <c r="JO63" s="854"/>
      <c r="JP63" s="854"/>
      <c r="JQ63" s="854"/>
      <c r="JR63" s="854"/>
      <c r="JS63" s="854"/>
      <c r="JT63" s="854"/>
      <c r="JU63" s="854"/>
      <c r="JV63" s="854"/>
      <c r="JW63" s="854"/>
      <c r="JX63" s="854"/>
      <c r="JY63" s="854"/>
      <c r="JZ63" s="854"/>
      <c r="KA63" s="854"/>
      <c r="KB63" s="854"/>
      <c r="KC63" s="854"/>
      <c r="KD63" s="854"/>
      <c r="KE63" s="854"/>
      <c r="KF63" s="854"/>
      <c r="KG63" s="854"/>
      <c r="KH63" s="854"/>
      <c r="KI63" s="854"/>
      <c r="KJ63" s="854"/>
      <c r="KK63" s="854"/>
      <c r="KL63" s="854"/>
      <c r="KM63" s="854"/>
      <c r="KN63" s="854"/>
      <c r="KO63" s="854"/>
      <c r="KP63" s="854"/>
      <c r="KQ63" s="854"/>
      <c r="KR63" s="854"/>
      <c r="KS63" s="854"/>
      <c r="KT63" s="854"/>
      <c r="KU63" s="854"/>
      <c r="KV63" s="854"/>
      <c r="KW63" s="854"/>
      <c r="KX63" s="854"/>
      <c r="KY63" s="854"/>
      <c r="KZ63" s="854"/>
      <c r="LA63" s="854"/>
      <c r="LB63" s="854"/>
      <c r="LC63" s="854"/>
      <c r="LD63" s="854"/>
      <c r="LE63" s="854"/>
      <c r="LF63" s="854"/>
      <c r="LG63" s="854"/>
      <c r="LH63" s="854"/>
      <c r="LI63" s="854"/>
      <c r="LJ63" s="854"/>
      <c r="LK63" s="854"/>
      <c r="LL63" s="854"/>
      <c r="LM63" s="855"/>
    </row>
    <row r="64" spans="1:325" s="856" customFormat="1" ht="15.75" customHeight="1" outlineLevel="1">
      <c r="A64" s="295" t="s">
        <v>2273</v>
      </c>
      <c r="B64" s="492" t="s">
        <v>2446</v>
      </c>
      <c r="C64" s="515">
        <v>600008940</v>
      </c>
      <c r="D64" s="325" t="s">
        <v>1262</v>
      </c>
      <c r="E64" s="325"/>
      <c r="F64" s="329"/>
      <c r="G64" s="299" t="s">
        <v>339</v>
      </c>
      <c r="H64" s="843">
        <v>6</v>
      </c>
      <c r="I64" s="726">
        <v>102.08855456697272</v>
      </c>
      <c r="J64" s="669">
        <f t="shared" si="10"/>
        <v>612.53132740183628</v>
      </c>
      <c r="K64" s="669">
        <f t="shared" si="11"/>
        <v>748.02325702312248</v>
      </c>
      <c r="L64" s="794">
        <f t="shared" si="12"/>
        <v>1.7604029430968632E-4</v>
      </c>
      <c r="M64" s="327"/>
      <c r="N64" s="1262"/>
      <c r="O64" s="1263"/>
      <c r="P64" s="345"/>
      <c r="Q64" s="345"/>
      <c r="R64" s="345"/>
      <c r="S64" s="345"/>
      <c r="T64" s="345"/>
      <c r="U64" s="345"/>
      <c r="V64" s="345"/>
      <c r="W64" s="345"/>
      <c r="X64" s="345"/>
      <c r="Y64" s="345"/>
      <c r="Z64" s="345"/>
      <c r="AA64" s="345"/>
      <c r="AB64" s="345"/>
      <c r="AC64" s="345"/>
      <c r="AD64" s="345"/>
      <c r="AE64" s="345"/>
      <c r="AF64" s="854"/>
      <c r="AG64" s="854"/>
      <c r="AH64" s="854"/>
      <c r="AI64" s="854"/>
      <c r="AJ64" s="854"/>
      <c r="AK64" s="854"/>
      <c r="AL64" s="854"/>
      <c r="AM64" s="854"/>
      <c r="AN64" s="854"/>
      <c r="AO64" s="854"/>
      <c r="AP64" s="854"/>
      <c r="AQ64" s="854"/>
      <c r="AR64" s="854"/>
      <c r="AS64" s="854"/>
      <c r="AT64" s="854"/>
      <c r="AU64" s="854"/>
      <c r="AV64" s="854"/>
      <c r="AW64" s="854"/>
      <c r="AX64" s="854"/>
      <c r="AY64" s="854"/>
      <c r="AZ64" s="854"/>
      <c r="BA64" s="854"/>
      <c r="BB64" s="854"/>
      <c r="BC64" s="854"/>
      <c r="BD64" s="854"/>
      <c r="BE64" s="854"/>
      <c r="BF64" s="854"/>
      <c r="BG64" s="854"/>
      <c r="BH64" s="854"/>
      <c r="BI64" s="854"/>
      <c r="BJ64" s="854"/>
      <c r="BK64" s="854"/>
      <c r="BL64" s="854"/>
      <c r="BM64" s="854"/>
      <c r="BN64" s="854"/>
      <c r="BO64" s="854"/>
      <c r="BP64" s="854"/>
      <c r="BQ64" s="854"/>
      <c r="BR64" s="854"/>
      <c r="BS64" s="854"/>
      <c r="BT64" s="854"/>
      <c r="BU64" s="854"/>
      <c r="BV64" s="854"/>
      <c r="BW64" s="854"/>
      <c r="BX64" s="854"/>
      <c r="BY64" s="854"/>
      <c r="BZ64" s="854"/>
      <c r="CA64" s="854"/>
      <c r="CB64" s="854"/>
      <c r="CC64" s="854"/>
      <c r="CD64" s="854"/>
      <c r="CE64" s="854"/>
      <c r="CF64" s="854"/>
      <c r="CG64" s="854"/>
      <c r="CH64" s="854"/>
      <c r="CI64" s="854"/>
      <c r="CJ64" s="854"/>
      <c r="CK64" s="854"/>
      <c r="CL64" s="854"/>
      <c r="CM64" s="854"/>
      <c r="CN64" s="854"/>
      <c r="CO64" s="854"/>
      <c r="CP64" s="854"/>
      <c r="CQ64" s="854"/>
      <c r="CR64" s="854"/>
      <c r="CS64" s="854"/>
      <c r="CT64" s="854"/>
      <c r="CU64" s="854"/>
      <c r="CV64" s="854"/>
      <c r="CW64" s="854"/>
      <c r="CX64" s="854"/>
      <c r="CY64" s="854"/>
      <c r="CZ64" s="854"/>
      <c r="DA64" s="854"/>
      <c r="DB64" s="854"/>
      <c r="DC64" s="854"/>
      <c r="DD64" s="854"/>
      <c r="DE64" s="854"/>
      <c r="DF64" s="854"/>
      <c r="DG64" s="854"/>
      <c r="DH64" s="854"/>
      <c r="DI64" s="854"/>
      <c r="DJ64" s="854"/>
      <c r="DK64" s="854"/>
      <c r="DL64" s="854"/>
      <c r="DM64" s="854"/>
      <c r="DN64" s="854"/>
      <c r="DO64" s="854"/>
      <c r="DP64" s="854"/>
      <c r="DQ64" s="854"/>
      <c r="DR64" s="854"/>
      <c r="DS64" s="854"/>
      <c r="DT64" s="854"/>
      <c r="DU64" s="854"/>
      <c r="DV64" s="854"/>
      <c r="DW64" s="854"/>
      <c r="DX64" s="854"/>
      <c r="DY64" s="854"/>
      <c r="DZ64" s="854"/>
      <c r="EA64" s="854"/>
      <c r="EB64" s="854"/>
      <c r="EC64" s="854"/>
      <c r="ED64" s="854"/>
      <c r="EE64" s="854"/>
      <c r="EF64" s="854"/>
      <c r="EG64" s="854"/>
      <c r="EH64" s="854"/>
      <c r="EI64" s="854"/>
      <c r="EJ64" s="854"/>
      <c r="EK64" s="854"/>
      <c r="EL64" s="854"/>
      <c r="EM64" s="854"/>
      <c r="EN64" s="854"/>
      <c r="EO64" s="854"/>
      <c r="EP64" s="854"/>
      <c r="EQ64" s="854"/>
      <c r="ER64" s="854"/>
      <c r="ES64" s="854"/>
      <c r="ET64" s="854"/>
      <c r="EU64" s="854"/>
      <c r="EV64" s="854"/>
      <c r="EW64" s="854"/>
      <c r="EX64" s="854"/>
      <c r="EY64" s="854"/>
      <c r="EZ64" s="854"/>
      <c r="FA64" s="854"/>
      <c r="FB64" s="854"/>
      <c r="FC64" s="854"/>
      <c r="FD64" s="854"/>
      <c r="FE64" s="854"/>
      <c r="FF64" s="854"/>
      <c r="FG64" s="854"/>
      <c r="FH64" s="854"/>
      <c r="FI64" s="854"/>
      <c r="FJ64" s="854"/>
      <c r="FK64" s="854"/>
      <c r="FL64" s="854"/>
      <c r="FM64" s="854"/>
      <c r="FN64" s="854"/>
      <c r="FO64" s="854"/>
      <c r="FP64" s="854"/>
      <c r="FQ64" s="854"/>
      <c r="FR64" s="854"/>
      <c r="FS64" s="854"/>
      <c r="FT64" s="854"/>
      <c r="FU64" s="854"/>
      <c r="FV64" s="854"/>
      <c r="FW64" s="854"/>
      <c r="FX64" s="854"/>
      <c r="FY64" s="854"/>
      <c r="FZ64" s="854"/>
      <c r="GA64" s="854"/>
      <c r="GB64" s="854"/>
      <c r="GC64" s="854"/>
      <c r="GD64" s="854"/>
      <c r="GE64" s="854"/>
      <c r="GF64" s="854"/>
      <c r="GG64" s="854"/>
      <c r="GH64" s="854"/>
      <c r="GI64" s="854"/>
      <c r="GJ64" s="854"/>
      <c r="GK64" s="854"/>
      <c r="GL64" s="854"/>
      <c r="GM64" s="854"/>
      <c r="GN64" s="854"/>
      <c r="GO64" s="854"/>
      <c r="GP64" s="854"/>
      <c r="GQ64" s="854"/>
      <c r="GR64" s="854"/>
      <c r="GS64" s="854"/>
      <c r="GT64" s="854"/>
      <c r="GU64" s="854"/>
      <c r="GV64" s="854"/>
      <c r="GW64" s="854"/>
      <c r="GX64" s="854"/>
      <c r="GY64" s="854"/>
      <c r="GZ64" s="854"/>
      <c r="HA64" s="854"/>
      <c r="HB64" s="854"/>
      <c r="HC64" s="854"/>
      <c r="HD64" s="854"/>
      <c r="HE64" s="854"/>
      <c r="HF64" s="854"/>
      <c r="HG64" s="854"/>
      <c r="HH64" s="854"/>
      <c r="HI64" s="854"/>
      <c r="HJ64" s="854"/>
      <c r="HK64" s="854"/>
      <c r="HL64" s="854"/>
      <c r="HM64" s="854"/>
      <c r="HN64" s="854"/>
      <c r="HO64" s="854"/>
      <c r="HP64" s="854"/>
      <c r="HQ64" s="854"/>
      <c r="HR64" s="854"/>
      <c r="HS64" s="854"/>
      <c r="HT64" s="854"/>
      <c r="HU64" s="854"/>
      <c r="HV64" s="854"/>
      <c r="HW64" s="854"/>
      <c r="HX64" s="854"/>
      <c r="HY64" s="854"/>
      <c r="HZ64" s="854"/>
      <c r="IA64" s="854"/>
      <c r="IB64" s="854"/>
      <c r="IC64" s="854"/>
      <c r="ID64" s="854"/>
      <c r="IE64" s="854"/>
      <c r="IF64" s="854"/>
      <c r="IG64" s="854"/>
      <c r="IH64" s="854"/>
      <c r="II64" s="854"/>
      <c r="IJ64" s="854"/>
      <c r="IK64" s="854"/>
      <c r="IL64" s="854"/>
      <c r="IM64" s="854"/>
      <c r="IN64" s="854"/>
      <c r="IO64" s="854"/>
      <c r="IP64" s="854"/>
      <c r="IQ64" s="854"/>
      <c r="IR64" s="854"/>
      <c r="IS64" s="854"/>
      <c r="IT64" s="854"/>
      <c r="IU64" s="854"/>
      <c r="IV64" s="854"/>
      <c r="IW64" s="854"/>
      <c r="IX64" s="854"/>
      <c r="IY64" s="854"/>
      <c r="IZ64" s="854"/>
      <c r="JA64" s="854"/>
      <c r="JB64" s="854"/>
      <c r="JC64" s="854"/>
      <c r="JD64" s="854"/>
      <c r="JE64" s="854"/>
      <c r="JF64" s="854"/>
      <c r="JG64" s="854"/>
      <c r="JH64" s="854"/>
      <c r="JI64" s="854"/>
      <c r="JJ64" s="854"/>
      <c r="JK64" s="854"/>
      <c r="JL64" s="854"/>
      <c r="JM64" s="854"/>
      <c r="JN64" s="854"/>
      <c r="JO64" s="854"/>
      <c r="JP64" s="854"/>
      <c r="JQ64" s="854"/>
      <c r="JR64" s="854"/>
      <c r="JS64" s="854"/>
      <c r="JT64" s="854"/>
      <c r="JU64" s="854"/>
      <c r="JV64" s="854"/>
      <c r="JW64" s="854"/>
      <c r="JX64" s="854"/>
      <c r="JY64" s="854"/>
      <c r="JZ64" s="854"/>
      <c r="KA64" s="854"/>
      <c r="KB64" s="854"/>
      <c r="KC64" s="854"/>
      <c r="KD64" s="854"/>
      <c r="KE64" s="854"/>
      <c r="KF64" s="854"/>
      <c r="KG64" s="854"/>
      <c r="KH64" s="854"/>
      <c r="KI64" s="854"/>
      <c r="KJ64" s="854"/>
      <c r="KK64" s="854"/>
      <c r="KL64" s="854"/>
      <c r="KM64" s="854"/>
      <c r="KN64" s="854"/>
      <c r="KO64" s="854"/>
      <c r="KP64" s="854"/>
      <c r="KQ64" s="854"/>
      <c r="KR64" s="854"/>
      <c r="KS64" s="854"/>
      <c r="KT64" s="854"/>
      <c r="KU64" s="854"/>
      <c r="KV64" s="854"/>
      <c r="KW64" s="854"/>
      <c r="KX64" s="854"/>
      <c r="KY64" s="854"/>
      <c r="KZ64" s="854"/>
      <c r="LA64" s="854"/>
      <c r="LB64" s="854"/>
      <c r="LC64" s="854"/>
      <c r="LD64" s="854"/>
      <c r="LE64" s="854"/>
      <c r="LF64" s="854"/>
      <c r="LG64" s="854"/>
      <c r="LH64" s="854"/>
      <c r="LI64" s="854"/>
      <c r="LJ64" s="854"/>
      <c r="LK64" s="854"/>
      <c r="LL64" s="854"/>
      <c r="LM64" s="855"/>
    </row>
    <row r="65" spans="1:325" s="856" customFormat="1" ht="15.75" customHeight="1" outlineLevel="1">
      <c r="A65" s="295" t="s">
        <v>2274</v>
      </c>
      <c r="B65" s="492" t="s">
        <v>2446</v>
      </c>
      <c r="C65" s="515">
        <v>600006706</v>
      </c>
      <c r="D65" s="325" t="s">
        <v>1263</v>
      </c>
      <c r="E65" s="325"/>
      <c r="F65" s="329"/>
      <c r="G65" s="299" t="s">
        <v>339</v>
      </c>
      <c r="H65" s="843">
        <v>6</v>
      </c>
      <c r="I65" s="726">
        <v>120.3204031553383</v>
      </c>
      <c r="J65" s="669">
        <f t="shared" si="10"/>
        <v>721.92241893202981</v>
      </c>
      <c r="K65" s="669">
        <f t="shared" si="11"/>
        <v>881.61165799979483</v>
      </c>
      <c r="L65" s="794">
        <f t="shared" si="12"/>
        <v>2.0747907806874111E-4</v>
      </c>
      <c r="M65" s="327"/>
      <c r="N65" s="1262"/>
      <c r="O65" s="1263"/>
      <c r="P65" s="345"/>
      <c r="Q65" s="345"/>
      <c r="R65" s="345"/>
      <c r="S65" s="345"/>
      <c r="T65" s="345"/>
      <c r="U65" s="345"/>
      <c r="V65" s="345"/>
      <c r="W65" s="345"/>
      <c r="X65" s="345"/>
      <c r="Y65" s="345"/>
      <c r="Z65" s="345"/>
      <c r="AA65" s="345"/>
      <c r="AB65" s="345"/>
      <c r="AC65" s="345"/>
      <c r="AD65" s="345"/>
      <c r="AE65" s="345"/>
      <c r="AF65" s="854"/>
      <c r="AG65" s="854"/>
      <c r="AH65" s="854"/>
      <c r="AI65" s="854"/>
      <c r="AJ65" s="854"/>
      <c r="AK65" s="854"/>
      <c r="AL65" s="854"/>
      <c r="AM65" s="854"/>
      <c r="AN65" s="854"/>
      <c r="AO65" s="854"/>
      <c r="AP65" s="854"/>
      <c r="AQ65" s="854"/>
      <c r="AR65" s="854"/>
      <c r="AS65" s="854"/>
      <c r="AT65" s="854"/>
      <c r="AU65" s="854"/>
      <c r="AV65" s="854"/>
      <c r="AW65" s="854"/>
      <c r="AX65" s="854"/>
      <c r="AY65" s="854"/>
      <c r="AZ65" s="854"/>
      <c r="BA65" s="854"/>
      <c r="BB65" s="854"/>
      <c r="BC65" s="854"/>
      <c r="BD65" s="854"/>
      <c r="BE65" s="854"/>
      <c r="BF65" s="854"/>
      <c r="BG65" s="854"/>
      <c r="BH65" s="854"/>
      <c r="BI65" s="854"/>
      <c r="BJ65" s="854"/>
      <c r="BK65" s="854"/>
      <c r="BL65" s="854"/>
      <c r="BM65" s="854"/>
      <c r="BN65" s="854"/>
      <c r="BO65" s="854"/>
      <c r="BP65" s="854"/>
      <c r="BQ65" s="854"/>
      <c r="BR65" s="854"/>
      <c r="BS65" s="854"/>
      <c r="BT65" s="854"/>
      <c r="BU65" s="854"/>
      <c r="BV65" s="854"/>
      <c r="BW65" s="854"/>
      <c r="BX65" s="854"/>
      <c r="BY65" s="854"/>
      <c r="BZ65" s="854"/>
      <c r="CA65" s="854"/>
      <c r="CB65" s="854"/>
      <c r="CC65" s="854"/>
      <c r="CD65" s="854"/>
      <c r="CE65" s="854"/>
      <c r="CF65" s="854"/>
      <c r="CG65" s="854"/>
      <c r="CH65" s="854"/>
      <c r="CI65" s="854"/>
      <c r="CJ65" s="854"/>
      <c r="CK65" s="854"/>
      <c r="CL65" s="854"/>
      <c r="CM65" s="854"/>
      <c r="CN65" s="854"/>
      <c r="CO65" s="854"/>
      <c r="CP65" s="854"/>
      <c r="CQ65" s="854"/>
      <c r="CR65" s="854"/>
      <c r="CS65" s="854"/>
      <c r="CT65" s="854"/>
      <c r="CU65" s="854"/>
      <c r="CV65" s="854"/>
      <c r="CW65" s="854"/>
      <c r="CX65" s="854"/>
      <c r="CY65" s="854"/>
      <c r="CZ65" s="854"/>
      <c r="DA65" s="854"/>
      <c r="DB65" s="854"/>
      <c r="DC65" s="854"/>
      <c r="DD65" s="854"/>
      <c r="DE65" s="854"/>
      <c r="DF65" s="854"/>
      <c r="DG65" s="854"/>
      <c r="DH65" s="854"/>
      <c r="DI65" s="854"/>
      <c r="DJ65" s="854"/>
      <c r="DK65" s="854"/>
      <c r="DL65" s="854"/>
      <c r="DM65" s="854"/>
      <c r="DN65" s="854"/>
      <c r="DO65" s="854"/>
      <c r="DP65" s="854"/>
      <c r="DQ65" s="854"/>
      <c r="DR65" s="854"/>
      <c r="DS65" s="854"/>
      <c r="DT65" s="854"/>
      <c r="DU65" s="854"/>
      <c r="DV65" s="854"/>
      <c r="DW65" s="854"/>
      <c r="DX65" s="854"/>
      <c r="DY65" s="854"/>
      <c r="DZ65" s="854"/>
      <c r="EA65" s="854"/>
      <c r="EB65" s="854"/>
      <c r="EC65" s="854"/>
      <c r="ED65" s="854"/>
      <c r="EE65" s="854"/>
      <c r="EF65" s="854"/>
      <c r="EG65" s="854"/>
      <c r="EH65" s="854"/>
      <c r="EI65" s="854"/>
      <c r="EJ65" s="854"/>
      <c r="EK65" s="854"/>
      <c r="EL65" s="854"/>
      <c r="EM65" s="854"/>
      <c r="EN65" s="854"/>
      <c r="EO65" s="854"/>
      <c r="EP65" s="854"/>
      <c r="EQ65" s="854"/>
      <c r="ER65" s="854"/>
      <c r="ES65" s="854"/>
      <c r="ET65" s="854"/>
      <c r="EU65" s="854"/>
      <c r="EV65" s="854"/>
      <c r="EW65" s="854"/>
      <c r="EX65" s="854"/>
      <c r="EY65" s="854"/>
      <c r="EZ65" s="854"/>
      <c r="FA65" s="854"/>
      <c r="FB65" s="854"/>
      <c r="FC65" s="854"/>
      <c r="FD65" s="854"/>
      <c r="FE65" s="854"/>
      <c r="FF65" s="854"/>
      <c r="FG65" s="854"/>
      <c r="FH65" s="854"/>
      <c r="FI65" s="854"/>
      <c r="FJ65" s="854"/>
      <c r="FK65" s="854"/>
      <c r="FL65" s="854"/>
      <c r="FM65" s="854"/>
      <c r="FN65" s="854"/>
      <c r="FO65" s="854"/>
      <c r="FP65" s="854"/>
      <c r="FQ65" s="854"/>
      <c r="FR65" s="854"/>
      <c r="FS65" s="854"/>
      <c r="FT65" s="854"/>
      <c r="FU65" s="854"/>
      <c r="FV65" s="854"/>
      <c r="FW65" s="854"/>
      <c r="FX65" s="854"/>
      <c r="FY65" s="854"/>
      <c r="FZ65" s="854"/>
      <c r="GA65" s="854"/>
      <c r="GB65" s="854"/>
      <c r="GC65" s="854"/>
      <c r="GD65" s="854"/>
      <c r="GE65" s="854"/>
      <c r="GF65" s="854"/>
      <c r="GG65" s="854"/>
      <c r="GH65" s="854"/>
      <c r="GI65" s="854"/>
      <c r="GJ65" s="854"/>
      <c r="GK65" s="854"/>
      <c r="GL65" s="854"/>
      <c r="GM65" s="854"/>
      <c r="GN65" s="854"/>
      <c r="GO65" s="854"/>
      <c r="GP65" s="854"/>
      <c r="GQ65" s="854"/>
      <c r="GR65" s="854"/>
      <c r="GS65" s="854"/>
      <c r="GT65" s="854"/>
      <c r="GU65" s="854"/>
      <c r="GV65" s="854"/>
      <c r="GW65" s="854"/>
      <c r="GX65" s="854"/>
      <c r="GY65" s="854"/>
      <c r="GZ65" s="854"/>
      <c r="HA65" s="854"/>
      <c r="HB65" s="854"/>
      <c r="HC65" s="854"/>
      <c r="HD65" s="854"/>
      <c r="HE65" s="854"/>
      <c r="HF65" s="854"/>
      <c r="HG65" s="854"/>
      <c r="HH65" s="854"/>
      <c r="HI65" s="854"/>
      <c r="HJ65" s="854"/>
      <c r="HK65" s="854"/>
      <c r="HL65" s="854"/>
      <c r="HM65" s="854"/>
      <c r="HN65" s="854"/>
      <c r="HO65" s="854"/>
      <c r="HP65" s="854"/>
      <c r="HQ65" s="854"/>
      <c r="HR65" s="854"/>
      <c r="HS65" s="854"/>
      <c r="HT65" s="854"/>
      <c r="HU65" s="854"/>
      <c r="HV65" s="854"/>
      <c r="HW65" s="854"/>
      <c r="HX65" s="854"/>
      <c r="HY65" s="854"/>
      <c r="HZ65" s="854"/>
      <c r="IA65" s="854"/>
      <c r="IB65" s="854"/>
      <c r="IC65" s="854"/>
      <c r="ID65" s="854"/>
      <c r="IE65" s="854"/>
      <c r="IF65" s="854"/>
      <c r="IG65" s="854"/>
      <c r="IH65" s="854"/>
      <c r="II65" s="854"/>
      <c r="IJ65" s="854"/>
      <c r="IK65" s="854"/>
      <c r="IL65" s="854"/>
      <c r="IM65" s="854"/>
      <c r="IN65" s="854"/>
      <c r="IO65" s="854"/>
      <c r="IP65" s="854"/>
      <c r="IQ65" s="854"/>
      <c r="IR65" s="854"/>
      <c r="IS65" s="854"/>
      <c r="IT65" s="854"/>
      <c r="IU65" s="854"/>
      <c r="IV65" s="854"/>
      <c r="IW65" s="854"/>
      <c r="IX65" s="854"/>
      <c r="IY65" s="854"/>
      <c r="IZ65" s="854"/>
      <c r="JA65" s="854"/>
      <c r="JB65" s="854"/>
      <c r="JC65" s="854"/>
      <c r="JD65" s="854"/>
      <c r="JE65" s="854"/>
      <c r="JF65" s="854"/>
      <c r="JG65" s="854"/>
      <c r="JH65" s="854"/>
      <c r="JI65" s="854"/>
      <c r="JJ65" s="854"/>
      <c r="JK65" s="854"/>
      <c r="JL65" s="854"/>
      <c r="JM65" s="854"/>
      <c r="JN65" s="854"/>
      <c r="JO65" s="854"/>
      <c r="JP65" s="854"/>
      <c r="JQ65" s="854"/>
      <c r="JR65" s="854"/>
      <c r="JS65" s="854"/>
      <c r="JT65" s="854"/>
      <c r="JU65" s="854"/>
      <c r="JV65" s="854"/>
      <c r="JW65" s="854"/>
      <c r="JX65" s="854"/>
      <c r="JY65" s="854"/>
      <c r="JZ65" s="854"/>
      <c r="KA65" s="854"/>
      <c r="KB65" s="854"/>
      <c r="KC65" s="854"/>
      <c r="KD65" s="854"/>
      <c r="KE65" s="854"/>
      <c r="KF65" s="854"/>
      <c r="KG65" s="854"/>
      <c r="KH65" s="854"/>
      <c r="KI65" s="854"/>
      <c r="KJ65" s="854"/>
      <c r="KK65" s="854"/>
      <c r="KL65" s="854"/>
      <c r="KM65" s="854"/>
      <c r="KN65" s="854"/>
      <c r="KO65" s="854"/>
      <c r="KP65" s="854"/>
      <c r="KQ65" s="854"/>
      <c r="KR65" s="854"/>
      <c r="KS65" s="854"/>
      <c r="KT65" s="854"/>
      <c r="KU65" s="854"/>
      <c r="KV65" s="854"/>
      <c r="KW65" s="854"/>
      <c r="KX65" s="854"/>
      <c r="KY65" s="854"/>
      <c r="KZ65" s="854"/>
      <c r="LA65" s="854"/>
      <c r="LB65" s="854"/>
      <c r="LC65" s="854"/>
      <c r="LD65" s="854"/>
      <c r="LE65" s="854"/>
      <c r="LF65" s="854"/>
      <c r="LG65" s="854"/>
      <c r="LH65" s="854"/>
      <c r="LI65" s="854"/>
      <c r="LJ65" s="854"/>
      <c r="LK65" s="854"/>
      <c r="LL65" s="854"/>
      <c r="LM65" s="855"/>
    </row>
    <row r="66" spans="1:325" s="856" customFormat="1" ht="15.75" customHeight="1" outlineLevel="1">
      <c r="A66" s="295" t="s">
        <v>2275</v>
      </c>
      <c r="B66" s="492" t="s">
        <v>2446</v>
      </c>
      <c r="C66" s="515">
        <v>600006706</v>
      </c>
      <c r="D66" s="325" t="s">
        <v>1264</v>
      </c>
      <c r="E66" s="325"/>
      <c r="F66" s="329"/>
      <c r="G66" s="299" t="s">
        <v>339</v>
      </c>
      <c r="H66" s="843">
        <v>5</v>
      </c>
      <c r="I66" s="726">
        <v>120.3204031553383</v>
      </c>
      <c r="J66" s="669">
        <f t="shared" si="10"/>
        <v>601.60201577669147</v>
      </c>
      <c r="K66" s="669">
        <f t="shared" si="11"/>
        <v>734.67638166649567</v>
      </c>
      <c r="L66" s="794">
        <f t="shared" si="12"/>
        <v>1.7289923172395091E-4</v>
      </c>
      <c r="M66" s="327"/>
      <c r="N66" s="1262"/>
      <c r="O66" s="1263"/>
      <c r="P66" s="345"/>
      <c r="Q66" s="345"/>
      <c r="R66" s="345"/>
      <c r="S66" s="345"/>
      <c r="T66" s="345"/>
      <c r="U66" s="345"/>
      <c r="V66" s="345"/>
      <c r="W66" s="345"/>
      <c r="X66" s="345"/>
      <c r="Y66" s="345"/>
      <c r="Z66" s="345"/>
      <c r="AA66" s="345"/>
      <c r="AB66" s="345"/>
      <c r="AC66" s="345"/>
      <c r="AD66" s="345"/>
      <c r="AE66" s="345"/>
      <c r="AF66" s="854"/>
      <c r="AG66" s="854"/>
      <c r="AH66" s="854"/>
      <c r="AI66" s="854"/>
      <c r="AJ66" s="854"/>
      <c r="AK66" s="854"/>
      <c r="AL66" s="854"/>
      <c r="AM66" s="854"/>
      <c r="AN66" s="854"/>
      <c r="AO66" s="854"/>
      <c r="AP66" s="854"/>
      <c r="AQ66" s="854"/>
      <c r="AR66" s="854"/>
      <c r="AS66" s="854"/>
      <c r="AT66" s="854"/>
      <c r="AU66" s="854"/>
      <c r="AV66" s="854"/>
      <c r="AW66" s="854"/>
      <c r="AX66" s="854"/>
      <c r="AY66" s="854"/>
      <c r="AZ66" s="854"/>
      <c r="BA66" s="854"/>
      <c r="BB66" s="854"/>
      <c r="BC66" s="854"/>
      <c r="BD66" s="854"/>
      <c r="BE66" s="854"/>
      <c r="BF66" s="854"/>
      <c r="BG66" s="854"/>
      <c r="BH66" s="854"/>
      <c r="BI66" s="854"/>
      <c r="BJ66" s="854"/>
      <c r="BK66" s="854"/>
      <c r="BL66" s="854"/>
      <c r="BM66" s="854"/>
      <c r="BN66" s="854"/>
      <c r="BO66" s="854"/>
      <c r="BP66" s="854"/>
      <c r="BQ66" s="854"/>
      <c r="BR66" s="854"/>
      <c r="BS66" s="854"/>
      <c r="BT66" s="854"/>
      <c r="BU66" s="854"/>
      <c r="BV66" s="854"/>
      <c r="BW66" s="854"/>
      <c r="BX66" s="854"/>
      <c r="BY66" s="854"/>
      <c r="BZ66" s="854"/>
      <c r="CA66" s="854"/>
      <c r="CB66" s="854"/>
      <c r="CC66" s="854"/>
      <c r="CD66" s="854"/>
      <c r="CE66" s="854"/>
      <c r="CF66" s="854"/>
      <c r="CG66" s="854"/>
      <c r="CH66" s="854"/>
      <c r="CI66" s="854"/>
      <c r="CJ66" s="854"/>
      <c r="CK66" s="854"/>
      <c r="CL66" s="854"/>
      <c r="CM66" s="854"/>
      <c r="CN66" s="854"/>
      <c r="CO66" s="854"/>
      <c r="CP66" s="854"/>
      <c r="CQ66" s="854"/>
      <c r="CR66" s="854"/>
      <c r="CS66" s="854"/>
      <c r="CT66" s="854"/>
      <c r="CU66" s="854"/>
      <c r="CV66" s="854"/>
      <c r="CW66" s="854"/>
      <c r="CX66" s="854"/>
      <c r="CY66" s="854"/>
      <c r="CZ66" s="854"/>
      <c r="DA66" s="854"/>
      <c r="DB66" s="854"/>
      <c r="DC66" s="854"/>
      <c r="DD66" s="854"/>
      <c r="DE66" s="854"/>
      <c r="DF66" s="854"/>
      <c r="DG66" s="854"/>
      <c r="DH66" s="854"/>
      <c r="DI66" s="854"/>
      <c r="DJ66" s="854"/>
      <c r="DK66" s="854"/>
      <c r="DL66" s="854"/>
      <c r="DM66" s="854"/>
      <c r="DN66" s="854"/>
      <c r="DO66" s="854"/>
      <c r="DP66" s="854"/>
      <c r="DQ66" s="854"/>
      <c r="DR66" s="854"/>
      <c r="DS66" s="854"/>
      <c r="DT66" s="854"/>
      <c r="DU66" s="854"/>
      <c r="DV66" s="854"/>
      <c r="DW66" s="854"/>
      <c r="DX66" s="854"/>
      <c r="DY66" s="854"/>
      <c r="DZ66" s="854"/>
      <c r="EA66" s="854"/>
      <c r="EB66" s="854"/>
      <c r="EC66" s="854"/>
      <c r="ED66" s="854"/>
      <c r="EE66" s="854"/>
      <c r="EF66" s="854"/>
      <c r="EG66" s="854"/>
      <c r="EH66" s="854"/>
      <c r="EI66" s="854"/>
      <c r="EJ66" s="854"/>
      <c r="EK66" s="854"/>
      <c r="EL66" s="854"/>
      <c r="EM66" s="854"/>
      <c r="EN66" s="854"/>
      <c r="EO66" s="854"/>
      <c r="EP66" s="854"/>
      <c r="EQ66" s="854"/>
      <c r="ER66" s="854"/>
      <c r="ES66" s="854"/>
      <c r="ET66" s="854"/>
      <c r="EU66" s="854"/>
      <c r="EV66" s="854"/>
      <c r="EW66" s="854"/>
      <c r="EX66" s="854"/>
      <c r="EY66" s="854"/>
      <c r="EZ66" s="854"/>
      <c r="FA66" s="854"/>
      <c r="FB66" s="854"/>
      <c r="FC66" s="854"/>
      <c r="FD66" s="854"/>
      <c r="FE66" s="854"/>
      <c r="FF66" s="854"/>
      <c r="FG66" s="854"/>
      <c r="FH66" s="854"/>
      <c r="FI66" s="854"/>
      <c r="FJ66" s="854"/>
      <c r="FK66" s="854"/>
      <c r="FL66" s="854"/>
      <c r="FM66" s="854"/>
      <c r="FN66" s="854"/>
      <c r="FO66" s="854"/>
      <c r="FP66" s="854"/>
      <c r="FQ66" s="854"/>
      <c r="FR66" s="854"/>
      <c r="FS66" s="854"/>
      <c r="FT66" s="854"/>
      <c r="FU66" s="854"/>
      <c r="FV66" s="854"/>
      <c r="FW66" s="854"/>
      <c r="FX66" s="854"/>
      <c r="FY66" s="854"/>
      <c r="FZ66" s="854"/>
      <c r="GA66" s="854"/>
      <c r="GB66" s="854"/>
      <c r="GC66" s="854"/>
      <c r="GD66" s="854"/>
      <c r="GE66" s="854"/>
      <c r="GF66" s="854"/>
      <c r="GG66" s="854"/>
      <c r="GH66" s="854"/>
      <c r="GI66" s="854"/>
      <c r="GJ66" s="854"/>
      <c r="GK66" s="854"/>
      <c r="GL66" s="854"/>
      <c r="GM66" s="854"/>
      <c r="GN66" s="854"/>
      <c r="GO66" s="854"/>
      <c r="GP66" s="854"/>
      <c r="GQ66" s="854"/>
      <c r="GR66" s="854"/>
      <c r="GS66" s="854"/>
      <c r="GT66" s="854"/>
      <c r="GU66" s="854"/>
      <c r="GV66" s="854"/>
      <c r="GW66" s="854"/>
      <c r="GX66" s="854"/>
      <c r="GY66" s="854"/>
      <c r="GZ66" s="854"/>
      <c r="HA66" s="854"/>
      <c r="HB66" s="854"/>
      <c r="HC66" s="854"/>
      <c r="HD66" s="854"/>
      <c r="HE66" s="854"/>
      <c r="HF66" s="854"/>
      <c r="HG66" s="854"/>
      <c r="HH66" s="854"/>
      <c r="HI66" s="854"/>
      <c r="HJ66" s="854"/>
      <c r="HK66" s="854"/>
      <c r="HL66" s="854"/>
      <c r="HM66" s="854"/>
      <c r="HN66" s="854"/>
      <c r="HO66" s="854"/>
      <c r="HP66" s="854"/>
      <c r="HQ66" s="854"/>
      <c r="HR66" s="854"/>
      <c r="HS66" s="854"/>
      <c r="HT66" s="854"/>
      <c r="HU66" s="854"/>
      <c r="HV66" s="854"/>
      <c r="HW66" s="854"/>
      <c r="HX66" s="854"/>
      <c r="HY66" s="854"/>
      <c r="HZ66" s="854"/>
      <c r="IA66" s="854"/>
      <c r="IB66" s="854"/>
      <c r="IC66" s="854"/>
      <c r="ID66" s="854"/>
      <c r="IE66" s="854"/>
      <c r="IF66" s="854"/>
      <c r="IG66" s="854"/>
      <c r="IH66" s="854"/>
      <c r="II66" s="854"/>
      <c r="IJ66" s="854"/>
      <c r="IK66" s="854"/>
      <c r="IL66" s="854"/>
      <c r="IM66" s="854"/>
      <c r="IN66" s="854"/>
      <c r="IO66" s="854"/>
      <c r="IP66" s="854"/>
      <c r="IQ66" s="854"/>
      <c r="IR66" s="854"/>
      <c r="IS66" s="854"/>
      <c r="IT66" s="854"/>
      <c r="IU66" s="854"/>
      <c r="IV66" s="854"/>
      <c r="IW66" s="854"/>
      <c r="IX66" s="854"/>
      <c r="IY66" s="854"/>
      <c r="IZ66" s="854"/>
      <c r="JA66" s="854"/>
      <c r="JB66" s="854"/>
      <c r="JC66" s="854"/>
      <c r="JD66" s="854"/>
      <c r="JE66" s="854"/>
      <c r="JF66" s="854"/>
      <c r="JG66" s="854"/>
      <c r="JH66" s="854"/>
      <c r="JI66" s="854"/>
      <c r="JJ66" s="854"/>
      <c r="JK66" s="854"/>
      <c r="JL66" s="854"/>
      <c r="JM66" s="854"/>
      <c r="JN66" s="854"/>
      <c r="JO66" s="854"/>
      <c r="JP66" s="854"/>
      <c r="JQ66" s="854"/>
      <c r="JR66" s="854"/>
      <c r="JS66" s="854"/>
      <c r="JT66" s="854"/>
      <c r="JU66" s="854"/>
      <c r="JV66" s="854"/>
      <c r="JW66" s="854"/>
      <c r="JX66" s="854"/>
      <c r="JY66" s="854"/>
      <c r="JZ66" s="854"/>
      <c r="KA66" s="854"/>
      <c r="KB66" s="854"/>
      <c r="KC66" s="854"/>
      <c r="KD66" s="854"/>
      <c r="KE66" s="854"/>
      <c r="KF66" s="854"/>
      <c r="KG66" s="854"/>
      <c r="KH66" s="854"/>
      <c r="KI66" s="854"/>
      <c r="KJ66" s="854"/>
      <c r="KK66" s="854"/>
      <c r="KL66" s="854"/>
      <c r="KM66" s="854"/>
      <c r="KN66" s="854"/>
      <c r="KO66" s="854"/>
      <c r="KP66" s="854"/>
      <c r="KQ66" s="854"/>
      <c r="KR66" s="854"/>
      <c r="KS66" s="854"/>
      <c r="KT66" s="854"/>
      <c r="KU66" s="854"/>
      <c r="KV66" s="854"/>
      <c r="KW66" s="854"/>
      <c r="KX66" s="854"/>
      <c r="KY66" s="854"/>
      <c r="KZ66" s="854"/>
      <c r="LA66" s="854"/>
      <c r="LB66" s="854"/>
      <c r="LC66" s="854"/>
      <c r="LD66" s="854"/>
      <c r="LE66" s="854"/>
      <c r="LF66" s="854"/>
      <c r="LG66" s="854"/>
      <c r="LH66" s="854"/>
      <c r="LI66" s="854"/>
      <c r="LJ66" s="854"/>
      <c r="LK66" s="854"/>
      <c r="LL66" s="854"/>
      <c r="LM66" s="855"/>
    </row>
    <row r="67" spans="1:325" s="856" customFormat="1" ht="15.75" customHeight="1" outlineLevel="1">
      <c r="A67" s="295" t="s">
        <v>2276</v>
      </c>
      <c r="B67" s="492" t="s">
        <v>2446</v>
      </c>
      <c r="C67" s="515">
        <v>600006706</v>
      </c>
      <c r="D67" s="325" t="s">
        <v>1265</v>
      </c>
      <c r="E67" s="325"/>
      <c r="F67" s="329"/>
      <c r="G67" s="299" t="s">
        <v>339</v>
      </c>
      <c r="H67" s="843">
        <v>6</v>
      </c>
      <c r="I67" s="726">
        <v>120.3204031553383</v>
      </c>
      <c r="J67" s="669">
        <f t="shared" si="10"/>
        <v>721.92241893202981</v>
      </c>
      <c r="K67" s="669">
        <f t="shared" si="11"/>
        <v>881.61165799979483</v>
      </c>
      <c r="L67" s="794">
        <f t="shared" si="12"/>
        <v>2.0747907806874111E-4</v>
      </c>
      <c r="M67" s="327"/>
      <c r="N67" s="1262"/>
      <c r="O67" s="1263"/>
      <c r="P67" s="345"/>
      <c r="Q67" s="345"/>
      <c r="R67" s="345"/>
      <c r="S67" s="345"/>
      <c r="T67" s="345"/>
      <c r="U67" s="345"/>
      <c r="V67" s="345"/>
      <c r="W67" s="345"/>
      <c r="X67" s="345"/>
      <c r="Y67" s="345"/>
      <c r="Z67" s="345"/>
      <c r="AA67" s="345"/>
      <c r="AB67" s="345"/>
      <c r="AC67" s="345"/>
      <c r="AD67" s="345"/>
      <c r="AE67" s="345"/>
      <c r="AF67" s="854"/>
      <c r="AG67" s="854"/>
      <c r="AH67" s="854"/>
      <c r="AI67" s="854"/>
      <c r="AJ67" s="854"/>
      <c r="AK67" s="854"/>
      <c r="AL67" s="854"/>
      <c r="AM67" s="854"/>
      <c r="AN67" s="854"/>
      <c r="AO67" s="854"/>
      <c r="AP67" s="854"/>
      <c r="AQ67" s="854"/>
      <c r="AR67" s="854"/>
      <c r="AS67" s="854"/>
      <c r="AT67" s="854"/>
      <c r="AU67" s="854"/>
      <c r="AV67" s="854"/>
      <c r="AW67" s="854"/>
      <c r="AX67" s="854"/>
      <c r="AY67" s="854"/>
      <c r="AZ67" s="854"/>
      <c r="BA67" s="854"/>
      <c r="BB67" s="854"/>
      <c r="BC67" s="854"/>
      <c r="BD67" s="854"/>
      <c r="BE67" s="854"/>
      <c r="BF67" s="854"/>
      <c r="BG67" s="854"/>
      <c r="BH67" s="854"/>
      <c r="BI67" s="854"/>
      <c r="BJ67" s="854"/>
      <c r="BK67" s="854"/>
      <c r="BL67" s="854"/>
      <c r="BM67" s="854"/>
      <c r="BN67" s="854"/>
      <c r="BO67" s="854"/>
      <c r="BP67" s="854"/>
      <c r="BQ67" s="854"/>
      <c r="BR67" s="854"/>
      <c r="BS67" s="854"/>
      <c r="BT67" s="854"/>
      <c r="BU67" s="854"/>
      <c r="BV67" s="854"/>
      <c r="BW67" s="854"/>
      <c r="BX67" s="854"/>
      <c r="BY67" s="854"/>
      <c r="BZ67" s="854"/>
      <c r="CA67" s="854"/>
      <c r="CB67" s="854"/>
      <c r="CC67" s="854"/>
      <c r="CD67" s="854"/>
      <c r="CE67" s="854"/>
      <c r="CF67" s="854"/>
      <c r="CG67" s="854"/>
      <c r="CH67" s="854"/>
      <c r="CI67" s="854"/>
      <c r="CJ67" s="854"/>
      <c r="CK67" s="854"/>
      <c r="CL67" s="854"/>
      <c r="CM67" s="854"/>
      <c r="CN67" s="854"/>
      <c r="CO67" s="854"/>
      <c r="CP67" s="854"/>
      <c r="CQ67" s="854"/>
      <c r="CR67" s="854"/>
      <c r="CS67" s="854"/>
      <c r="CT67" s="854"/>
      <c r="CU67" s="854"/>
      <c r="CV67" s="854"/>
      <c r="CW67" s="854"/>
      <c r="CX67" s="854"/>
      <c r="CY67" s="854"/>
      <c r="CZ67" s="854"/>
      <c r="DA67" s="854"/>
      <c r="DB67" s="854"/>
      <c r="DC67" s="854"/>
      <c r="DD67" s="854"/>
      <c r="DE67" s="854"/>
      <c r="DF67" s="854"/>
      <c r="DG67" s="854"/>
      <c r="DH67" s="854"/>
      <c r="DI67" s="854"/>
      <c r="DJ67" s="854"/>
      <c r="DK67" s="854"/>
      <c r="DL67" s="854"/>
      <c r="DM67" s="854"/>
      <c r="DN67" s="854"/>
      <c r="DO67" s="854"/>
      <c r="DP67" s="854"/>
      <c r="DQ67" s="854"/>
      <c r="DR67" s="854"/>
      <c r="DS67" s="854"/>
      <c r="DT67" s="854"/>
      <c r="DU67" s="854"/>
      <c r="DV67" s="854"/>
      <c r="DW67" s="854"/>
      <c r="DX67" s="854"/>
      <c r="DY67" s="854"/>
      <c r="DZ67" s="854"/>
      <c r="EA67" s="854"/>
      <c r="EB67" s="854"/>
      <c r="EC67" s="854"/>
      <c r="ED67" s="854"/>
      <c r="EE67" s="854"/>
      <c r="EF67" s="854"/>
      <c r="EG67" s="854"/>
      <c r="EH67" s="854"/>
      <c r="EI67" s="854"/>
      <c r="EJ67" s="854"/>
      <c r="EK67" s="854"/>
      <c r="EL67" s="854"/>
      <c r="EM67" s="854"/>
      <c r="EN67" s="854"/>
      <c r="EO67" s="854"/>
      <c r="EP67" s="854"/>
      <c r="EQ67" s="854"/>
      <c r="ER67" s="854"/>
      <c r="ES67" s="854"/>
      <c r="ET67" s="854"/>
      <c r="EU67" s="854"/>
      <c r="EV67" s="854"/>
      <c r="EW67" s="854"/>
      <c r="EX67" s="854"/>
      <c r="EY67" s="854"/>
      <c r="EZ67" s="854"/>
      <c r="FA67" s="854"/>
      <c r="FB67" s="854"/>
      <c r="FC67" s="854"/>
      <c r="FD67" s="854"/>
      <c r="FE67" s="854"/>
      <c r="FF67" s="854"/>
      <c r="FG67" s="854"/>
      <c r="FH67" s="854"/>
      <c r="FI67" s="854"/>
      <c r="FJ67" s="854"/>
      <c r="FK67" s="854"/>
      <c r="FL67" s="854"/>
      <c r="FM67" s="854"/>
      <c r="FN67" s="854"/>
      <c r="FO67" s="854"/>
      <c r="FP67" s="854"/>
      <c r="FQ67" s="854"/>
      <c r="FR67" s="854"/>
      <c r="FS67" s="854"/>
      <c r="FT67" s="854"/>
      <c r="FU67" s="854"/>
      <c r="FV67" s="854"/>
      <c r="FW67" s="854"/>
      <c r="FX67" s="854"/>
      <c r="FY67" s="854"/>
      <c r="FZ67" s="854"/>
      <c r="GA67" s="854"/>
      <c r="GB67" s="854"/>
      <c r="GC67" s="854"/>
      <c r="GD67" s="854"/>
      <c r="GE67" s="854"/>
      <c r="GF67" s="854"/>
      <c r="GG67" s="854"/>
      <c r="GH67" s="854"/>
      <c r="GI67" s="854"/>
      <c r="GJ67" s="854"/>
      <c r="GK67" s="854"/>
      <c r="GL67" s="854"/>
      <c r="GM67" s="854"/>
      <c r="GN67" s="854"/>
      <c r="GO67" s="854"/>
      <c r="GP67" s="854"/>
      <c r="GQ67" s="854"/>
      <c r="GR67" s="854"/>
      <c r="GS67" s="854"/>
      <c r="GT67" s="854"/>
      <c r="GU67" s="854"/>
      <c r="GV67" s="854"/>
      <c r="GW67" s="854"/>
      <c r="GX67" s="854"/>
      <c r="GY67" s="854"/>
      <c r="GZ67" s="854"/>
      <c r="HA67" s="854"/>
      <c r="HB67" s="854"/>
      <c r="HC67" s="854"/>
      <c r="HD67" s="854"/>
      <c r="HE67" s="854"/>
      <c r="HF67" s="854"/>
      <c r="HG67" s="854"/>
      <c r="HH67" s="854"/>
      <c r="HI67" s="854"/>
      <c r="HJ67" s="854"/>
      <c r="HK67" s="854"/>
      <c r="HL67" s="854"/>
      <c r="HM67" s="854"/>
      <c r="HN67" s="854"/>
      <c r="HO67" s="854"/>
      <c r="HP67" s="854"/>
      <c r="HQ67" s="854"/>
      <c r="HR67" s="854"/>
      <c r="HS67" s="854"/>
      <c r="HT67" s="854"/>
      <c r="HU67" s="854"/>
      <c r="HV67" s="854"/>
      <c r="HW67" s="854"/>
      <c r="HX67" s="854"/>
      <c r="HY67" s="854"/>
      <c r="HZ67" s="854"/>
      <c r="IA67" s="854"/>
      <c r="IB67" s="854"/>
      <c r="IC67" s="854"/>
      <c r="ID67" s="854"/>
      <c r="IE67" s="854"/>
      <c r="IF67" s="854"/>
      <c r="IG67" s="854"/>
      <c r="IH67" s="854"/>
      <c r="II67" s="854"/>
      <c r="IJ67" s="854"/>
      <c r="IK67" s="854"/>
      <c r="IL67" s="854"/>
      <c r="IM67" s="854"/>
      <c r="IN67" s="854"/>
      <c r="IO67" s="854"/>
      <c r="IP67" s="854"/>
      <c r="IQ67" s="854"/>
      <c r="IR67" s="854"/>
      <c r="IS67" s="854"/>
      <c r="IT67" s="854"/>
      <c r="IU67" s="854"/>
      <c r="IV67" s="854"/>
      <c r="IW67" s="854"/>
      <c r="IX67" s="854"/>
      <c r="IY67" s="854"/>
      <c r="IZ67" s="854"/>
      <c r="JA67" s="854"/>
      <c r="JB67" s="854"/>
      <c r="JC67" s="854"/>
      <c r="JD67" s="854"/>
      <c r="JE67" s="854"/>
      <c r="JF67" s="854"/>
      <c r="JG67" s="854"/>
      <c r="JH67" s="854"/>
      <c r="JI67" s="854"/>
      <c r="JJ67" s="854"/>
      <c r="JK67" s="854"/>
      <c r="JL67" s="854"/>
      <c r="JM67" s="854"/>
      <c r="JN67" s="854"/>
      <c r="JO67" s="854"/>
      <c r="JP67" s="854"/>
      <c r="JQ67" s="854"/>
      <c r="JR67" s="854"/>
      <c r="JS67" s="854"/>
      <c r="JT67" s="854"/>
      <c r="JU67" s="854"/>
      <c r="JV67" s="854"/>
      <c r="JW67" s="854"/>
      <c r="JX67" s="854"/>
      <c r="JY67" s="854"/>
      <c r="JZ67" s="854"/>
      <c r="KA67" s="854"/>
      <c r="KB67" s="854"/>
      <c r="KC67" s="854"/>
      <c r="KD67" s="854"/>
      <c r="KE67" s="854"/>
      <c r="KF67" s="854"/>
      <c r="KG67" s="854"/>
      <c r="KH67" s="854"/>
      <c r="KI67" s="854"/>
      <c r="KJ67" s="854"/>
      <c r="KK67" s="854"/>
      <c r="KL67" s="854"/>
      <c r="KM67" s="854"/>
      <c r="KN67" s="854"/>
      <c r="KO67" s="854"/>
      <c r="KP67" s="854"/>
      <c r="KQ67" s="854"/>
      <c r="KR67" s="854"/>
      <c r="KS67" s="854"/>
      <c r="KT67" s="854"/>
      <c r="KU67" s="854"/>
      <c r="KV67" s="854"/>
      <c r="KW67" s="854"/>
      <c r="KX67" s="854"/>
      <c r="KY67" s="854"/>
      <c r="KZ67" s="854"/>
      <c r="LA67" s="854"/>
      <c r="LB67" s="854"/>
      <c r="LC67" s="854"/>
      <c r="LD67" s="854"/>
      <c r="LE67" s="854"/>
      <c r="LF67" s="854"/>
      <c r="LG67" s="854"/>
      <c r="LH67" s="854"/>
      <c r="LI67" s="854"/>
      <c r="LJ67" s="854"/>
      <c r="LK67" s="854"/>
      <c r="LL67" s="854"/>
      <c r="LM67" s="855"/>
    </row>
    <row r="68" spans="1:325" s="856" customFormat="1" ht="15.75" customHeight="1" outlineLevel="1">
      <c r="A68" s="295" t="s">
        <v>2277</v>
      </c>
      <c r="B68" s="492" t="s">
        <v>2446</v>
      </c>
      <c r="C68" s="515">
        <v>600006715</v>
      </c>
      <c r="D68" s="325" t="s">
        <v>1266</v>
      </c>
      <c r="E68" s="325"/>
      <c r="F68" s="329"/>
      <c r="G68" s="299" t="s">
        <v>339</v>
      </c>
      <c r="H68" s="843">
        <v>10</v>
      </c>
      <c r="I68" s="726">
        <v>27.713690406612873</v>
      </c>
      <c r="J68" s="669">
        <f t="shared" si="10"/>
        <v>277.13690406612875</v>
      </c>
      <c r="K68" s="669">
        <f t="shared" si="11"/>
        <v>338.43958724555642</v>
      </c>
      <c r="L68" s="794">
        <f t="shared" si="12"/>
        <v>7.9648599138295041E-5</v>
      </c>
      <c r="M68" s="327"/>
      <c r="N68" s="1262"/>
      <c r="O68" s="1263"/>
      <c r="P68" s="345"/>
      <c r="Q68" s="345"/>
      <c r="R68" s="345"/>
      <c r="S68" s="345"/>
      <c r="T68" s="345"/>
      <c r="U68" s="345"/>
      <c r="V68" s="345"/>
      <c r="W68" s="345"/>
      <c r="X68" s="345"/>
      <c r="Y68" s="345"/>
      <c r="Z68" s="345"/>
      <c r="AA68" s="345"/>
      <c r="AB68" s="345"/>
      <c r="AC68" s="345"/>
      <c r="AD68" s="345"/>
      <c r="AE68" s="345"/>
      <c r="AF68" s="854"/>
      <c r="AG68" s="854"/>
      <c r="AH68" s="854"/>
      <c r="AI68" s="854"/>
      <c r="AJ68" s="854"/>
      <c r="AK68" s="854"/>
      <c r="AL68" s="854"/>
      <c r="AM68" s="854"/>
      <c r="AN68" s="854"/>
      <c r="AO68" s="854"/>
      <c r="AP68" s="854"/>
      <c r="AQ68" s="854"/>
      <c r="AR68" s="854"/>
      <c r="AS68" s="854"/>
      <c r="AT68" s="854"/>
      <c r="AU68" s="854"/>
      <c r="AV68" s="854"/>
      <c r="AW68" s="854"/>
      <c r="AX68" s="854"/>
      <c r="AY68" s="854"/>
      <c r="AZ68" s="854"/>
      <c r="BA68" s="854"/>
      <c r="BB68" s="854"/>
      <c r="BC68" s="854"/>
      <c r="BD68" s="854"/>
      <c r="BE68" s="854"/>
      <c r="BF68" s="854"/>
      <c r="BG68" s="854"/>
      <c r="BH68" s="854"/>
      <c r="BI68" s="854"/>
      <c r="BJ68" s="854"/>
      <c r="BK68" s="854"/>
      <c r="BL68" s="854"/>
      <c r="BM68" s="854"/>
      <c r="BN68" s="854"/>
      <c r="BO68" s="854"/>
      <c r="BP68" s="854"/>
      <c r="BQ68" s="854"/>
      <c r="BR68" s="854"/>
      <c r="BS68" s="854"/>
      <c r="BT68" s="854"/>
      <c r="BU68" s="854"/>
      <c r="BV68" s="854"/>
      <c r="BW68" s="854"/>
      <c r="BX68" s="854"/>
      <c r="BY68" s="854"/>
      <c r="BZ68" s="854"/>
      <c r="CA68" s="854"/>
      <c r="CB68" s="854"/>
      <c r="CC68" s="854"/>
      <c r="CD68" s="854"/>
      <c r="CE68" s="854"/>
      <c r="CF68" s="854"/>
      <c r="CG68" s="854"/>
      <c r="CH68" s="854"/>
      <c r="CI68" s="854"/>
      <c r="CJ68" s="854"/>
      <c r="CK68" s="854"/>
      <c r="CL68" s="854"/>
      <c r="CM68" s="854"/>
      <c r="CN68" s="854"/>
      <c r="CO68" s="854"/>
      <c r="CP68" s="854"/>
      <c r="CQ68" s="854"/>
      <c r="CR68" s="854"/>
      <c r="CS68" s="854"/>
      <c r="CT68" s="854"/>
      <c r="CU68" s="854"/>
      <c r="CV68" s="854"/>
      <c r="CW68" s="854"/>
      <c r="CX68" s="854"/>
      <c r="CY68" s="854"/>
      <c r="CZ68" s="854"/>
      <c r="DA68" s="854"/>
      <c r="DB68" s="854"/>
      <c r="DC68" s="854"/>
      <c r="DD68" s="854"/>
      <c r="DE68" s="854"/>
      <c r="DF68" s="854"/>
      <c r="DG68" s="854"/>
      <c r="DH68" s="854"/>
      <c r="DI68" s="854"/>
      <c r="DJ68" s="854"/>
      <c r="DK68" s="854"/>
      <c r="DL68" s="854"/>
      <c r="DM68" s="854"/>
      <c r="DN68" s="854"/>
      <c r="DO68" s="854"/>
      <c r="DP68" s="854"/>
      <c r="DQ68" s="854"/>
      <c r="DR68" s="854"/>
      <c r="DS68" s="854"/>
      <c r="DT68" s="854"/>
      <c r="DU68" s="854"/>
      <c r="DV68" s="854"/>
      <c r="DW68" s="854"/>
      <c r="DX68" s="854"/>
      <c r="DY68" s="854"/>
      <c r="DZ68" s="854"/>
      <c r="EA68" s="854"/>
      <c r="EB68" s="854"/>
      <c r="EC68" s="854"/>
      <c r="ED68" s="854"/>
      <c r="EE68" s="854"/>
      <c r="EF68" s="854"/>
      <c r="EG68" s="854"/>
      <c r="EH68" s="854"/>
      <c r="EI68" s="854"/>
      <c r="EJ68" s="854"/>
      <c r="EK68" s="854"/>
      <c r="EL68" s="854"/>
      <c r="EM68" s="854"/>
      <c r="EN68" s="854"/>
      <c r="EO68" s="854"/>
      <c r="EP68" s="854"/>
      <c r="EQ68" s="854"/>
      <c r="ER68" s="854"/>
      <c r="ES68" s="854"/>
      <c r="ET68" s="854"/>
      <c r="EU68" s="854"/>
      <c r="EV68" s="854"/>
      <c r="EW68" s="854"/>
      <c r="EX68" s="854"/>
      <c r="EY68" s="854"/>
      <c r="EZ68" s="854"/>
      <c r="FA68" s="854"/>
      <c r="FB68" s="854"/>
      <c r="FC68" s="854"/>
      <c r="FD68" s="854"/>
      <c r="FE68" s="854"/>
      <c r="FF68" s="854"/>
      <c r="FG68" s="854"/>
      <c r="FH68" s="854"/>
      <c r="FI68" s="854"/>
      <c r="FJ68" s="854"/>
      <c r="FK68" s="854"/>
      <c r="FL68" s="854"/>
      <c r="FM68" s="854"/>
      <c r="FN68" s="854"/>
      <c r="FO68" s="854"/>
      <c r="FP68" s="854"/>
      <c r="FQ68" s="854"/>
      <c r="FR68" s="854"/>
      <c r="FS68" s="854"/>
      <c r="FT68" s="854"/>
      <c r="FU68" s="854"/>
      <c r="FV68" s="854"/>
      <c r="FW68" s="854"/>
      <c r="FX68" s="854"/>
      <c r="FY68" s="854"/>
      <c r="FZ68" s="854"/>
      <c r="GA68" s="854"/>
      <c r="GB68" s="854"/>
      <c r="GC68" s="854"/>
      <c r="GD68" s="854"/>
      <c r="GE68" s="854"/>
      <c r="GF68" s="854"/>
      <c r="GG68" s="854"/>
      <c r="GH68" s="854"/>
      <c r="GI68" s="854"/>
      <c r="GJ68" s="854"/>
      <c r="GK68" s="854"/>
      <c r="GL68" s="854"/>
      <c r="GM68" s="854"/>
      <c r="GN68" s="854"/>
      <c r="GO68" s="854"/>
      <c r="GP68" s="854"/>
      <c r="GQ68" s="854"/>
      <c r="GR68" s="854"/>
      <c r="GS68" s="854"/>
      <c r="GT68" s="854"/>
      <c r="GU68" s="854"/>
      <c r="GV68" s="854"/>
      <c r="GW68" s="854"/>
      <c r="GX68" s="854"/>
      <c r="GY68" s="854"/>
      <c r="GZ68" s="854"/>
      <c r="HA68" s="854"/>
      <c r="HB68" s="854"/>
      <c r="HC68" s="854"/>
      <c r="HD68" s="854"/>
      <c r="HE68" s="854"/>
      <c r="HF68" s="854"/>
      <c r="HG68" s="854"/>
      <c r="HH68" s="854"/>
      <c r="HI68" s="854"/>
      <c r="HJ68" s="854"/>
      <c r="HK68" s="854"/>
      <c r="HL68" s="854"/>
      <c r="HM68" s="854"/>
      <c r="HN68" s="854"/>
      <c r="HO68" s="854"/>
      <c r="HP68" s="854"/>
      <c r="HQ68" s="854"/>
      <c r="HR68" s="854"/>
      <c r="HS68" s="854"/>
      <c r="HT68" s="854"/>
      <c r="HU68" s="854"/>
      <c r="HV68" s="854"/>
      <c r="HW68" s="854"/>
      <c r="HX68" s="854"/>
      <c r="HY68" s="854"/>
      <c r="HZ68" s="854"/>
      <c r="IA68" s="854"/>
      <c r="IB68" s="854"/>
      <c r="IC68" s="854"/>
      <c r="ID68" s="854"/>
      <c r="IE68" s="854"/>
      <c r="IF68" s="854"/>
      <c r="IG68" s="854"/>
      <c r="IH68" s="854"/>
      <c r="II68" s="854"/>
      <c r="IJ68" s="854"/>
      <c r="IK68" s="854"/>
      <c r="IL68" s="854"/>
      <c r="IM68" s="854"/>
      <c r="IN68" s="854"/>
      <c r="IO68" s="854"/>
      <c r="IP68" s="854"/>
      <c r="IQ68" s="854"/>
      <c r="IR68" s="854"/>
      <c r="IS68" s="854"/>
      <c r="IT68" s="854"/>
      <c r="IU68" s="854"/>
      <c r="IV68" s="854"/>
      <c r="IW68" s="854"/>
      <c r="IX68" s="854"/>
      <c r="IY68" s="854"/>
      <c r="IZ68" s="854"/>
      <c r="JA68" s="854"/>
      <c r="JB68" s="854"/>
      <c r="JC68" s="854"/>
      <c r="JD68" s="854"/>
      <c r="JE68" s="854"/>
      <c r="JF68" s="854"/>
      <c r="JG68" s="854"/>
      <c r="JH68" s="854"/>
      <c r="JI68" s="854"/>
      <c r="JJ68" s="854"/>
      <c r="JK68" s="854"/>
      <c r="JL68" s="854"/>
      <c r="JM68" s="854"/>
      <c r="JN68" s="854"/>
      <c r="JO68" s="854"/>
      <c r="JP68" s="854"/>
      <c r="JQ68" s="854"/>
      <c r="JR68" s="854"/>
      <c r="JS68" s="854"/>
      <c r="JT68" s="854"/>
      <c r="JU68" s="854"/>
      <c r="JV68" s="854"/>
      <c r="JW68" s="854"/>
      <c r="JX68" s="854"/>
      <c r="JY68" s="854"/>
      <c r="JZ68" s="854"/>
      <c r="KA68" s="854"/>
      <c r="KB68" s="854"/>
      <c r="KC68" s="854"/>
      <c r="KD68" s="854"/>
      <c r="KE68" s="854"/>
      <c r="KF68" s="854"/>
      <c r="KG68" s="854"/>
      <c r="KH68" s="854"/>
      <c r="KI68" s="854"/>
      <c r="KJ68" s="854"/>
      <c r="KK68" s="854"/>
      <c r="KL68" s="854"/>
      <c r="KM68" s="854"/>
      <c r="KN68" s="854"/>
      <c r="KO68" s="854"/>
      <c r="KP68" s="854"/>
      <c r="KQ68" s="854"/>
      <c r="KR68" s="854"/>
      <c r="KS68" s="854"/>
      <c r="KT68" s="854"/>
      <c r="KU68" s="854"/>
      <c r="KV68" s="854"/>
      <c r="KW68" s="854"/>
      <c r="KX68" s="854"/>
      <c r="KY68" s="854"/>
      <c r="KZ68" s="854"/>
      <c r="LA68" s="854"/>
      <c r="LB68" s="854"/>
      <c r="LC68" s="854"/>
      <c r="LD68" s="854"/>
      <c r="LE68" s="854"/>
      <c r="LF68" s="854"/>
      <c r="LG68" s="854"/>
      <c r="LH68" s="854"/>
      <c r="LI68" s="854"/>
      <c r="LJ68" s="854"/>
      <c r="LK68" s="854"/>
      <c r="LL68" s="854"/>
      <c r="LM68" s="855"/>
    </row>
    <row r="69" spans="1:325" s="856" customFormat="1" ht="15.75" customHeight="1" outlineLevel="1">
      <c r="A69" s="295" t="s">
        <v>2278</v>
      </c>
      <c r="B69" s="492" t="s">
        <v>2446</v>
      </c>
      <c r="C69" s="515">
        <v>600008947</v>
      </c>
      <c r="D69" s="325" t="s">
        <v>1267</v>
      </c>
      <c r="E69" s="325"/>
      <c r="F69" s="329"/>
      <c r="G69" s="299" t="s">
        <v>339</v>
      </c>
      <c r="H69" s="843">
        <v>9</v>
      </c>
      <c r="I69" s="726">
        <v>57.058902825032746</v>
      </c>
      <c r="J69" s="669">
        <f t="shared" si="10"/>
        <v>513.53012542529473</v>
      </c>
      <c r="K69" s="669">
        <f t="shared" si="11"/>
        <v>627.12298916936993</v>
      </c>
      <c r="L69" s="794">
        <f t="shared" si="12"/>
        <v>1.4758754429788207E-4</v>
      </c>
      <c r="M69" s="327"/>
      <c r="N69" s="1262"/>
      <c r="O69" s="1263"/>
      <c r="P69" s="345"/>
      <c r="Q69" s="345"/>
      <c r="R69" s="345"/>
      <c r="S69" s="345"/>
      <c r="T69" s="345"/>
      <c r="U69" s="345"/>
      <c r="V69" s="345"/>
      <c r="W69" s="345"/>
      <c r="X69" s="345"/>
      <c r="Y69" s="345"/>
      <c r="Z69" s="345"/>
      <c r="AA69" s="345"/>
      <c r="AB69" s="345"/>
      <c r="AC69" s="345"/>
      <c r="AD69" s="345"/>
      <c r="AE69" s="345"/>
      <c r="AF69" s="854"/>
      <c r="AG69" s="854"/>
      <c r="AH69" s="854"/>
      <c r="AI69" s="854"/>
      <c r="AJ69" s="854"/>
      <c r="AK69" s="854"/>
      <c r="AL69" s="854"/>
      <c r="AM69" s="854"/>
      <c r="AN69" s="854"/>
      <c r="AO69" s="854"/>
      <c r="AP69" s="854"/>
      <c r="AQ69" s="854"/>
      <c r="AR69" s="854"/>
      <c r="AS69" s="854"/>
      <c r="AT69" s="854"/>
      <c r="AU69" s="854"/>
      <c r="AV69" s="854"/>
      <c r="AW69" s="854"/>
      <c r="AX69" s="854"/>
      <c r="AY69" s="854"/>
      <c r="AZ69" s="854"/>
      <c r="BA69" s="854"/>
      <c r="BB69" s="854"/>
      <c r="BC69" s="854"/>
      <c r="BD69" s="854"/>
      <c r="BE69" s="854"/>
      <c r="BF69" s="854"/>
      <c r="BG69" s="854"/>
      <c r="BH69" s="854"/>
      <c r="BI69" s="854"/>
      <c r="BJ69" s="854"/>
      <c r="BK69" s="854"/>
      <c r="BL69" s="854"/>
      <c r="BM69" s="854"/>
      <c r="BN69" s="854"/>
      <c r="BO69" s="854"/>
      <c r="BP69" s="854"/>
      <c r="BQ69" s="854"/>
      <c r="BR69" s="854"/>
      <c r="BS69" s="854"/>
      <c r="BT69" s="854"/>
      <c r="BU69" s="854"/>
      <c r="BV69" s="854"/>
      <c r="BW69" s="854"/>
      <c r="BX69" s="854"/>
      <c r="BY69" s="854"/>
      <c r="BZ69" s="854"/>
      <c r="CA69" s="854"/>
      <c r="CB69" s="854"/>
      <c r="CC69" s="854"/>
      <c r="CD69" s="854"/>
      <c r="CE69" s="854"/>
      <c r="CF69" s="854"/>
      <c r="CG69" s="854"/>
      <c r="CH69" s="854"/>
      <c r="CI69" s="854"/>
      <c r="CJ69" s="854"/>
      <c r="CK69" s="854"/>
      <c r="CL69" s="854"/>
      <c r="CM69" s="854"/>
      <c r="CN69" s="854"/>
      <c r="CO69" s="854"/>
      <c r="CP69" s="854"/>
      <c r="CQ69" s="854"/>
      <c r="CR69" s="854"/>
      <c r="CS69" s="854"/>
      <c r="CT69" s="854"/>
      <c r="CU69" s="854"/>
      <c r="CV69" s="854"/>
      <c r="CW69" s="854"/>
      <c r="CX69" s="854"/>
      <c r="CY69" s="854"/>
      <c r="CZ69" s="854"/>
      <c r="DA69" s="854"/>
      <c r="DB69" s="854"/>
      <c r="DC69" s="854"/>
      <c r="DD69" s="854"/>
      <c r="DE69" s="854"/>
      <c r="DF69" s="854"/>
      <c r="DG69" s="854"/>
      <c r="DH69" s="854"/>
      <c r="DI69" s="854"/>
      <c r="DJ69" s="854"/>
      <c r="DK69" s="854"/>
      <c r="DL69" s="854"/>
      <c r="DM69" s="854"/>
      <c r="DN69" s="854"/>
      <c r="DO69" s="854"/>
      <c r="DP69" s="854"/>
      <c r="DQ69" s="854"/>
      <c r="DR69" s="854"/>
      <c r="DS69" s="854"/>
      <c r="DT69" s="854"/>
      <c r="DU69" s="854"/>
      <c r="DV69" s="854"/>
      <c r="DW69" s="854"/>
      <c r="DX69" s="854"/>
      <c r="DY69" s="854"/>
      <c r="DZ69" s="854"/>
      <c r="EA69" s="854"/>
      <c r="EB69" s="854"/>
      <c r="EC69" s="854"/>
      <c r="ED69" s="854"/>
      <c r="EE69" s="854"/>
      <c r="EF69" s="854"/>
      <c r="EG69" s="854"/>
      <c r="EH69" s="854"/>
      <c r="EI69" s="854"/>
      <c r="EJ69" s="854"/>
      <c r="EK69" s="854"/>
      <c r="EL69" s="854"/>
      <c r="EM69" s="854"/>
      <c r="EN69" s="854"/>
      <c r="EO69" s="854"/>
      <c r="EP69" s="854"/>
      <c r="EQ69" s="854"/>
      <c r="ER69" s="854"/>
      <c r="ES69" s="854"/>
      <c r="ET69" s="854"/>
      <c r="EU69" s="854"/>
      <c r="EV69" s="854"/>
      <c r="EW69" s="854"/>
      <c r="EX69" s="854"/>
      <c r="EY69" s="854"/>
      <c r="EZ69" s="854"/>
      <c r="FA69" s="854"/>
      <c r="FB69" s="854"/>
      <c r="FC69" s="854"/>
      <c r="FD69" s="854"/>
      <c r="FE69" s="854"/>
      <c r="FF69" s="854"/>
      <c r="FG69" s="854"/>
      <c r="FH69" s="854"/>
      <c r="FI69" s="854"/>
      <c r="FJ69" s="854"/>
      <c r="FK69" s="854"/>
      <c r="FL69" s="854"/>
      <c r="FM69" s="854"/>
      <c r="FN69" s="854"/>
      <c r="FO69" s="854"/>
      <c r="FP69" s="854"/>
      <c r="FQ69" s="854"/>
      <c r="FR69" s="854"/>
      <c r="FS69" s="854"/>
      <c r="FT69" s="854"/>
      <c r="FU69" s="854"/>
      <c r="FV69" s="854"/>
      <c r="FW69" s="854"/>
      <c r="FX69" s="854"/>
      <c r="FY69" s="854"/>
      <c r="FZ69" s="854"/>
      <c r="GA69" s="854"/>
      <c r="GB69" s="854"/>
      <c r="GC69" s="854"/>
      <c r="GD69" s="854"/>
      <c r="GE69" s="854"/>
      <c r="GF69" s="854"/>
      <c r="GG69" s="854"/>
      <c r="GH69" s="854"/>
      <c r="GI69" s="854"/>
      <c r="GJ69" s="854"/>
      <c r="GK69" s="854"/>
      <c r="GL69" s="854"/>
      <c r="GM69" s="854"/>
      <c r="GN69" s="854"/>
      <c r="GO69" s="854"/>
      <c r="GP69" s="854"/>
      <c r="GQ69" s="854"/>
      <c r="GR69" s="854"/>
      <c r="GS69" s="854"/>
      <c r="GT69" s="854"/>
      <c r="GU69" s="854"/>
      <c r="GV69" s="854"/>
      <c r="GW69" s="854"/>
      <c r="GX69" s="854"/>
      <c r="GY69" s="854"/>
      <c r="GZ69" s="854"/>
      <c r="HA69" s="854"/>
      <c r="HB69" s="854"/>
      <c r="HC69" s="854"/>
      <c r="HD69" s="854"/>
      <c r="HE69" s="854"/>
      <c r="HF69" s="854"/>
      <c r="HG69" s="854"/>
      <c r="HH69" s="854"/>
      <c r="HI69" s="854"/>
      <c r="HJ69" s="854"/>
      <c r="HK69" s="854"/>
      <c r="HL69" s="854"/>
      <c r="HM69" s="854"/>
      <c r="HN69" s="854"/>
      <c r="HO69" s="854"/>
      <c r="HP69" s="854"/>
      <c r="HQ69" s="854"/>
      <c r="HR69" s="854"/>
      <c r="HS69" s="854"/>
      <c r="HT69" s="854"/>
      <c r="HU69" s="854"/>
      <c r="HV69" s="854"/>
      <c r="HW69" s="854"/>
      <c r="HX69" s="854"/>
      <c r="HY69" s="854"/>
      <c r="HZ69" s="854"/>
      <c r="IA69" s="854"/>
      <c r="IB69" s="854"/>
      <c r="IC69" s="854"/>
      <c r="ID69" s="854"/>
      <c r="IE69" s="854"/>
      <c r="IF69" s="854"/>
      <c r="IG69" s="854"/>
      <c r="IH69" s="854"/>
      <c r="II69" s="854"/>
      <c r="IJ69" s="854"/>
      <c r="IK69" s="854"/>
      <c r="IL69" s="854"/>
      <c r="IM69" s="854"/>
      <c r="IN69" s="854"/>
      <c r="IO69" s="854"/>
      <c r="IP69" s="854"/>
      <c r="IQ69" s="854"/>
      <c r="IR69" s="854"/>
      <c r="IS69" s="854"/>
      <c r="IT69" s="854"/>
      <c r="IU69" s="854"/>
      <c r="IV69" s="854"/>
      <c r="IW69" s="854"/>
      <c r="IX69" s="854"/>
      <c r="IY69" s="854"/>
      <c r="IZ69" s="854"/>
      <c r="JA69" s="854"/>
      <c r="JB69" s="854"/>
      <c r="JC69" s="854"/>
      <c r="JD69" s="854"/>
      <c r="JE69" s="854"/>
      <c r="JF69" s="854"/>
      <c r="JG69" s="854"/>
      <c r="JH69" s="854"/>
      <c r="JI69" s="854"/>
      <c r="JJ69" s="854"/>
      <c r="JK69" s="854"/>
      <c r="JL69" s="854"/>
      <c r="JM69" s="854"/>
      <c r="JN69" s="854"/>
      <c r="JO69" s="854"/>
      <c r="JP69" s="854"/>
      <c r="JQ69" s="854"/>
      <c r="JR69" s="854"/>
      <c r="JS69" s="854"/>
      <c r="JT69" s="854"/>
      <c r="JU69" s="854"/>
      <c r="JV69" s="854"/>
      <c r="JW69" s="854"/>
      <c r="JX69" s="854"/>
      <c r="JY69" s="854"/>
      <c r="JZ69" s="854"/>
      <c r="KA69" s="854"/>
      <c r="KB69" s="854"/>
      <c r="KC69" s="854"/>
      <c r="KD69" s="854"/>
      <c r="KE69" s="854"/>
      <c r="KF69" s="854"/>
      <c r="KG69" s="854"/>
      <c r="KH69" s="854"/>
      <c r="KI69" s="854"/>
      <c r="KJ69" s="854"/>
      <c r="KK69" s="854"/>
      <c r="KL69" s="854"/>
      <c r="KM69" s="854"/>
      <c r="KN69" s="854"/>
      <c r="KO69" s="854"/>
      <c r="KP69" s="854"/>
      <c r="KQ69" s="854"/>
      <c r="KR69" s="854"/>
      <c r="KS69" s="854"/>
      <c r="KT69" s="854"/>
      <c r="KU69" s="854"/>
      <c r="KV69" s="854"/>
      <c r="KW69" s="854"/>
      <c r="KX69" s="854"/>
      <c r="KY69" s="854"/>
      <c r="KZ69" s="854"/>
      <c r="LA69" s="854"/>
      <c r="LB69" s="854"/>
      <c r="LC69" s="854"/>
      <c r="LD69" s="854"/>
      <c r="LE69" s="854"/>
      <c r="LF69" s="854"/>
      <c r="LG69" s="854"/>
      <c r="LH69" s="854"/>
      <c r="LI69" s="854"/>
      <c r="LJ69" s="854"/>
      <c r="LK69" s="854"/>
      <c r="LL69" s="854"/>
      <c r="LM69" s="855"/>
    </row>
    <row r="70" spans="1:325" s="856" customFormat="1" ht="15.75" outlineLevel="1">
      <c r="A70" s="295" t="s">
        <v>2279</v>
      </c>
      <c r="B70" s="492" t="s">
        <v>2446</v>
      </c>
      <c r="C70" s="515">
        <v>600005626</v>
      </c>
      <c r="D70" s="325" t="s">
        <v>1268</v>
      </c>
      <c r="E70" s="325"/>
      <c r="F70" s="329"/>
      <c r="G70" s="299" t="s">
        <v>339</v>
      </c>
      <c r="H70" s="843">
        <v>11</v>
      </c>
      <c r="I70" s="726">
        <v>31.829012827827011</v>
      </c>
      <c r="J70" s="669">
        <f t="shared" si="10"/>
        <v>350.11914110609712</v>
      </c>
      <c r="K70" s="669">
        <f t="shared" si="11"/>
        <v>427.5654951187658</v>
      </c>
      <c r="L70" s="794">
        <f t="shared" si="12"/>
        <v>1.0062354999083621E-4</v>
      </c>
      <c r="M70" s="327"/>
      <c r="N70" s="1262"/>
      <c r="O70" s="1263"/>
      <c r="P70" s="345"/>
      <c r="Q70" s="345"/>
      <c r="R70" s="345"/>
      <c r="S70" s="345"/>
      <c r="T70" s="345"/>
      <c r="U70" s="345"/>
      <c r="V70" s="345"/>
      <c r="W70" s="345"/>
      <c r="X70" s="345"/>
      <c r="Y70" s="345"/>
      <c r="Z70" s="345"/>
      <c r="AA70" s="345"/>
      <c r="AB70" s="345"/>
      <c r="AC70" s="345"/>
      <c r="AD70" s="345"/>
      <c r="AE70" s="345"/>
      <c r="AF70" s="854"/>
      <c r="AG70" s="854"/>
      <c r="AH70" s="854"/>
      <c r="AI70" s="854"/>
      <c r="AJ70" s="854"/>
      <c r="AK70" s="854"/>
      <c r="AL70" s="854"/>
      <c r="AM70" s="854"/>
      <c r="AN70" s="854"/>
      <c r="AO70" s="854"/>
      <c r="AP70" s="854"/>
      <c r="AQ70" s="854"/>
      <c r="AR70" s="854"/>
      <c r="AS70" s="854"/>
      <c r="AT70" s="854"/>
      <c r="AU70" s="854"/>
      <c r="AV70" s="854"/>
      <c r="AW70" s="854"/>
      <c r="AX70" s="854"/>
      <c r="AY70" s="854"/>
      <c r="AZ70" s="854"/>
      <c r="BA70" s="854"/>
      <c r="BB70" s="854"/>
      <c r="BC70" s="854"/>
      <c r="BD70" s="854"/>
      <c r="BE70" s="854"/>
      <c r="BF70" s="854"/>
      <c r="BG70" s="854"/>
      <c r="BH70" s="854"/>
      <c r="BI70" s="854"/>
      <c r="BJ70" s="854"/>
      <c r="BK70" s="854"/>
      <c r="BL70" s="854"/>
      <c r="BM70" s="854"/>
      <c r="BN70" s="854"/>
      <c r="BO70" s="854"/>
      <c r="BP70" s="854"/>
      <c r="BQ70" s="854"/>
      <c r="BR70" s="854"/>
      <c r="BS70" s="854"/>
      <c r="BT70" s="854"/>
      <c r="BU70" s="854"/>
      <c r="BV70" s="854"/>
      <c r="BW70" s="854"/>
      <c r="BX70" s="854"/>
      <c r="BY70" s="854"/>
      <c r="BZ70" s="854"/>
      <c r="CA70" s="854"/>
      <c r="CB70" s="854"/>
      <c r="CC70" s="854"/>
      <c r="CD70" s="854"/>
      <c r="CE70" s="854"/>
      <c r="CF70" s="854"/>
      <c r="CG70" s="854"/>
      <c r="CH70" s="854"/>
      <c r="CI70" s="854"/>
      <c r="CJ70" s="854"/>
      <c r="CK70" s="854"/>
      <c r="CL70" s="854"/>
      <c r="CM70" s="854"/>
      <c r="CN70" s="854"/>
      <c r="CO70" s="854"/>
      <c r="CP70" s="854"/>
      <c r="CQ70" s="854"/>
      <c r="CR70" s="854"/>
      <c r="CS70" s="854"/>
      <c r="CT70" s="854"/>
      <c r="CU70" s="854"/>
      <c r="CV70" s="854"/>
      <c r="CW70" s="854"/>
      <c r="CX70" s="854"/>
      <c r="CY70" s="854"/>
      <c r="CZ70" s="854"/>
      <c r="DA70" s="854"/>
      <c r="DB70" s="854"/>
      <c r="DC70" s="854"/>
      <c r="DD70" s="854"/>
      <c r="DE70" s="854"/>
      <c r="DF70" s="854"/>
      <c r="DG70" s="854"/>
      <c r="DH70" s="854"/>
      <c r="DI70" s="854"/>
      <c r="DJ70" s="854"/>
      <c r="DK70" s="854"/>
      <c r="DL70" s="854"/>
      <c r="DM70" s="854"/>
      <c r="DN70" s="854"/>
      <c r="DO70" s="854"/>
      <c r="DP70" s="854"/>
      <c r="DQ70" s="854"/>
      <c r="DR70" s="854"/>
      <c r="DS70" s="854"/>
      <c r="DT70" s="854"/>
      <c r="DU70" s="854"/>
      <c r="DV70" s="854"/>
      <c r="DW70" s="854"/>
      <c r="DX70" s="854"/>
      <c r="DY70" s="854"/>
      <c r="DZ70" s="854"/>
      <c r="EA70" s="854"/>
      <c r="EB70" s="854"/>
      <c r="EC70" s="854"/>
      <c r="ED70" s="854"/>
      <c r="EE70" s="854"/>
      <c r="EF70" s="854"/>
      <c r="EG70" s="854"/>
      <c r="EH70" s="854"/>
      <c r="EI70" s="854"/>
      <c r="EJ70" s="854"/>
      <c r="EK70" s="854"/>
      <c r="EL70" s="854"/>
      <c r="EM70" s="854"/>
      <c r="EN70" s="854"/>
      <c r="EO70" s="854"/>
      <c r="EP70" s="854"/>
      <c r="EQ70" s="854"/>
      <c r="ER70" s="854"/>
      <c r="ES70" s="854"/>
      <c r="ET70" s="854"/>
      <c r="EU70" s="854"/>
      <c r="EV70" s="854"/>
      <c r="EW70" s="854"/>
      <c r="EX70" s="854"/>
      <c r="EY70" s="854"/>
      <c r="EZ70" s="854"/>
      <c r="FA70" s="854"/>
      <c r="FB70" s="854"/>
      <c r="FC70" s="854"/>
      <c r="FD70" s="854"/>
      <c r="FE70" s="854"/>
      <c r="FF70" s="854"/>
      <c r="FG70" s="854"/>
      <c r="FH70" s="854"/>
      <c r="FI70" s="854"/>
      <c r="FJ70" s="854"/>
      <c r="FK70" s="854"/>
      <c r="FL70" s="854"/>
      <c r="FM70" s="854"/>
      <c r="FN70" s="854"/>
      <c r="FO70" s="854"/>
      <c r="FP70" s="854"/>
      <c r="FQ70" s="854"/>
      <c r="FR70" s="854"/>
      <c r="FS70" s="854"/>
      <c r="FT70" s="854"/>
      <c r="FU70" s="854"/>
      <c r="FV70" s="854"/>
      <c r="FW70" s="854"/>
      <c r="FX70" s="854"/>
      <c r="FY70" s="854"/>
      <c r="FZ70" s="854"/>
      <c r="GA70" s="854"/>
      <c r="GB70" s="854"/>
      <c r="GC70" s="854"/>
      <c r="GD70" s="854"/>
      <c r="GE70" s="854"/>
      <c r="GF70" s="854"/>
      <c r="GG70" s="854"/>
      <c r="GH70" s="854"/>
      <c r="GI70" s="854"/>
      <c r="GJ70" s="854"/>
      <c r="GK70" s="854"/>
      <c r="GL70" s="854"/>
      <c r="GM70" s="854"/>
      <c r="GN70" s="854"/>
      <c r="GO70" s="854"/>
      <c r="GP70" s="854"/>
      <c r="GQ70" s="854"/>
      <c r="GR70" s="854"/>
      <c r="GS70" s="854"/>
      <c r="GT70" s="854"/>
      <c r="GU70" s="854"/>
      <c r="GV70" s="854"/>
      <c r="GW70" s="854"/>
      <c r="GX70" s="854"/>
      <c r="GY70" s="854"/>
      <c r="GZ70" s="854"/>
      <c r="HA70" s="854"/>
      <c r="HB70" s="854"/>
      <c r="HC70" s="854"/>
      <c r="HD70" s="854"/>
      <c r="HE70" s="854"/>
      <c r="HF70" s="854"/>
      <c r="HG70" s="854"/>
      <c r="HH70" s="854"/>
      <c r="HI70" s="854"/>
      <c r="HJ70" s="854"/>
      <c r="HK70" s="854"/>
      <c r="HL70" s="854"/>
      <c r="HM70" s="854"/>
      <c r="HN70" s="854"/>
      <c r="HO70" s="854"/>
      <c r="HP70" s="854"/>
      <c r="HQ70" s="854"/>
      <c r="HR70" s="854"/>
      <c r="HS70" s="854"/>
      <c r="HT70" s="854"/>
      <c r="HU70" s="854"/>
      <c r="HV70" s="854"/>
      <c r="HW70" s="854"/>
      <c r="HX70" s="854"/>
      <c r="HY70" s="854"/>
      <c r="HZ70" s="854"/>
      <c r="IA70" s="854"/>
      <c r="IB70" s="854"/>
      <c r="IC70" s="854"/>
      <c r="ID70" s="854"/>
      <c r="IE70" s="854"/>
      <c r="IF70" s="854"/>
      <c r="IG70" s="854"/>
      <c r="IH70" s="854"/>
      <c r="II70" s="854"/>
      <c r="IJ70" s="854"/>
      <c r="IK70" s="854"/>
      <c r="IL70" s="854"/>
      <c r="IM70" s="854"/>
      <c r="IN70" s="854"/>
      <c r="IO70" s="854"/>
      <c r="IP70" s="854"/>
      <c r="IQ70" s="854"/>
      <c r="IR70" s="854"/>
      <c r="IS70" s="854"/>
      <c r="IT70" s="854"/>
      <c r="IU70" s="854"/>
      <c r="IV70" s="854"/>
      <c r="IW70" s="854"/>
      <c r="IX70" s="854"/>
      <c r="IY70" s="854"/>
      <c r="IZ70" s="854"/>
      <c r="JA70" s="854"/>
      <c r="JB70" s="854"/>
      <c r="JC70" s="854"/>
      <c r="JD70" s="854"/>
      <c r="JE70" s="854"/>
      <c r="JF70" s="854"/>
      <c r="JG70" s="854"/>
      <c r="JH70" s="854"/>
      <c r="JI70" s="854"/>
      <c r="JJ70" s="854"/>
      <c r="JK70" s="854"/>
      <c r="JL70" s="854"/>
      <c r="JM70" s="854"/>
      <c r="JN70" s="854"/>
      <c r="JO70" s="854"/>
      <c r="JP70" s="854"/>
      <c r="JQ70" s="854"/>
      <c r="JR70" s="854"/>
      <c r="JS70" s="854"/>
      <c r="JT70" s="854"/>
      <c r="JU70" s="854"/>
      <c r="JV70" s="854"/>
      <c r="JW70" s="854"/>
      <c r="JX70" s="854"/>
      <c r="JY70" s="854"/>
      <c r="JZ70" s="854"/>
      <c r="KA70" s="854"/>
      <c r="KB70" s="854"/>
      <c r="KC70" s="854"/>
      <c r="KD70" s="854"/>
      <c r="KE70" s="854"/>
      <c r="KF70" s="854"/>
      <c r="KG70" s="854"/>
      <c r="KH70" s="854"/>
      <c r="KI70" s="854"/>
      <c r="KJ70" s="854"/>
      <c r="KK70" s="854"/>
      <c r="KL70" s="854"/>
      <c r="KM70" s="854"/>
      <c r="KN70" s="854"/>
      <c r="KO70" s="854"/>
      <c r="KP70" s="854"/>
      <c r="KQ70" s="854"/>
      <c r="KR70" s="854"/>
      <c r="KS70" s="854"/>
      <c r="KT70" s="854"/>
      <c r="KU70" s="854"/>
      <c r="KV70" s="854"/>
      <c r="KW70" s="854"/>
      <c r="KX70" s="854"/>
      <c r="KY70" s="854"/>
      <c r="KZ70" s="854"/>
      <c r="LA70" s="854"/>
      <c r="LB70" s="854"/>
      <c r="LC70" s="854"/>
      <c r="LD70" s="854"/>
      <c r="LE70" s="854"/>
      <c r="LF70" s="854"/>
      <c r="LG70" s="854"/>
      <c r="LH70" s="854"/>
      <c r="LI70" s="854"/>
      <c r="LJ70" s="854"/>
      <c r="LK70" s="854"/>
      <c r="LL70" s="854"/>
      <c r="LM70" s="855"/>
    </row>
    <row r="71" spans="1:325" s="856" customFormat="1" ht="15.75" outlineLevel="1">
      <c r="A71" s="295" t="s">
        <v>2280</v>
      </c>
      <c r="B71" s="492" t="s">
        <v>2446</v>
      </c>
      <c r="C71" s="515">
        <v>600005626</v>
      </c>
      <c r="D71" s="325" t="s">
        <v>1269</v>
      </c>
      <c r="E71" s="325"/>
      <c r="F71" s="329"/>
      <c r="G71" s="299" t="s">
        <v>339</v>
      </c>
      <c r="H71" s="843">
        <v>5</v>
      </c>
      <c r="I71" s="726">
        <v>31.829012827827011</v>
      </c>
      <c r="J71" s="669">
        <f t="shared" si="10"/>
        <v>159.14506413913506</v>
      </c>
      <c r="K71" s="669">
        <f t="shared" si="11"/>
        <v>194.34795232671175</v>
      </c>
      <c r="L71" s="794">
        <f t="shared" si="12"/>
        <v>4.5737977268561918E-5</v>
      </c>
      <c r="M71" s="327"/>
      <c r="N71" s="1262"/>
      <c r="O71" s="1263"/>
      <c r="P71" s="345"/>
      <c r="Q71" s="345"/>
      <c r="R71" s="345"/>
      <c r="S71" s="345"/>
      <c r="T71" s="345"/>
      <c r="U71" s="345"/>
      <c r="V71" s="345"/>
      <c r="W71" s="345"/>
      <c r="X71" s="345"/>
      <c r="Y71" s="345"/>
      <c r="Z71" s="345"/>
      <c r="AA71" s="345"/>
      <c r="AB71" s="345"/>
      <c r="AC71" s="345"/>
      <c r="AD71" s="345"/>
      <c r="AE71" s="345"/>
      <c r="AF71" s="854"/>
      <c r="AG71" s="854"/>
      <c r="AH71" s="854"/>
      <c r="AI71" s="854"/>
      <c r="AJ71" s="854"/>
      <c r="AK71" s="854"/>
      <c r="AL71" s="854"/>
      <c r="AM71" s="854"/>
      <c r="AN71" s="854"/>
      <c r="AO71" s="854"/>
      <c r="AP71" s="854"/>
      <c r="AQ71" s="854"/>
      <c r="AR71" s="854"/>
      <c r="AS71" s="854"/>
      <c r="AT71" s="854"/>
      <c r="AU71" s="854"/>
      <c r="AV71" s="854"/>
      <c r="AW71" s="854"/>
      <c r="AX71" s="854"/>
      <c r="AY71" s="854"/>
      <c r="AZ71" s="854"/>
      <c r="BA71" s="854"/>
      <c r="BB71" s="854"/>
      <c r="BC71" s="854"/>
      <c r="BD71" s="854"/>
      <c r="BE71" s="854"/>
      <c r="BF71" s="854"/>
      <c r="BG71" s="854"/>
      <c r="BH71" s="854"/>
      <c r="BI71" s="854"/>
      <c r="BJ71" s="854"/>
      <c r="BK71" s="854"/>
      <c r="BL71" s="854"/>
      <c r="BM71" s="854"/>
      <c r="BN71" s="854"/>
      <c r="BO71" s="854"/>
      <c r="BP71" s="854"/>
      <c r="BQ71" s="854"/>
      <c r="BR71" s="854"/>
      <c r="BS71" s="854"/>
      <c r="BT71" s="854"/>
      <c r="BU71" s="854"/>
      <c r="BV71" s="854"/>
      <c r="BW71" s="854"/>
      <c r="BX71" s="854"/>
      <c r="BY71" s="854"/>
      <c r="BZ71" s="854"/>
      <c r="CA71" s="854"/>
      <c r="CB71" s="854"/>
      <c r="CC71" s="854"/>
      <c r="CD71" s="854"/>
      <c r="CE71" s="854"/>
      <c r="CF71" s="854"/>
      <c r="CG71" s="854"/>
      <c r="CH71" s="854"/>
      <c r="CI71" s="854"/>
      <c r="CJ71" s="854"/>
      <c r="CK71" s="854"/>
      <c r="CL71" s="854"/>
      <c r="CM71" s="854"/>
      <c r="CN71" s="854"/>
      <c r="CO71" s="854"/>
      <c r="CP71" s="854"/>
      <c r="CQ71" s="854"/>
      <c r="CR71" s="854"/>
      <c r="CS71" s="854"/>
      <c r="CT71" s="854"/>
      <c r="CU71" s="854"/>
      <c r="CV71" s="854"/>
      <c r="CW71" s="854"/>
      <c r="CX71" s="854"/>
      <c r="CY71" s="854"/>
      <c r="CZ71" s="854"/>
      <c r="DA71" s="854"/>
      <c r="DB71" s="854"/>
      <c r="DC71" s="854"/>
      <c r="DD71" s="854"/>
      <c r="DE71" s="854"/>
      <c r="DF71" s="854"/>
      <c r="DG71" s="854"/>
      <c r="DH71" s="854"/>
      <c r="DI71" s="854"/>
      <c r="DJ71" s="854"/>
      <c r="DK71" s="854"/>
      <c r="DL71" s="854"/>
      <c r="DM71" s="854"/>
      <c r="DN71" s="854"/>
      <c r="DO71" s="854"/>
      <c r="DP71" s="854"/>
      <c r="DQ71" s="854"/>
      <c r="DR71" s="854"/>
      <c r="DS71" s="854"/>
      <c r="DT71" s="854"/>
      <c r="DU71" s="854"/>
      <c r="DV71" s="854"/>
      <c r="DW71" s="854"/>
      <c r="DX71" s="854"/>
      <c r="DY71" s="854"/>
      <c r="DZ71" s="854"/>
      <c r="EA71" s="854"/>
      <c r="EB71" s="854"/>
      <c r="EC71" s="854"/>
      <c r="ED71" s="854"/>
      <c r="EE71" s="854"/>
      <c r="EF71" s="854"/>
      <c r="EG71" s="854"/>
      <c r="EH71" s="854"/>
      <c r="EI71" s="854"/>
      <c r="EJ71" s="854"/>
      <c r="EK71" s="854"/>
      <c r="EL71" s="854"/>
      <c r="EM71" s="854"/>
      <c r="EN71" s="854"/>
      <c r="EO71" s="854"/>
      <c r="EP71" s="854"/>
      <c r="EQ71" s="854"/>
      <c r="ER71" s="854"/>
      <c r="ES71" s="854"/>
      <c r="ET71" s="854"/>
      <c r="EU71" s="854"/>
      <c r="EV71" s="854"/>
      <c r="EW71" s="854"/>
      <c r="EX71" s="854"/>
      <c r="EY71" s="854"/>
      <c r="EZ71" s="854"/>
      <c r="FA71" s="854"/>
      <c r="FB71" s="854"/>
      <c r="FC71" s="854"/>
      <c r="FD71" s="854"/>
      <c r="FE71" s="854"/>
      <c r="FF71" s="854"/>
      <c r="FG71" s="854"/>
      <c r="FH71" s="854"/>
      <c r="FI71" s="854"/>
      <c r="FJ71" s="854"/>
      <c r="FK71" s="854"/>
      <c r="FL71" s="854"/>
      <c r="FM71" s="854"/>
      <c r="FN71" s="854"/>
      <c r="FO71" s="854"/>
      <c r="FP71" s="854"/>
      <c r="FQ71" s="854"/>
      <c r="FR71" s="854"/>
      <c r="FS71" s="854"/>
      <c r="FT71" s="854"/>
      <c r="FU71" s="854"/>
      <c r="FV71" s="854"/>
      <c r="FW71" s="854"/>
      <c r="FX71" s="854"/>
      <c r="FY71" s="854"/>
      <c r="FZ71" s="854"/>
      <c r="GA71" s="854"/>
      <c r="GB71" s="854"/>
      <c r="GC71" s="854"/>
      <c r="GD71" s="854"/>
      <c r="GE71" s="854"/>
      <c r="GF71" s="854"/>
      <c r="GG71" s="854"/>
      <c r="GH71" s="854"/>
      <c r="GI71" s="854"/>
      <c r="GJ71" s="854"/>
      <c r="GK71" s="854"/>
      <c r="GL71" s="854"/>
      <c r="GM71" s="854"/>
      <c r="GN71" s="854"/>
      <c r="GO71" s="854"/>
      <c r="GP71" s="854"/>
      <c r="GQ71" s="854"/>
      <c r="GR71" s="854"/>
      <c r="GS71" s="854"/>
      <c r="GT71" s="854"/>
      <c r="GU71" s="854"/>
      <c r="GV71" s="854"/>
      <c r="GW71" s="854"/>
      <c r="GX71" s="854"/>
      <c r="GY71" s="854"/>
      <c r="GZ71" s="854"/>
      <c r="HA71" s="854"/>
      <c r="HB71" s="854"/>
      <c r="HC71" s="854"/>
      <c r="HD71" s="854"/>
      <c r="HE71" s="854"/>
      <c r="HF71" s="854"/>
      <c r="HG71" s="854"/>
      <c r="HH71" s="854"/>
      <c r="HI71" s="854"/>
      <c r="HJ71" s="854"/>
      <c r="HK71" s="854"/>
      <c r="HL71" s="854"/>
      <c r="HM71" s="854"/>
      <c r="HN71" s="854"/>
      <c r="HO71" s="854"/>
      <c r="HP71" s="854"/>
      <c r="HQ71" s="854"/>
      <c r="HR71" s="854"/>
      <c r="HS71" s="854"/>
      <c r="HT71" s="854"/>
      <c r="HU71" s="854"/>
      <c r="HV71" s="854"/>
      <c r="HW71" s="854"/>
      <c r="HX71" s="854"/>
      <c r="HY71" s="854"/>
      <c r="HZ71" s="854"/>
      <c r="IA71" s="854"/>
      <c r="IB71" s="854"/>
      <c r="IC71" s="854"/>
      <c r="ID71" s="854"/>
      <c r="IE71" s="854"/>
      <c r="IF71" s="854"/>
      <c r="IG71" s="854"/>
      <c r="IH71" s="854"/>
      <c r="II71" s="854"/>
      <c r="IJ71" s="854"/>
      <c r="IK71" s="854"/>
      <c r="IL71" s="854"/>
      <c r="IM71" s="854"/>
      <c r="IN71" s="854"/>
      <c r="IO71" s="854"/>
      <c r="IP71" s="854"/>
      <c r="IQ71" s="854"/>
      <c r="IR71" s="854"/>
      <c r="IS71" s="854"/>
      <c r="IT71" s="854"/>
      <c r="IU71" s="854"/>
      <c r="IV71" s="854"/>
      <c r="IW71" s="854"/>
      <c r="IX71" s="854"/>
      <c r="IY71" s="854"/>
      <c r="IZ71" s="854"/>
      <c r="JA71" s="854"/>
      <c r="JB71" s="854"/>
      <c r="JC71" s="854"/>
      <c r="JD71" s="854"/>
      <c r="JE71" s="854"/>
      <c r="JF71" s="854"/>
      <c r="JG71" s="854"/>
      <c r="JH71" s="854"/>
      <c r="JI71" s="854"/>
      <c r="JJ71" s="854"/>
      <c r="JK71" s="854"/>
      <c r="JL71" s="854"/>
      <c r="JM71" s="854"/>
      <c r="JN71" s="854"/>
      <c r="JO71" s="854"/>
      <c r="JP71" s="854"/>
      <c r="JQ71" s="854"/>
      <c r="JR71" s="854"/>
      <c r="JS71" s="854"/>
      <c r="JT71" s="854"/>
      <c r="JU71" s="854"/>
      <c r="JV71" s="854"/>
      <c r="JW71" s="854"/>
      <c r="JX71" s="854"/>
      <c r="JY71" s="854"/>
      <c r="JZ71" s="854"/>
      <c r="KA71" s="854"/>
      <c r="KB71" s="854"/>
      <c r="KC71" s="854"/>
      <c r="KD71" s="854"/>
      <c r="KE71" s="854"/>
      <c r="KF71" s="854"/>
      <c r="KG71" s="854"/>
      <c r="KH71" s="854"/>
      <c r="KI71" s="854"/>
      <c r="KJ71" s="854"/>
      <c r="KK71" s="854"/>
      <c r="KL71" s="854"/>
      <c r="KM71" s="854"/>
      <c r="KN71" s="854"/>
      <c r="KO71" s="854"/>
      <c r="KP71" s="854"/>
      <c r="KQ71" s="854"/>
      <c r="KR71" s="854"/>
      <c r="KS71" s="854"/>
      <c r="KT71" s="854"/>
      <c r="KU71" s="854"/>
      <c r="KV71" s="854"/>
      <c r="KW71" s="854"/>
      <c r="KX71" s="854"/>
      <c r="KY71" s="854"/>
      <c r="KZ71" s="854"/>
      <c r="LA71" s="854"/>
      <c r="LB71" s="854"/>
      <c r="LC71" s="854"/>
      <c r="LD71" s="854"/>
      <c r="LE71" s="854"/>
      <c r="LF71" s="854"/>
      <c r="LG71" s="854"/>
      <c r="LH71" s="854"/>
      <c r="LI71" s="854"/>
      <c r="LJ71" s="854"/>
      <c r="LK71" s="854"/>
      <c r="LL71" s="854"/>
      <c r="LM71" s="855"/>
    </row>
    <row r="72" spans="1:325" s="856" customFormat="1" ht="15.75" outlineLevel="1">
      <c r="A72" s="295" t="s">
        <v>2281</v>
      </c>
      <c r="B72" s="492" t="s">
        <v>2446</v>
      </c>
      <c r="C72" s="515">
        <v>600005626</v>
      </c>
      <c r="D72" s="325" t="s">
        <v>1270</v>
      </c>
      <c r="E72" s="325"/>
      <c r="F72" s="329"/>
      <c r="G72" s="299" t="s">
        <v>339</v>
      </c>
      <c r="H72" s="843">
        <v>7</v>
      </c>
      <c r="I72" s="726">
        <v>31.829012827827011</v>
      </c>
      <c r="J72" s="669">
        <f t="shared" si="10"/>
        <v>222.80308979478909</v>
      </c>
      <c r="K72" s="669">
        <f t="shared" si="11"/>
        <v>272.08713325739643</v>
      </c>
      <c r="L72" s="794">
        <f t="shared" si="12"/>
        <v>6.4033168175986688E-5</v>
      </c>
      <c r="M72" s="327"/>
      <c r="N72" s="1262"/>
      <c r="O72" s="1263"/>
      <c r="P72" s="345"/>
      <c r="Q72" s="345"/>
      <c r="R72" s="345"/>
      <c r="S72" s="345"/>
      <c r="T72" s="345"/>
      <c r="U72" s="345"/>
      <c r="V72" s="345"/>
      <c r="W72" s="345"/>
      <c r="X72" s="345"/>
      <c r="Y72" s="345"/>
      <c r="Z72" s="345"/>
      <c r="AA72" s="345"/>
      <c r="AB72" s="345"/>
      <c r="AC72" s="345"/>
      <c r="AD72" s="345"/>
      <c r="AE72" s="345"/>
      <c r="AF72" s="854"/>
      <c r="AG72" s="854"/>
      <c r="AH72" s="854"/>
      <c r="AI72" s="854"/>
      <c r="AJ72" s="854"/>
      <c r="AK72" s="854"/>
      <c r="AL72" s="854"/>
      <c r="AM72" s="854"/>
      <c r="AN72" s="854"/>
      <c r="AO72" s="854"/>
      <c r="AP72" s="854"/>
      <c r="AQ72" s="854"/>
      <c r="AR72" s="854"/>
      <c r="AS72" s="854"/>
      <c r="AT72" s="854"/>
      <c r="AU72" s="854"/>
      <c r="AV72" s="854"/>
      <c r="AW72" s="854"/>
      <c r="AX72" s="854"/>
      <c r="AY72" s="854"/>
      <c r="AZ72" s="854"/>
      <c r="BA72" s="854"/>
      <c r="BB72" s="854"/>
      <c r="BC72" s="854"/>
      <c r="BD72" s="854"/>
      <c r="BE72" s="854"/>
      <c r="BF72" s="854"/>
      <c r="BG72" s="854"/>
      <c r="BH72" s="854"/>
      <c r="BI72" s="854"/>
      <c r="BJ72" s="854"/>
      <c r="BK72" s="854"/>
      <c r="BL72" s="854"/>
      <c r="BM72" s="854"/>
      <c r="BN72" s="854"/>
      <c r="BO72" s="854"/>
      <c r="BP72" s="854"/>
      <c r="BQ72" s="854"/>
      <c r="BR72" s="854"/>
      <c r="BS72" s="854"/>
      <c r="BT72" s="854"/>
      <c r="BU72" s="854"/>
      <c r="BV72" s="854"/>
      <c r="BW72" s="854"/>
      <c r="BX72" s="854"/>
      <c r="BY72" s="854"/>
      <c r="BZ72" s="854"/>
      <c r="CA72" s="854"/>
      <c r="CB72" s="854"/>
      <c r="CC72" s="854"/>
      <c r="CD72" s="854"/>
      <c r="CE72" s="854"/>
      <c r="CF72" s="854"/>
      <c r="CG72" s="854"/>
      <c r="CH72" s="854"/>
      <c r="CI72" s="854"/>
      <c r="CJ72" s="854"/>
      <c r="CK72" s="854"/>
      <c r="CL72" s="854"/>
      <c r="CM72" s="854"/>
      <c r="CN72" s="854"/>
      <c r="CO72" s="854"/>
      <c r="CP72" s="854"/>
      <c r="CQ72" s="854"/>
      <c r="CR72" s="854"/>
      <c r="CS72" s="854"/>
      <c r="CT72" s="854"/>
      <c r="CU72" s="854"/>
      <c r="CV72" s="854"/>
      <c r="CW72" s="854"/>
      <c r="CX72" s="854"/>
      <c r="CY72" s="854"/>
      <c r="CZ72" s="854"/>
      <c r="DA72" s="854"/>
      <c r="DB72" s="854"/>
      <c r="DC72" s="854"/>
      <c r="DD72" s="854"/>
      <c r="DE72" s="854"/>
      <c r="DF72" s="854"/>
      <c r="DG72" s="854"/>
      <c r="DH72" s="854"/>
      <c r="DI72" s="854"/>
      <c r="DJ72" s="854"/>
      <c r="DK72" s="854"/>
      <c r="DL72" s="854"/>
      <c r="DM72" s="854"/>
      <c r="DN72" s="854"/>
      <c r="DO72" s="854"/>
      <c r="DP72" s="854"/>
      <c r="DQ72" s="854"/>
      <c r="DR72" s="854"/>
      <c r="DS72" s="854"/>
      <c r="DT72" s="854"/>
      <c r="DU72" s="854"/>
      <c r="DV72" s="854"/>
      <c r="DW72" s="854"/>
      <c r="DX72" s="854"/>
      <c r="DY72" s="854"/>
      <c r="DZ72" s="854"/>
      <c r="EA72" s="854"/>
      <c r="EB72" s="854"/>
      <c r="EC72" s="854"/>
      <c r="ED72" s="854"/>
      <c r="EE72" s="854"/>
      <c r="EF72" s="854"/>
      <c r="EG72" s="854"/>
      <c r="EH72" s="854"/>
      <c r="EI72" s="854"/>
      <c r="EJ72" s="854"/>
      <c r="EK72" s="854"/>
      <c r="EL72" s="854"/>
      <c r="EM72" s="854"/>
      <c r="EN72" s="854"/>
      <c r="EO72" s="854"/>
      <c r="EP72" s="854"/>
      <c r="EQ72" s="854"/>
      <c r="ER72" s="854"/>
      <c r="ES72" s="854"/>
      <c r="ET72" s="854"/>
      <c r="EU72" s="854"/>
      <c r="EV72" s="854"/>
      <c r="EW72" s="854"/>
      <c r="EX72" s="854"/>
      <c r="EY72" s="854"/>
      <c r="EZ72" s="854"/>
      <c r="FA72" s="854"/>
      <c r="FB72" s="854"/>
      <c r="FC72" s="854"/>
      <c r="FD72" s="854"/>
      <c r="FE72" s="854"/>
      <c r="FF72" s="854"/>
      <c r="FG72" s="854"/>
      <c r="FH72" s="854"/>
      <c r="FI72" s="854"/>
      <c r="FJ72" s="854"/>
      <c r="FK72" s="854"/>
      <c r="FL72" s="854"/>
      <c r="FM72" s="854"/>
      <c r="FN72" s="854"/>
      <c r="FO72" s="854"/>
      <c r="FP72" s="854"/>
      <c r="FQ72" s="854"/>
      <c r="FR72" s="854"/>
      <c r="FS72" s="854"/>
      <c r="FT72" s="854"/>
      <c r="FU72" s="854"/>
      <c r="FV72" s="854"/>
      <c r="FW72" s="854"/>
      <c r="FX72" s="854"/>
      <c r="FY72" s="854"/>
      <c r="FZ72" s="854"/>
      <c r="GA72" s="854"/>
      <c r="GB72" s="854"/>
      <c r="GC72" s="854"/>
      <c r="GD72" s="854"/>
      <c r="GE72" s="854"/>
      <c r="GF72" s="854"/>
      <c r="GG72" s="854"/>
      <c r="GH72" s="854"/>
      <c r="GI72" s="854"/>
      <c r="GJ72" s="854"/>
      <c r="GK72" s="854"/>
      <c r="GL72" s="854"/>
      <c r="GM72" s="854"/>
      <c r="GN72" s="854"/>
      <c r="GO72" s="854"/>
      <c r="GP72" s="854"/>
      <c r="GQ72" s="854"/>
      <c r="GR72" s="854"/>
      <c r="GS72" s="854"/>
      <c r="GT72" s="854"/>
      <c r="GU72" s="854"/>
      <c r="GV72" s="854"/>
      <c r="GW72" s="854"/>
      <c r="GX72" s="854"/>
      <c r="GY72" s="854"/>
      <c r="GZ72" s="854"/>
      <c r="HA72" s="854"/>
      <c r="HB72" s="854"/>
      <c r="HC72" s="854"/>
      <c r="HD72" s="854"/>
      <c r="HE72" s="854"/>
      <c r="HF72" s="854"/>
      <c r="HG72" s="854"/>
      <c r="HH72" s="854"/>
      <c r="HI72" s="854"/>
      <c r="HJ72" s="854"/>
      <c r="HK72" s="854"/>
      <c r="HL72" s="854"/>
      <c r="HM72" s="854"/>
      <c r="HN72" s="854"/>
      <c r="HO72" s="854"/>
      <c r="HP72" s="854"/>
      <c r="HQ72" s="854"/>
      <c r="HR72" s="854"/>
      <c r="HS72" s="854"/>
      <c r="HT72" s="854"/>
      <c r="HU72" s="854"/>
      <c r="HV72" s="854"/>
      <c r="HW72" s="854"/>
      <c r="HX72" s="854"/>
      <c r="HY72" s="854"/>
      <c r="HZ72" s="854"/>
      <c r="IA72" s="854"/>
      <c r="IB72" s="854"/>
      <c r="IC72" s="854"/>
      <c r="ID72" s="854"/>
      <c r="IE72" s="854"/>
      <c r="IF72" s="854"/>
      <c r="IG72" s="854"/>
      <c r="IH72" s="854"/>
      <c r="II72" s="854"/>
      <c r="IJ72" s="854"/>
      <c r="IK72" s="854"/>
      <c r="IL72" s="854"/>
      <c r="IM72" s="854"/>
      <c r="IN72" s="854"/>
      <c r="IO72" s="854"/>
      <c r="IP72" s="854"/>
      <c r="IQ72" s="854"/>
      <c r="IR72" s="854"/>
      <c r="IS72" s="854"/>
      <c r="IT72" s="854"/>
      <c r="IU72" s="854"/>
      <c r="IV72" s="854"/>
      <c r="IW72" s="854"/>
      <c r="IX72" s="854"/>
      <c r="IY72" s="854"/>
      <c r="IZ72" s="854"/>
      <c r="JA72" s="854"/>
      <c r="JB72" s="854"/>
      <c r="JC72" s="854"/>
      <c r="JD72" s="854"/>
      <c r="JE72" s="854"/>
      <c r="JF72" s="854"/>
      <c r="JG72" s="854"/>
      <c r="JH72" s="854"/>
      <c r="JI72" s="854"/>
      <c r="JJ72" s="854"/>
      <c r="JK72" s="854"/>
      <c r="JL72" s="854"/>
      <c r="JM72" s="854"/>
      <c r="JN72" s="854"/>
      <c r="JO72" s="854"/>
      <c r="JP72" s="854"/>
      <c r="JQ72" s="854"/>
      <c r="JR72" s="854"/>
      <c r="JS72" s="854"/>
      <c r="JT72" s="854"/>
      <c r="JU72" s="854"/>
      <c r="JV72" s="854"/>
      <c r="JW72" s="854"/>
      <c r="JX72" s="854"/>
      <c r="JY72" s="854"/>
      <c r="JZ72" s="854"/>
      <c r="KA72" s="854"/>
      <c r="KB72" s="854"/>
      <c r="KC72" s="854"/>
      <c r="KD72" s="854"/>
      <c r="KE72" s="854"/>
      <c r="KF72" s="854"/>
      <c r="KG72" s="854"/>
      <c r="KH72" s="854"/>
      <c r="KI72" s="854"/>
      <c r="KJ72" s="854"/>
      <c r="KK72" s="854"/>
      <c r="KL72" s="854"/>
      <c r="KM72" s="854"/>
      <c r="KN72" s="854"/>
      <c r="KO72" s="854"/>
      <c r="KP72" s="854"/>
      <c r="KQ72" s="854"/>
      <c r="KR72" s="854"/>
      <c r="KS72" s="854"/>
      <c r="KT72" s="854"/>
      <c r="KU72" s="854"/>
      <c r="KV72" s="854"/>
      <c r="KW72" s="854"/>
      <c r="KX72" s="854"/>
      <c r="KY72" s="854"/>
      <c r="KZ72" s="854"/>
      <c r="LA72" s="854"/>
      <c r="LB72" s="854"/>
      <c r="LC72" s="854"/>
      <c r="LD72" s="854"/>
      <c r="LE72" s="854"/>
      <c r="LF72" s="854"/>
      <c r="LG72" s="854"/>
      <c r="LH72" s="854"/>
      <c r="LI72" s="854"/>
      <c r="LJ72" s="854"/>
      <c r="LK72" s="854"/>
      <c r="LL72" s="854"/>
      <c r="LM72" s="855"/>
    </row>
    <row r="73" spans="1:325" s="856" customFormat="1" ht="15.75" outlineLevel="1">
      <c r="A73" s="295" t="s">
        <v>2282</v>
      </c>
      <c r="B73" s="492" t="s">
        <v>2446</v>
      </c>
      <c r="C73" s="515">
        <v>600007970</v>
      </c>
      <c r="D73" s="325" t="s">
        <v>1271</v>
      </c>
      <c r="E73" s="325"/>
      <c r="F73" s="329"/>
      <c r="G73" s="299" t="s">
        <v>339</v>
      </c>
      <c r="H73" s="843">
        <v>24</v>
      </c>
      <c r="I73" s="726">
        <v>25.368439905750503</v>
      </c>
      <c r="J73" s="669">
        <f t="shared" si="10"/>
        <v>608.84255773801203</v>
      </c>
      <c r="K73" s="669">
        <f t="shared" si="11"/>
        <v>743.51853150966031</v>
      </c>
      <c r="L73" s="794">
        <f t="shared" si="12"/>
        <v>1.7498014919022821E-4</v>
      </c>
      <c r="M73" s="327"/>
      <c r="N73" s="1262"/>
      <c r="O73" s="1263"/>
      <c r="P73" s="345"/>
      <c r="Q73" s="345"/>
      <c r="R73" s="345"/>
      <c r="S73" s="345"/>
      <c r="T73" s="345"/>
      <c r="U73" s="345"/>
      <c r="V73" s="345"/>
      <c r="W73" s="345"/>
      <c r="X73" s="345"/>
      <c r="Y73" s="345"/>
      <c r="Z73" s="345"/>
      <c r="AA73" s="345"/>
      <c r="AB73" s="345"/>
      <c r="AC73" s="345"/>
      <c r="AD73" s="345"/>
      <c r="AE73" s="345"/>
      <c r="AF73" s="854"/>
      <c r="AG73" s="854"/>
      <c r="AH73" s="854"/>
      <c r="AI73" s="854"/>
      <c r="AJ73" s="854"/>
      <c r="AK73" s="854"/>
      <c r="AL73" s="854"/>
      <c r="AM73" s="854"/>
      <c r="AN73" s="854"/>
      <c r="AO73" s="854"/>
      <c r="AP73" s="854"/>
      <c r="AQ73" s="854"/>
      <c r="AR73" s="854"/>
      <c r="AS73" s="854"/>
      <c r="AT73" s="854"/>
      <c r="AU73" s="854"/>
      <c r="AV73" s="854"/>
      <c r="AW73" s="854"/>
      <c r="AX73" s="854"/>
      <c r="AY73" s="854"/>
      <c r="AZ73" s="854"/>
      <c r="BA73" s="854"/>
      <c r="BB73" s="854"/>
      <c r="BC73" s="854"/>
      <c r="BD73" s="854"/>
      <c r="BE73" s="854"/>
      <c r="BF73" s="854"/>
      <c r="BG73" s="854"/>
      <c r="BH73" s="854"/>
      <c r="BI73" s="854"/>
      <c r="BJ73" s="854"/>
      <c r="BK73" s="854"/>
      <c r="BL73" s="854"/>
      <c r="BM73" s="854"/>
      <c r="BN73" s="854"/>
      <c r="BO73" s="854"/>
      <c r="BP73" s="854"/>
      <c r="BQ73" s="854"/>
      <c r="BR73" s="854"/>
      <c r="BS73" s="854"/>
      <c r="BT73" s="854"/>
      <c r="BU73" s="854"/>
      <c r="BV73" s="854"/>
      <c r="BW73" s="854"/>
      <c r="BX73" s="854"/>
      <c r="BY73" s="854"/>
      <c r="BZ73" s="854"/>
      <c r="CA73" s="854"/>
      <c r="CB73" s="854"/>
      <c r="CC73" s="854"/>
      <c r="CD73" s="854"/>
      <c r="CE73" s="854"/>
      <c r="CF73" s="854"/>
      <c r="CG73" s="854"/>
      <c r="CH73" s="854"/>
      <c r="CI73" s="854"/>
      <c r="CJ73" s="854"/>
      <c r="CK73" s="854"/>
      <c r="CL73" s="854"/>
      <c r="CM73" s="854"/>
      <c r="CN73" s="854"/>
      <c r="CO73" s="854"/>
      <c r="CP73" s="854"/>
      <c r="CQ73" s="854"/>
      <c r="CR73" s="854"/>
      <c r="CS73" s="854"/>
      <c r="CT73" s="854"/>
      <c r="CU73" s="854"/>
      <c r="CV73" s="854"/>
      <c r="CW73" s="854"/>
      <c r="CX73" s="854"/>
      <c r="CY73" s="854"/>
      <c r="CZ73" s="854"/>
      <c r="DA73" s="854"/>
      <c r="DB73" s="854"/>
      <c r="DC73" s="854"/>
      <c r="DD73" s="854"/>
      <c r="DE73" s="854"/>
      <c r="DF73" s="854"/>
      <c r="DG73" s="854"/>
      <c r="DH73" s="854"/>
      <c r="DI73" s="854"/>
      <c r="DJ73" s="854"/>
      <c r="DK73" s="854"/>
      <c r="DL73" s="854"/>
      <c r="DM73" s="854"/>
      <c r="DN73" s="854"/>
      <c r="DO73" s="854"/>
      <c r="DP73" s="854"/>
      <c r="DQ73" s="854"/>
      <c r="DR73" s="854"/>
      <c r="DS73" s="854"/>
      <c r="DT73" s="854"/>
      <c r="DU73" s="854"/>
      <c r="DV73" s="854"/>
      <c r="DW73" s="854"/>
      <c r="DX73" s="854"/>
      <c r="DY73" s="854"/>
      <c r="DZ73" s="854"/>
      <c r="EA73" s="854"/>
      <c r="EB73" s="854"/>
      <c r="EC73" s="854"/>
      <c r="ED73" s="854"/>
      <c r="EE73" s="854"/>
      <c r="EF73" s="854"/>
      <c r="EG73" s="854"/>
      <c r="EH73" s="854"/>
      <c r="EI73" s="854"/>
      <c r="EJ73" s="854"/>
      <c r="EK73" s="854"/>
      <c r="EL73" s="854"/>
      <c r="EM73" s="854"/>
      <c r="EN73" s="854"/>
      <c r="EO73" s="854"/>
      <c r="EP73" s="854"/>
      <c r="EQ73" s="854"/>
      <c r="ER73" s="854"/>
      <c r="ES73" s="854"/>
      <c r="ET73" s="854"/>
      <c r="EU73" s="854"/>
      <c r="EV73" s="854"/>
      <c r="EW73" s="854"/>
      <c r="EX73" s="854"/>
      <c r="EY73" s="854"/>
      <c r="EZ73" s="854"/>
      <c r="FA73" s="854"/>
      <c r="FB73" s="854"/>
      <c r="FC73" s="854"/>
      <c r="FD73" s="854"/>
      <c r="FE73" s="854"/>
      <c r="FF73" s="854"/>
      <c r="FG73" s="854"/>
      <c r="FH73" s="854"/>
      <c r="FI73" s="854"/>
      <c r="FJ73" s="854"/>
      <c r="FK73" s="854"/>
      <c r="FL73" s="854"/>
      <c r="FM73" s="854"/>
      <c r="FN73" s="854"/>
      <c r="FO73" s="854"/>
      <c r="FP73" s="854"/>
      <c r="FQ73" s="854"/>
      <c r="FR73" s="854"/>
      <c r="FS73" s="854"/>
      <c r="FT73" s="854"/>
      <c r="FU73" s="854"/>
      <c r="FV73" s="854"/>
      <c r="FW73" s="854"/>
      <c r="FX73" s="854"/>
      <c r="FY73" s="854"/>
      <c r="FZ73" s="854"/>
      <c r="GA73" s="854"/>
      <c r="GB73" s="854"/>
      <c r="GC73" s="854"/>
      <c r="GD73" s="854"/>
      <c r="GE73" s="854"/>
      <c r="GF73" s="854"/>
      <c r="GG73" s="854"/>
      <c r="GH73" s="854"/>
      <c r="GI73" s="854"/>
      <c r="GJ73" s="854"/>
      <c r="GK73" s="854"/>
      <c r="GL73" s="854"/>
      <c r="GM73" s="854"/>
      <c r="GN73" s="854"/>
      <c r="GO73" s="854"/>
      <c r="GP73" s="854"/>
      <c r="GQ73" s="854"/>
      <c r="GR73" s="854"/>
      <c r="GS73" s="854"/>
      <c r="GT73" s="854"/>
      <c r="GU73" s="854"/>
      <c r="GV73" s="854"/>
      <c r="GW73" s="854"/>
      <c r="GX73" s="854"/>
      <c r="GY73" s="854"/>
      <c r="GZ73" s="854"/>
      <c r="HA73" s="854"/>
      <c r="HB73" s="854"/>
      <c r="HC73" s="854"/>
      <c r="HD73" s="854"/>
      <c r="HE73" s="854"/>
      <c r="HF73" s="854"/>
      <c r="HG73" s="854"/>
      <c r="HH73" s="854"/>
      <c r="HI73" s="854"/>
      <c r="HJ73" s="854"/>
      <c r="HK73" s="854"/>
      <c r="HL73" s="854"/>
      <c r="HM73" s="854"/>
      <c r="HN73" s="854"/>
      <c r="HO73" s="854"/>
      <c r="HP73" s="854"/>
      <c r="HQ73" s="854"/>
      <c r="HR73" s="854"/>
      <c r="HS73" s="854"/>
      <c r="HT73" s="854"/>
      <c r="HU73" s="854"/>
      <c r="HV73" s="854"/>
      <c r="HW73" s="854"/>
      <c r="HX73" s="854"/>
      <c r="HY73" s="854"/>
      <c r="HZ73" s="854"/>
      <c r="IA73" s="854"/>
      <c r="IB73" s="854"/>
      <c r="IC73" s="854"/>
      <c r="ID73" s="854"/>
      <c r="IE73" s="854"/>
      <c r="IF73" s="854"/>
      <c r="IG73" s="854"/>
      <c r="IH73" s="854"/>
      <c r="II73" s="854"/>
      <c r="IJ73" s="854"/>
      <c r="IK73" s="854"/>
      <c r="IL73" s="854"/>
      <c r="IM73" s="854"/>
      <c r="IN73" s="854"/>
      <c r="IO73" s="854"/>
      <c r="IP73" s="854"/>
      <c r="IQ73" s="854"/>
      <c r="IR73" s="854"/>
      <c r="IS73" s="854"/>
      <c r="IT73" s="854"/>
      <c r="IU73" s="854"/>
      <c r="IV73" s="854"/>
      <c r="IW73" s="854"/>
      <c r="IX73" s="854"/>
      <c r="IY73" s="854"/>
      <c r="IZ73" s="854"/>
      <c r="JA73" s="854"/>
      <c r="JB73" s="854"/>
      <c r="JC73" s="854"/>
      <c r="JD73" s="854"/>
      <c r="JE73" s="854"/>
      <c r="JF73" s="854"/>
      <c r="JG73" s="854"/>
      <c r="JH73" s="854"/>
      <c r="JI73" s="854"/>
      <c r="JJ73" s="854"/>
      <c r="JK73" s="854"/>
      <c r="JL73" s="854"/>
      <c r="JM73" s="854"/>
      <c r="JN73" s="854"/>
      <c r="JO73" s="854"/>
      <c r="JP73" s="854"/>
      <c r="JQ73" s="854"/>
      <c r="JR73" s="854"/>
      <c r="JS73" s="854"/>
      <c r="JT73" s="854"/>
      <c r="JU73" s="854"/>
      <c r="JV73" s="854"/>
      <c r="JW73" s="854"/>
      <c r="JX73" s="854"/>
      <c r="JY73" s="854"/>
      <c r="JZ73" s="854"/>
      <c r="KA73" s="854"/>
      <c r="KB73" s="854"/>
      <c r="KC73" s="854"/>
      <c r="KD73" s="854"/>
      <c r="KE73" s="854"/>
      <c r="KF73" s="854"/>
      <c r="KG73" s="854"/>
      <c r="KH73" s="854"/>
      <c r="KI73" s="854"/>
      <c r="KJ73" s="854"/>
      <c r="KK73" s="854"/>
      <c r="KL73" s="854"/>
      <c r="KM73" s="854"/>
      <c r="KN73" s="854"/>
      <c r="KO73" s="854"/>
      <c r="KP73" s="854"/>
      <c r="KQ73" s="854"/>
      <c r="KR73" s="854"/>
      <c r="KS73" s="854"/>
      <c r="KT73" s="854"/>
      <c r="KU73" s="854"/>
      <c r="KV73" s="854"/>
      <c r="KW73" s="854"/>
      <c r="KX73" s="854"/>
      <c r="KY73" s="854"/>
      <c r="KZ73" s="854"/>
      <c r="LA73" s="854"/>
      <c r="LB73" s="854"/>
      <c r="LC73" s="854"/>
      <c r="LD73" s="854"/>
      <c r="LE73" s="854"/>
      <c r="LF73" s="854"/>
      <c r="LG73" s="854"/>
      <c r="LH73" s="854"/>
      <c r="LI73" s="854"/>
      <c r="LJ73" s="854"/>
      <c r="LK73" s="854"/>
      <c r="LL73" s="854"/>
      <c r="LM73" s="855"/>
    </row>
    <row r="74" spans="1:325" s="856" customFormat="1" ht="31.5" outlineLevel="1">
      <c r="A74" s="295" t="s">
        <v>2283</v>
      </c>
      <c r="B74" s="492" t="s">
        <v>2446</v>
      </c>
      <c r="C74" s="515">
        <v>600009893</v>
      </c>
      <c r="D74" s="325" t="s">
        <v>1272</v>
      </c>
      <c r="E74" s="325"/>
      <c r="F74" s="329"/>
      <c r="G74" s="299" t="s">
        <v>334</v>
      </c>
      <c r="H74" s="843">
        <v>1</v>
      </c>
      <c r="I74" s="726">
        <v>2495.3109606170237</v>
      </c>
      <c r="J74" s="669">
        <f t="shared" si="10"/>
        <v>2495.3109606170237</v>
      </c>
      <c r="K74" s="669">
        <f t="shared" si="11"/>
        <v>3047.2737451055095</v>
      </c>
      <c r="L74" s="794">
        <f t="shared" si="12"/>
        <v>7.1714744413885483E-4</v>
      </c>
      <c r="M74" s="327"/>
      <c r="N74" s="1262"/>
      <c r="O74" s="1263"/>
      <c r="P74" s="345"/>
      <c r="Q74" s="345"/>
      <c r="R74" s="345"/>
      <c r="S74" s="345"/>
      <c r="T74" s="345"/>
      <c r="U74" s="345"/>
      <c r="V74" s="345"/>
      <c r="W74" s="345"/>
      <c r="X74" s="345"/>
      <c r="Y74" s="345"/>
      <c r="Z74" s="345"/>
      <c r="AA74" s="345"/>
      <c r="AB74" s="345"/>
      <c r="AC74" s="345"/>
      <c r="AD74" s="345"/>
      <c r="AE74" s="345"/>
      <c r="AF74" s="854"/>
      <c r="AG74" s="854"/>
      <c r="AH74" s="854"/>
      <c r="AI74" s="854"/>
      <c r="AJ74" s="854"/>
      <c r="AK74" s="854"/>
      <c r="AL74" s="854"/>
      <c r="AM74" s="854"/>
      <c r="AN74" s="854"/>
      <c r="AO74" s="854"/>
      <c r="AP74" s="854"/>
      <c r="AQ74" s="854"/>
      <c r="AR74" s="854"/>
      <c r="AS74" s="854"/>
      <c r="AT74" s="854"/>
      <c r="AU74" s="854"/>
      <c r="AV74" s="854"/>
      <c r="AW74" s="854"/>
      <c r="AX74" s="854"/>
      <c r="AY74" s="854"/>
      <c r="AZ74" s="854"/>
      <c r="BA74" s="854"/>
      <c r="BB74" s="854"/>
      <c r="BC74" s="854"/>
      <c r="BD74" s="854"/>
      <c r="BE74" s="854"/>
      <c r="BF74" s="854"/>
      <c r="BG74" s="854"/>
      <c r="BH74" s="854"/>
      <c r="BI74" s="854"/>
      <c r="BJ74" s="854"/>
      <c r="BK74" s="854"/>
      <c r="BL74" s="854"/>
      <c r="BM74" s="854"/>
      <c r="BN74" s="854"/>
      <c r="BO74" s="854"/>
      <c r="BP74" s="854"/>
      <c r="BQ74" s="854"/>
      <c r="BR74" s="854"/>
      <c r="BS74" s="854"/>
      <c r="BT74" s="854"/>
      <c r="BU74" s="854"/>
      <c r="BV74" s="854"/>
      <c r="BW74" s="854"/>
      <c r="BX74" s="854"/>
      <c r="BY74" s="854"/>
      <c r="BZ74" s="854"/>
      <c r="CA74" s="854"/>
      <c r="CB74" s="854"/>
      <c r="CC74" s="854"/>
      <c r="CD74" s="854"/>
      <c r="CE74" s="854"/>
      <c r="CF74" s="854"/>
      <c r="CG74" s="854"/>
      <c r="CH74" s="854"/>
      <c r="CI74" s="854"/>
      <c r="CJ74" s="854"/>
      <c r="CK74" s="854"/>
      <c r="CL74" s="854"/>
      <c r="CM74" s="854"/>
      <c r="CN74" s="854"/>
      <c r="CO74" s="854"/>
      <c r="CP74" s="854"/>
      <c r="CQ74" s="854"/>
      <c r="CR74" s="854"/>
      <c r="CS74" s="854"/>
      <c r="CT74" s="854"/>
      <c r="CU74" s="854"/>
      <c r="CV74" s="854"/>
      <c r="CW74" s="854"/>
      <c r="CX74" s="854"/>
      <c r="CY74" s="854"/>
      <c r="CZ74" s="854"/>
      <c r="DA74" s="854"/>
      <c r="DB74" s="854"/>
      <c r="DC74" s="854"/>
      <c r="DD74" s="854"/>
      <c r="DE74" s="854"/>
      <c r="DF74" s="854"/>
      <c r="DG74" s="854"/>
      <c r="DH74" s="854"/>
      <c r="DI74" s="854"/>
      <c r="DJ74" s="854"/>
      <c r="DK74" s="854"/>
      <c r="DL74" s="854"/>
      <c r="DM74" s="854"/>
      <c r="DN74" s="854"/>
      <c r="DO74" s="854"/>
      <c r="DP74" s="854"/>
      <c r="DQ74" s="854"/>
      <c r="DR74" s="854"/>
      <c r="DS74" s="854"/>
      <c r="DT74" s="854"/>
      <c r="DU74" s="854"/>
      <c r="DV74" s="854"/>
      <c r="DW74" s="854"/>
      <c r="DX74" s="854"/>
      <c r="DY74" s="854"/>
      <c r="DZ74" s="854"/>
      <c r="EA74" s="854"/>
      <c r="EB74" s="854"/>
      <c r="EC74" s="854"/>
      <c r="ED74" s="854"/>
      <c r="EE74" s="854"/>
      <c r="EF74" s="854"/>
      <c r="EG74" s="854"/>
      <c r="EH74" s="854"/>
      <c r="EI74" s="854"/>
      <c r="EJ74" s="854"/>
      <c r="EK74" s="854"/>
      <c r="EL74" s="854"/>
      <c r="EM74" s="854"/>
      <c r="EN74" s="854"/>
      <c r="EO74" s="854"/>
      <c r="EP74" s="854"/>
      <c r="EQ74" s="854"/>
      <c r="ER74" s="854"/>
      <c r="ES74" s="854"/>
      <c r="ET74" s="854"/>
      <c r="EU74" s="854"/>
      <c r="EV74" s="854"/>
      <c r="EW74" s="854"/>
      <c r="EX74" s="854"/>
      <c r="EY74" s="854"/>
      <c r="EZ74" s="854"/>
      <c r="FA74" s="854"/>
      <c r="FB74" s="854"/>
      <c r="FC74" s="854"/>
      <c r="FD74" s="854"/>
      <c r="FE74" s="854"/>
      <c r="FF74" s="854"/>
      <c r="FG74" s="854"/>
      <c r="FH74" s="854"/>
      <c r="FI74" s="854"/>
      <c r="FJ74" s="854"/>
      <c r="FK74" s="854"/>
      <c r="FL74" s="854"/>
      <c r="FM74" s="854"/>
      <c r="FN74" s="854"/>
      <c r="FO74" s="854"/>
      <c r="FP74" s="854"/>
      <c r="FQ74" s="854"/>
      <c r="FR74" s="854"/>
      <c r="FS74" s="854"/>
      <c r="FT74" s="854"/>
      <c r="FU74" s="854"/>
      <c r="FV74" s="854"/>
      <c r="FW74" s="854"/>
      <c r="FX74" s="854"/>
      <c r="FY74" s="854"/>
      <c r="FZ74" s="854"/>
      <c r="GA74" s="854"/>
      <c r="GB74" s="854"/>
      <c r="GC74" s="854"/>
      <c r="GD74" s="854"/>
      <c r="GE74" s="854"/>
      <c r="GF74" s="854"/>
      <c r="GG74" s="854"/>
      <c r="GH74" s="854"/>
      <c r="GI74" s="854"/>
      <c r="GJ74" s="854"/>
      <c r="GK74" s="854"/>
      <c r="GL74" s="854"/>
      <c r="GM74" s="854"/>
      <c r="GN74" s="854"/>
      <c r="GO74" s="854"/>
      <c r="GP74" s="854"/>
      <c r="GQ74" s="854"/>
      <c r="GR74" s="854"/>
      <c r="GS74" s="854"/>
      <c r="GT74" s="854"/>
      <c r="GU74" s="854"/>
      <c r="GV74" s="854"/>
      <c r="GW74" s="854"/>
      <c r="GX74" s="854"/>
      <c r="GY74" s="854"/>
      <c r="GZ74" s="854"/>
      <c r="HA74" s="854"/>
      <c r="HB74" s="854"/>
      <c r="HC74" s="854"/>
      <c r="HD74" s="854"/>
      <c r="HE74" s="854"/>
      <c r="HF74" s="854"/>
      <c r="HG74" s="854"/>
      <c r="HH74" s="854"/>
      <c r="HI74" s="854"/>
      <c r="HJ74" s="854"/>
      <c r="HK74" s="854"/>
      <c r="HL74" s="854"/>
      <c r="HM74" s="854"/>
      <c r="HN74" s="854"/>
      <c r="HO74" s="854"/>
      <c r="HP74" s="854"/>
      <c r="HQ74" s="854"/>
      <c r="HR74" s="854"/>
      <c r="HS74" s="854"/>
      <c r="HT74" s="854"/>
      <c r="HU74" s="854"/>
      <c r="HV74" s="854"/>
      <c r="HW74" s="854"/>
      <c r="HX74" s="854"/>
      <c r="HY74" s="854"/>
      <c r="HZ74" s="854"/>
      <c r="IA74" s="854"/>
      <c r="IB74" s="854"/>
      <c r="IC74" s="854"/>
      <c r="ID74" s="854"/>
      <c r="IE74" s="854"/>
      <c r="IF74" s="854"/>
      <c r="IG74" s="854"/>
      <c r="IH74" s="854"/>
      <c r="II74" s="854"/>
      <c r="IJ74" s="854"/>
      <c r="IK74" s="854"/>
      <c r="IL74" s="854"/>
      <c r="IM74" s="854"/>
      <c r="IN74" s="854"/>
      <c r="IO74" s="854"/>
      <c r="IP74" s="854"/>
      <c r="IQ74" s="854"/>
      <c r="IR74" s="854"/>
      <c r="IS74" s="854"/>
      <c r="IT74" s="854"/>
      <c r="IU74" s="854"/>
      <c r="IV74" s="854"/>
      <c r="IW74" s="854"/>
      <c r="IX74" s="854"/>
      <c r="IY74" s="854"/>
      <c r="IZ74" s="854"/>
      <c r="JA74" s="854"/>
      <c r="JB74" s="854"/>
      <c r="JC74" s="854"/>
      <c r="JD74" s="854"/>
      <c r="JE74" s="854"/>
      <c r="JF74" s="854"/>
      <c r="JG74" s="854"/>
      <c r="JH74" s="854"/>
      <c r="JI74" s="854"/>
      <c r="JJ74" s="854"/>
      <c r="JK74" s="854"/>
      <c r="JL74" s="854"/>
      <c r="JM74" s="854"/>
      <c r="JN74" s="854"/>
      <c r="JO74" s="854"/>
      <c r="JP74" s="854"/>
      <c r="JQ74" s="854"/>
      <c r="JR74" s="854"/>
      <c r="JS74" s="854"/>
      <c r="JT74" s="854"/>
      <c r="JU74" s="854"/>
      <c r="JV74" s="854"/>
      <c r="JW74" s="854"/>
      <c r="JX74" s="854"/>
      <c r="JY74" s="854"/>
      <c r="JZ74" s="854"/>
      <c r="KA74" s="854"/>
      <c r="KB74" s="854"/>
      <c r="KC74" s="854"/>
      <c r="KD74" s="854"/>
      <c r="KE74" s="854"/>
      <c r="KF74" s="854"/>
      <c r="KG74" s="854"/>
      <c r="KH74" s="854"/>
      <c r="KI74" s="854"/>
      <c r="KJ74" s="854"/>
      <c r="KK74" s="854"/>
      <c r="KL74" s="854"/>
      <c r="KM74" s="854"/>
      <c r="KN74" s="854"/>
      <c r="KO74" s="854"/>
      <c r="KP74" s="854"/>
      <c r="KQ74" s="854"/>
      <c r="KR74" s="854"/>
      <c r="KS74" s="854"/>
      <c r="KT74" s="854"/>
      <c r="KU74" s="854"/>
      <c r="KV74" s="854"/>
      <c r="KW74" s="854"/>
      <c r="KX74" s="854"/>
      <c r="KY74" s="854"/>
      <c r="KZ74" s="854"/>
      <c r="LA74" s="854"/>
      <c r="LB74" s="854"/>
      <c r="LC74" s="854"/>
      <c r="LD74" s="854"/>
      <c r="LE74" s="854"/>
      <c r="LF74" s="854"/>
      <c r="LG74" s="854"/>
      <c r="LH74" s="854"/>
      <c r="LI74" s="854"/>
      <c r="LJ74" s="854"/>
      <c r="LK74" s="854"/>
      <c r="LL74" s="854"/>
      <c r="LM74" s="855"/>
    </row>
    <row r="75" spans="1:325" s="856" customFormat="1" ht="31.5" outlineLevel="1">
      <c r="A75" s="295" t="s">
        <v>2284</v>
      </c>
      <c r="B75" s="492" t="s">
        <v>2446</v>
      </c>
      <c r="C75" s="515">
        <v>600009894</v>
      </c>
      <c r="D75" s="325" t="s">
        <v>1273</v>
      </c>
      <c r="E75" s="325"/>
      <c r="F75" s="329"/>
      <c r="G75" s="299" t="s">
        <v>334</v>
      </c>
      <c r="H75" s="843">
        <v>1</v>
      </c>
      <c r="I75" s="726">
        <v>2495.3109606170237</v>
      </c>
      <c r="J75" s="669">
        <f t="shared" si="10"/>
        <v>2495.3109606170237</v>
      </c>
      <c r="K75" s="669">
        <f t="shared" si="11"/>
        <v>3047.2737451055095</v>
      </c>
      <c r="L75" s="794">
        <f t="shared" si="12"/>
        <v>7.1714744413885483E-4</v>
      </c>
      <c r="M75" s="327"/>
      <c r="N75" s="1262"/>
      <c r="O75" s="1263"/>
      <c r="P75" s="345"/>
      <c r="Q75" s="345"/>
      <c r="R75" s="345"/>
      <c r="S75" s="345"/>
      <c r="T75" s="345"/>
      <c r="U75" s="345"/>
      <c r="V75" s="345"/>
      <c r="W75" s="345"/>
      <c r="X75" s="345"/>
      <c r="Y75" s="345"/>
      <c r="Z75" s="345"/>
      <c r="AA75" s="345"/>
      <c r="AB75" s="345"/>
      <c r="AC75" s="345"/>
      <c r="AD75" s="345"/>
      <c r="AE75" s="345"/>
      <c r="AF75" s="854"/>
      <c r="AG75" s="854"/>
      <c r="AH75" s="854"/>
      <c r="AI75" s="854"/>
      <c r="AJ75" s="854"/>
      <c r="AK75" s="854"/>
      <c r="AL75" s="854"/>
      <c r="AM75" s="854"/>
      <c r="AN75" s="854"/>
      <c r="AO75" s="854"/>
      <c r="AP75" s="854"/>
      <c r="AQ75" s="854"/>
      <c r="AR75" s="854"/>
      <c r="AS75" s="854"/>
      <c r="AT75" s="854"/>
      <c r="AU75" s="854"/>
      <c r="AV75" s="854"/>
      <c r="AW75" s="854"/>
      <c r="AX75" s="854"/>
      <c r="AY75" s="854"/>
      <c r="AZ75" s="854"/>
      <c r="BA75" s="854"/>
      <c r="BB75" s="854"/>
      <c r="BC75" s="854"/>
      <c r="BD75" s="854"/>
      <c r="BE75" s="854"/>
      <c r="BF75" s="854"/>
      <c r="BG75" s="854"/>
      <c r="BH75" s="854"/>
      <c r="BI75" s="854"/>
      <c r="BJ75" s="854"/>
      <c r="BK75" s="854"/>
      <c r="BL75" s="854"/>
      <c r="BM75" s="854"/>
      <c r="BN75" s="854"/>
      <c r="BO75" s="854"/>
      <c r="BP75" s="854"/>
      <c r="BQ75" s="854"/>
      <c r="BR75" s="854"/>
      <c r="BS75" s="854"/>
      <c r="BT75" s="854"/>
      <c r="BU75" s="854"/>
      <c r="BV75" s="854"/>
      <c r="BW75" s="854"/>
      <c r="BX75" s="854"/>
      <c r="BY75" s="854"/>
      <c r="BZ75" s="854"/>
      <c r="CA75" s="854"/>
      <c r="CB75" s="854"/>
      <c r="CC75" s="854"/>
      <c r="CD75" s="854"/>
      <c r="CE75" s="854"/>
      <c r="CF75" s="854"/>
      <c r="CG75" s="854"/>
      <c r="CH75" s="854"/>
      <c r="CI75" s="854"/>
      <c r="CJ75" s="854"/>
      <c r="CK75" s="854"/>
      <c r="CL75" s="854"/>
      <c r="CM75" s="854"/>
      <c r="CN75" s="854"/>
      <c r="CO75" s="854"/>
      <c r="CP75" s="854"/>
      <c r="CQ75" s="854"/>
      <c r="CR75" s="854"/>
      <c r="CS75" s="854"/>
      <c r="CT75" s="854"/>
      <c r="CU75" s="854"/>
      <c r="CV75" s="854"/>
      <c r="CW75" s="854"/>
      <c r="CX75" s="854"/>
      <c r="CY75" s="854"/>
      <c r="CZ75" s="854"/>
      <c r="DA75" s="854"/>
      <c r="DB75" s="854"/>
      <c r="DC75" s="854"/>
      <c r="DD75" s="854"/>
      <c r="DE75" s="854"/>
      <c r="DF75" s="854"/>
      <c r="DG75" s="854"/>
      <c r="DH75" s="854"/>
      <c r="DI75" s="854"/>
      <c r="DJ75" s="854"/>
      <c r="DK75" s="854"/>
      <c r="DL75" s="854"/>
      <c r="DM75" s="854"/>
      <c r="DN75" s="854"/>
      <c r="DO75" s="854"/>
      <c r="DP75" s="854"/>
      <c r="DQ75" s="854"/>
      <c r="DR75" s="854"/>
      <c r="DS75" s="854"/>
      <c r="DT75" s="854"/>
      <c r="DU75" s="854"/>
      <c r="DV75" s="854"/>
      <c r="DW75" s="854"/>
      <c r="DX75" s="854"/>
      <c r="DY75" s="854"/>
      <c r="DZ75" s="854"/>
      <c r="EA75" s="854"/>
      <c r="EB75" s="854"/>
      <c r="EC75" s="854"/>
      <c r="ED75" s="854"/>
      <c r="EE75" s="854"/>
      <c r="EF75" s="854"/>
      <c r="EG75" s="854"/>
      <c r="EH75" s="854"/>
      <c r="EI75" s="854"/>
      <c r="EJ75" s="854"/>
      <c r="EK75" s="854"/>
      <c r="EL75" s="854"/>
      <c r="EM75" s="854"/>
      <c r="EN75" s="854"/>
      <c r="EO75" s="854"/>
      <c r="EP75" s="854"/>
      <c r="EQ75" s="854"/>
      <c r="ER75" s="854"/>
      <c r="ES75" s="854"/>
      <c r="ET75" s="854"/>
      <c r="EU75" s="854"/>
      <c r="EV75" s="854"/>
      <c r="EW75" s="854"/>
      <c r="EX75" s="854"/>
      <c r="EY75" s="854"/>
      <c r="EZ75" s="854"/>
      <c r="FA75" s="854"/>
      <c r="FB75" s="854"/>
      <c r="FC75" s="854"/>
      <c r="FD75" s="854"/>
      <c r="FE75" s="854"/>
      <c r="FF75" s="854"/>
      <c r="FG75" s="854"/>
      <c r="FH75" s="854"/>
      <c r="FI75" s="854"/>
      <c r="FJ75" s="854"/>
      <c r="FK75" s="854"/>
      <c r="FL75" s="854"/>
      <c r="FM75" s="854"/>
      <c r="FN75" s="854"/>
      <c r="FO75" s="854"/>
      <c r="FP75" s="854"/>
      <c r="FQ75" s="854"/>
      <c r="FR75" s="854"/>
      <c r="FS75" s="854"/>
      <c r="FT75" s="854"/>
      <c r="FU75" s="854"/>
      <c r="FV75" s="854"/>
      <c r="FW75" s="854"/>
      <c r="FX75" s="854"/>
      <c r="FY75" s="854"/>
      <c r="FZ75" s="854"/>
      <c r="GA75" s="854"/>
      <c r="GB75" s="854"/>
      <c r="GC75" s="854"/>
      <c r="GD75" s="854"/>
      <c r="GE75" s="854"/>
      <c r="GF75" s="854"/>
      <c r="GG75" s="854"/>
      <c r="GH75" s="854"/>
      <c r="GI75" s="854"/>
      <c r="GJ75" s="854"/>
      <c r="GK75" s="854"/>
      <c r="GL75" s="854"/>
      <c r="GM75" s="854"/>
      <c r="GN75" s="854"/>
      <c r="GO75" s="854"/>
      <c r="GP75" s="854"/>
      <c r="GQ75" s="854"/>
      <c r="GR75" s="854"/>
      <c r="GS75" s="854"/>
      <c r="GT75" s="854"/>
      <c r="GU75" s="854"/>
      <c r="GV75" s="854"/>
      <c r="GW75" s="854"/>
      <c r="GX75" s="854"/>
      <c r="GY75" s="854"/>
      <c r="GZ75" s="854"/>
      <c r="HA75" s="854"/>
      <c r="HB75" s="854"/>
      <c r="HC75" s="854"/>
      <c r="HD75" s="854"/>
      <c r="HE75" s="854"/>
      <c r="HF75" s="854"/>
      <c r="HG75" s="854"/>
      <c r="HH75" s="854"/>
      <c r="HI75" s="854"/>
      <c r="HJ75" s="854"/>
      <c r="HK75" s="854"/>
      <c r="HL75" s="854"/>
      <c r="HM75" s="854"/>
      <c r="HN75" s="854"/>
      <c r="HO75" s="854"/>
      <c r="HP75" s="854"/>
      <c r="HQ75" s="854"/>
      <c r="HR75" s="854"/>
      <c r="HS75" s="854"/>
      <c r="HT75" s="854"/>
      <c r="HU75" s="854"/>
      <c r="HV75" s="854"/>
      <c r="HW75" s="854"/>
      <c r="HX75" s="854"/>
      <c r="HY75" s="854"/>
      <c r="HZ75" s="854"/>
      <c r="IA75" s="854"/>
      <c r="IB75" s="854"/>
      <c r="IC75" s="854"/>
      <c r="ID75" s="854"/>
      <c r="IE75" s="854"/>
      <c r="IF75" s="854"/>
      <c r="IG75" s="854"/>
      <c r="IH75" s="854"/>
      <c r="II75" s="854"/>
      <c r="IJ75" s="854"/>
      <c r="IK75" s="854"/>
      <c r="IL75" s="854"/>
      <c r="IM75" s="854"/>
      <c r="IN75" s="854"/>
      <c r="IO75" s="854"/>
      <c r="IP75" s="854"/>
      <c r="IQ75" s="854"/>
      <c r="IR75" s="854"/>
      <c r="IS75" s="854"/>
      <c r="IT75" s="854"/>
      <c r="IU75" s="854"/>
      <c r="IV75" s="854"/>
      <c r="IW75" s="854"/>
      <c r="IX75" s="854"/>
      <c r="IY75" s="854"/>
      <c r="IZ75" s="854"/>
      <c r="JA75" s="854"/>
      <c r="JB75" s="854"/>
      <c r="JC75" s="854"/>
      <c r="JD75" s="854"/>
      <c r="JE75" s="854"/>
      <c r="JF75" s="854"/>
      <c r="JG75" s="854"/>
      <c r="JH75" s="854"/>
      <c r="JI75" s="854"/>
      <c r="JJ75" s="854"/>
      <c r="JK75" s="854"/>
      <c r="JL75" s="854"/>
      <c r="JM75" s="854"/>
      <c r="JN75" s="854"/>
      <c r="JO75" s="854"/>
      <c r="JP75" s="854"/>
      <c r="JQ75" s="854"/>
      <c r="JR75" s="854"/>
      <c r="JS75" s="854"/>
      <c r="JT75" s="854"/>
      <c r="JU75" s="854"/>
      <c r="JV75" s="854"/>
      <c r="JW75" s="854"/>
      <c r="JX75" s="854"/>
      <c r="JY75" s="854"/>
      <c r="JZ75" s="854"/>
      <c r="KA75" s="854"/>
      <c r="KB75" s="854"/>
      <c r="KC75" s="854"/>
      <c r="KD75" s="854"/>
      <c r="KE75" s="854"/>
      <c r="KF75" s="854"/>
      <c r="KG75" s="854"/>
      <c r="KH75" s="854"/>
      <c r="KI75" s="854"/>
      <c r="KJ75" s="854"/>
      <c r="KK75" s="854"/>
      <c r="KL75" s="854"/>
      <c r="KM75" s="854"/>
      <c r="KN75" s="854"/>
      <c r="KO75" s="854"/>
      <c r="KP75" s="854"/>
      <c r="KQ75" s="854"/>
      <c r="KR75" s="854"/>
      <c r="KS75" s="854"/>
      <c r="KT75" s="854"/>
      <c r="KU75" s="854"/>
      <c r="KV75" s="854"/>
      <c r="KW75" s="854"/>
      <c r="KX75" s="854"/>
      <c r="KY75" s="854"/>
      <c r="KZ75" s="854"/>
      <c r="LA75" s="854"/>
      <c r="LB75" s="854"/>
      <c r="LC75" s="854"/>
      <c r="LD75" s="854"/>
      <c r="LE75" s="854"/>
      <c r="LF75" s="854"/>
      <c r="LG75" s="854"/>
      <c r="LH75" s="854"/>
      <c r="LI75" s="854"/>
      <c r="LJ75" s="854"/>
      <c r="LK75" s="854"/>
      <c r="LL75" s="854"/>
      <c r="LM75" s="855"/>
    </row>
    <row r="76" spans="1:325" s="856" customFormat="1" ht="15.75" outlineLevel="1">
      <c r="A76" s="295" t="s">
        <v>2285</v>
      </c>
      <c r="B76" s="492" t="s">
        <v>2446</v>
      </c>
      <c r="C76" s="515">
        <v>600007964</v>
      </c>
      <c r="D76" s="325" t="s">
        <v>1274</v>
      </c>
      <c r="E76" s="325"/>
      <c r="F76" s="329"/>
      <c r="G76" s="328" t="s">
        <v>120</v>
      </c>
      <c r="H76" s="843">
        <v>60</v>
      </c>
      <c r="I76" s="726">
        <v>692.15154500678443</v>
      </c>
      <c r="J76" s="669">
        <f t="shared" si="10"/>
        <v>41529.092700407069</v>
      </c>
      <c r="K76" s="669">
        <f t="shared" si="11"/>
        <v>50715.328005737116</v>
      </c>
      <c r="L76" s="794">
        <f t="shared" si="12"/>
        <v>1.193537926036204E-2</v>
      </c>
      <c r="M76" s="327"/>
      <c r="N76" s="1262"/>
      <c r="O76" s="1263"/>
      <c r="P76" s="345"/>
      <c r="Q76" s="345"/>
      <c r="R76" s="345"/>
      <c r="S76" s="345"/>
      <c r="T76" s="345"/>
      <c r="U76" s="345"/>
      <c r="V76" s="345"/>
      <c r="W76" s="345"/>
      <c r="X76" s="345"/>
      <c r="Y76" s="345"/>
      <c r="Z76" s="345"/>
      <c r="AA76" s="345"/>
      <c r="AB76" s="345"/>
      <c r="AC76" s="345"/>
      <c r="AD76" s="345"/>
      <c r="AE76" s="345"/>
      <c r="AF76" s="854"/>
      <c r="AG76" s="854"/>
      <c r="AH76" s="854"/>
      <c r="AI76" s="854"/>
      <c r="AJ76" s="854"/>
      <c r="AK76" s="854"/>
      <c r="AL76" s="854"/>
      <c r="AM76" s="854"/>
      <c r="AN76" s="854"/>
      <c r="AO76" s="854"/>
      <c r="AP76" s="854"/>
      <c r="AQ76" s="854"/>
      <c r="AR76" s="854"/>
      <c r="AS76" s="854"/>
      <c r="AT76" s="854"/>
      <c r="AU76" s="854"/>
      <c r="AV76" s="854"/>
      <c r="AW76" s="854"/>
      <c r="AX76" s="854"/>
      <c r="AY76" s="854"/>
      <c r="AZ76" s="854"/>
      <c r="BA76" s="854"/>
      <c r="BB76" s="854"/>
      <c r="BC76" s="854"/>
      <c r="BD76" s="854"/>
      <c r="BE76" s="854"/>
      <c r="BF76" s="854"/>
      <c r="BG76" s="854"/>
      <c r="BH76" s="854"/>
      <c r="BI76" s="854"/>
      <c r="BJ76" s="854"/>
      <c r="BK76" s="854"/>
      <c r="BL76" s="854"/>
      <c r="BM76" s="854"/>
      <c r="BN76" s="854"/>
      <c r="BO76" s="854"/>
      <c r="BP76" s="854"/>
      <c r="BQ76" s="854"/>
      <c r="BR76" s="854"/>
      <c r="BS76" s="854"/>
      <c r="BT76" s="854"/>
      <c r="BU76" s="854"/>
      <c r="BV76" s="854"/>
      <c r="BW76" s="854"/>
      <c r="BX76" s="854"/>
      <c r="BY76" s="854"/>
      <c r="BZ76" s="854"/>
      <c r="CA76" s="854"/>
      <c r="CB76" s="854"/>
      <c r="CC76" s="854"/>
      <c r="CD76" s="854"/>
      <c r="CE76" s="854"/>
      <c r="CF76" s="854"/>
      <c r="CG76" s="854"/>
      <c r="CH76" s="854"/>
      <c r="CI76" s="854"/>
      <c r="CJ76" s="854"/>
      <c r="CK76" s="854"/>
      <c r="CL76" s="854"/>
      <c r="CM76" s="854"/>
      <c r="CN76" s="854"/>
      <c r="CO76" s="854"/>
      <c r="CP76" s="854"/>
      <c r="CQ76" s="854"/>
      <c r="CR76" s="854"/>
      <c r="CS76" s="854"/>
      <c r="CT76" s="854"/>
      <c r="CU76" s="854"/>
      <c r="CV76" s="854"/>
      <c r="CW76" s="854"/>
      <c r="CX76" s="854"/>
      <c r="CY76" s="854"/>
      <c r="CZ76" s="854"/>
      <c r="DA76" s="854"/>
      <c r="DB76" s="854"/>
      <c r="DC76" s="854"/>
      <c r="DD76" s="854"/>
      <c r="DE76" s="854"/>
      <c r="DF76" s="854"/>
      <c r="DG76" s="854"/>
      <c r="DH76" s="854"/>
      <c r="DI76" s="854"/>
      <c r="DJ76" s="854"/>
      <c r="DK76" s="854"/>
      <c r="DL76" s="854"/>
      <c r="DM76" s="854"/>
      <c r="DN76" s="854"/>
      <c r="DO76" s="854"/>
      <c r="DP76" s="854"/>
      <c r="DQ76" s="854"/>
      <c r="DR76" s="854"/>
      <c r="DS76" s="854"/>
      <c r="DT76" s="854"/>
      <c r="DU76" s="854"/>
      <c r="DV76" s="854"/>
      <c r="DW76" s="854"/>
      <c r="DX76" s="854"/>
      <c r="DY76" s="854"/>
      <c r="DZ76" s="854"/>
      <c r="EA76" s="854"/>
      <c r="EB76" s="854"/>
      <c r="EC76" s="854"/>
      <c r="ED76" s="854"/>
      <c r="EE76" s="854"/>
      <c r="EF76" s="854"/>
      <c r="EG76" s="854"/>
      <c r="EH76" s="854"/>
      <c r="EI76" s="854"/>
      <c r="EJ76" s="854"/>
      <c r="EK76" s="854"/>
      <c r="EL76" s="854"/>
      <c r="EM76" s="854"/>
      <c r="EN76" s="854"/>
      <c r="EO76" s="854"/>
      <c r="EP76" s="854"/>
      <c r="EQ76" s="854"/>
      <c r="ER76" s="854"/>
      <c r="ES76" s="854"/>
      <c r="ET76" s="854"/>
      <c r="EU76" s="854"/>
      <c r="EV76" s="854"/>
      <c r="EW76" s="854"/>
      <c r="EX76" s="854"/>
      <c r="EY76" s="854"/>
      <c r="EZ76" s="854"/>
      <c r="FA76" s="854"/>
      <c r="FB76" s="854"/>
      <c r="FC76" s="854"/>
      <c r="FD76" s="854"/>
      <c r="FE76" s="854"/>
      <c r="FF76" s="854"/>
      <c r="FG76" s="854"/>
      <c r="FH76" s="854"/>
      <c r="FI76" s="854"/>
      <c r="FJ76" s="854"/>
      <c r="FK76" s="854"/>
      <c r="FL76" s="854"/>
      <c r="FM76" s="854"/>
      <c r="FN76" s="854"/>
      <c r="FO76" s="854"/>
      <c r="FP76" s="854"/>
      <c r="FQ76" s="854"/>
      <c r="FR76" s="854"/>
      <c r="FS76" s="854"/>
      <c r="FT76" s="854"/>
      <c r="FU76" s="854"/>
      <c r="FV76" s="854"/>
      <c r="FW76" s="854"/>
      <c r="FX76" s="854"/>
      <c r="FY76" s="854"/>
      <c r="FZ76" s="854"/>
      <c r="GA76" s="854"/>
      <c r="GB76" s="854"/>
      <c r="GC76" s="854"/>
      <c r="GD76" s="854"/>
      <c r="GE76" s="854"/>
      <c r="GF76" s="854"/>
      <c r="GG76" s="854"/>
      <c r="GH76" s="854"/>
      <c r="GI76" s="854"/>
      <c r="GJ76" s="854"/>
      <c r="GK76" s="854"/>
      <c r="GL76" s="854"/>
      <c r="GM76" s="854"/>
      <c r="GN76" s="854"/>
      <c r="GO76" s="854"/>
      <c r="GP76" s="854"/>
      <c r="GQ76" s="854"/>
      <c r="GR76" s="854"/>
      <c r="GS76" s="854"/>
      <c r="GT76" s="854"/>
      <c r="GU76" s="854"/>
      <c r="GV76" s="854"/>
      <c r="GW76" s="854"/>
      <c r="GX76" s="854"/>
      <c r="GY76" s="854"/>
      <c r="GZ76" s="854"/>
      <c r="HA76" s="854"/>
      <c r="HB76" s="854"/>
      <c r="HC76" s="854"/>
      <c r="HD76" s="854"/>
      <c r="HE76" s="854"/>
      <c r="HF76" s="854"/>
      <c r="HG76" s="854"/>
      <c r="HH76" s="854"/>
      <c r="HI76" s="854"/>
      <c r="HJ76" s="854"/>
      <c r="HK76" s="854"/>
      <c r="HL76" s="854"/>
      <c r="HM76" s="854"/>
      <c r="HN76" s="854"/>
      <c r="HO76" s="854"/>
      <c r="HP76" s="854"/>
      <c r="HQ76" s="854"/>
      <c r="HR76" s="854"/>
      <c r="HS76" s="854"/>
      <c r="HT76" s="854"/>
      <c r="HU76" s="854"/>
      <c r="HV76" s="854"/>
      <c r="HW76" s="854"/>
      <c r="HX76" s="854"/>
      <c r="HY76" s="854"/>
      <c r="HZ76" s="854"/>
      <c r="IA76" s="854"/>
      <c r="IB76" s="854"/>
      <c r="IC76" s="854"/>
      <c r="ID76" s="854"/>
      <c r="IE76" s="854"/>
      <c r="IF76" s="854"/>
      <c r="IG76" s="854"/>
      <c r="IH76" s="854"/>
      <c r="II76" s="854"/>
      <c r="IJ76" s="854"/>
      <c r="IK76" s="854"/>
      <c r="IL76" s="854"/>
      <c r="IM76" s="854"/>
      <c r="IN76" s="854"/>
      <c r="IO76" s="854"/>
      <c r="IP76" s="854"/>
      <c r="IQ76" s="854"/>
      <c r="IR76" s="854"/>
      <c r="IS76" s="854"/>
      <c r="IT76" s="854"/>
      <c r="IU76" s="854"/>
      <c r="IV76" s="854"/>
      <c r="IW76" s="854"/>
      <c r="IX76" s="854"/>
      <c r="IY76" s="854"/>
      <c r="IZ76" s="854"/>
      <c r="JA76" s="854"/>
      <c r="JB76" s="854"/>
      <c r="JC76" s="854"/>
      <c r="JD76" s="854"/>
      <c r="JE76" s="854"/>
      <c r="JF76" s="854"/>
      <c r="JG76" s="854"/>
      <c r="JH76" s="854"/>
      <c r="JI76" s="854"/>
      <c r="JJ76" s="854"/>
      <c r="JK76" s="854"/>
      <c r="JL76" s="854"/>
      <c r="JM76" s="854"/>
      <c r="JN76" s="854"/>
      <c r="JO76" s="854"/>
      <c r="JP76" s="854"/>
      <c r="JQ76" s="854"/>
      <c r="JR76" s="854"/>
      <c r="JS76" s="854"/>
      <c r="JT76" s="854"/>
      <c r="JU76" s="854"/>
      <c r="JV76" s="854"/>
      <c r="JW76" s="854"/>
      <c r="JX76" s="854"/>
      <c r="JY76" s="854"/>
      <c r="JZ76" s="854"/>
      <c r="KA76" s="854"/>
      <c r="KB76" s="854"/>
      <c r="KC76" s="854"/>
      <c r="KD76" s="854"/>
      <c r="KE76" s="854"/>
      <c r="KF76" s="854"/>
      <c r="KG76" s="854"/>
      <c r="KH76" s="854"/>
      <c r="KI76" s="854"/>
      <c r="KJ76" s="854"/>
      <c r="KK76" s="854"/>
      <c r="KL76" s="854"/>
      <c r="KM76" s="854"/>
      <c r="KN76" s="854"/>
      <c r="KO76" s="854"/>
      <c r="KP76" s="854"/>
      <c r="KQ76" s="854"/>
      <c r="KR76" s="854"/>
      <c r="KS76" s="854"/>
      <c r="KT76" s="854"/>
      <c r="KU76" s="854"/>
      <c r="KV76" s="854"/>
      <c r="KW76" s="854"/>
      <c r="KX76" s="854"/>
      <c r="KY76" s="854"/>
      <c r="KZ76" s="854"/>
      <c r="LA76" s="854"/>
      <c r="LB76" s="854"/>
      <c r="LC76" s="854"/>
      <c r="LD76" s="854"/>
      <c r="LE76" s="854"/>
      <c r="LF76" s="854"/>
      <c r="LG76" s="854"/>
      <c r="LH76" s="854"/>
      <c r="LI76" s="854"/>
      <c r="LJ76" s="854"/>
      <c r="LK76" s="854"/>
      <c r="LL76" s="854"/>
      <c r="LM76" s="855"/>
    </row>
    <row r="77" spans="1:325" s="856" customFormat="1" ht="15.75" outlineLevel="1">
      <c r="A77" s="295" t="s">
        <v>2286</v>
      </c>
      <c r="B77" s="492" t="s">
        <v>2446</v>
      </c>
      <c r="C77" s="515">
        <v>600007972</v>
      </c>
      <c r="D77" s="325" t="s">
        <v>1275</v>
      </c>
      <c r="E77" s="325"/>
      <c r="F77" s="329"/>
      <c r="G77" s="299" t="s">
        <v>334</v>
      </c>
      <c r="H77" s="836">
        <v>1</v>
      </c>
      <c r="I77" s="726">
        <v>14812.940986912517</v>
      </c>
      <c r="J77" s="669">
        <f t="shared" si="10"/>
        <v>14812.940986912517</v>
      </c>
      <c r="K77" s="669">
        <f t="shared" si="11"/>
        <v>18089.563533217566</v>
      </c>
      <c r="L77" s="794">
        <f t="shared" si="12"/>
        <v>4.257209997713951E-3</v>
      </c>
      <c r="M77" s="327"/>
      <c r="N77" s="1262"/>
      <c r="O77" s="1263"/>
      <c r="P77" s="345"/>
      <c r="Q77" s="345"/>
      <c r="R77" s="345"/>
      <c r="S77" s="345"/>
      <c r="T77" s="345"/>
      <c r="U77" s="345"/>
      <c r="V77" s="345"/>
      <c r="W77" s="345"/>
      <c r="X77" s="345"/>
      <c r="Y77" s="345"/>
      <c r="Z77" s="345"/>
      <c r="AA77" s="345"/>
      <c r="AB77" s="345"/>
      <c r="AC77" s="345"/>
      <c r="AD77" s="345"/>
      <c r="AE77" s="345"/>
      <c r="AF77" s="854"/>
      <c r="AG77" s="854"/>
      <c r="AH77" s="854"/>
      <c r="AI77" s="854"/>
      <c r="AJ77" s="854"/>
      <c r="AK77" s="854"/>
      <c r="AL77" s="854"/>
      <c r="AM77" s="854"/>
      <c r="AN77" s="854"/>
      <c r="AO77" s="854"/>
      <c r="AP77" s="854"/>
      <c r="AQ77" s="854"/>
      <c r="AR77" s="854"/>
      <c r="AS77" s="854"/>
      <c r="AT77" s="854"/>
      <c r="AU77" s="854"/>
      <c r="AV77" s="854"/>
      <c r="AW77" s="854"/>
      <c r="AX77" s="854"/>
      <c r="AY77" s="854"/>
      <c r="AZ77" s="854"/>
      <c r="BA77" s="854"/>
      <c r="BB77" s="854"/>
      <c r="BC77" s="854"/>
      <c r="BD77" s="854"/>
      <c r="BE77" s="854"/>
      <c r="BF77" s="854"/>
      <c r="BG77" s="854"/>
      <c r="BH77" s="854"/>
      <c r="BI77" s="854"/>
      <c r="BJ77" s="854"/>
      <c r="BK77" s="854"/>
      <c r="BL77" s="854"/>
      <c r="BM77" s="854"/>
      <c r="BN77" s="854"/>
      <c r="BO77" s="854"/>
      <c r="BP77" s="854"/>
      <c r="BQ77" s="854"/>
      <c r="BR77" s="854"/>
      <c r="BS77" s="854"/>
      <c r="BT77" s="854"/>
      <c r="BU77" s="854"/>
      <c r="BV77" s="854"/>
      <c r="BW77" s="854"/>
      <c r="BX77" s="854"/>
      <c r="BY77" s="854"/>
      <c r="BZ77" s="854"/>
      <c r="CA77" s="854"/>
      <c r="CB77" s="854"/>
      <c r="CC77" s="854"/>
      <c r="CD77" s="854"/>
      <c r="CE77" s="854"/>
      <c r="CF77" s="854"/>
      <c r="CG77" s="854"/>
      <c r="CH77" s="854"/>
      <c r="CI77" s="854"/>
      <c r="CJ77" s="854"/>
      <c r="CK77" s="854"/>
      <c r="CL77" s="854"/>
      <c r="CM77" s="854"/>
      <c r="CN77" s="854"/>
      <c r="CO77" s="854"/>
      <c r="CP77" s="854"/>
      <c r="CQ77" s="854"/>
      <c r="CR77" s="854"/>
      <c r="CS77" s="854"/>
      <c r="CT77" s="854"/>
      <c r="CU77" s="854"/>
      <c r="CV77" s="854"/>
      <c r="CW77" s="854"/>
      <c r="CX77" s="854"/>
      <c r="CY77" s="854"/>
      <c r="CZ77" s="854"/>
      <c r="DA77" s="854"/>
      <c r="DB77" s="854"/>
      <c r="DC77" s="854"/>
      <c r="DD77" s="854"/>
      <c r="DE77" s="854"/>
      <c r="DF77" s="854"/>
      <c r="DG77" s="854"/>
      <c r="DH77" s="854"/>
      <c r="DI77" s="854"/>
      <c r="DJ77" s="854"/>
      <c r="DK77" s="854"/>
      <c r="DL77" s="854"/>
      <c r="DM77" s="854"/>
      <c r="DN77" s="854"/>
      <c r="DO77" s="854"/>
      <c r="DP77" s="854"/>
      <c r="DQ77" s="854"/>
      <c r="DR77" s="854"/>
      <c r="DS77" s="854"/>
      <c r="DT77" s="854"/>
      <c r="DU77" s="854"/>
      <c r="DV77" s="854"/>
      <c r="DW77" s="854"/>
      <c r="DX77" s="854"/>
      <c r="DY77" s="854"/>
      <c r="DZ77" s="854"/>
      <c r="EA77" s="854"/>
      <c r="EB77" s="854"/>
      <c r="EC77" s="854"/>
      <c r="ED77" s="854"/>
      <c r="EE77" s="854"/>
      <c r="EF77" s="854"/>
      <c r="EG77" s="854"/>
      <c r="EH77" s="854"/>
      <c r="EI77" s="854"/>
      <c r="EJ77" s="854"/>
      <c r="EK77" s="854"/>
      <c r="EL77" s="854"/>
      <c r="EM77" s="854"/>
      <c r="EN77" s="854"/>
      <c r="EO77" s="854"/>
      <c r="EP77" s="854"/>
      <c r="EQ77" s="854"/>
      <c r="ER77" s="854"/>
      <c r="ES77" s="854"/>
      <c r="ET77" s="854"/>
      <c r="EU77" s="854"/>
      <c r="EV77" s="854"/>
      <c r="EW77" s="854"/>
      <c r="EX77" s="854"/>
      <c r="EY77" s="854"/>
      <c r="EZ77" s="854"/>
      <c r="FA77" s="854"/>
      <c r="FB77" s="854"/>
      <c r="FC77" s="854"/>
      <c r="FD77" s="854"/>
      <c r="FE77" s="854"/>
      <c r="FF77" s="854"/>
      <c r="FG77" s="854"/>
      <c r="FH77" s="854"/>
      <c r="FI77" s="854"/>
      <c r="FJ77" s="854"/>
      <c r="FK77" s="854"/>
      <c r="FL77" s="854"/>
      <c r="FM77" s="854"/>
      <c r="FN77" s="854"/>
      <c r="FO77" s="854"/>
      <c r="FP77" s="854"/>
      <c r="FQ77" s="854"/>
      <c r="FR77" s="854"/>
      <c r="FS77" s="854"/>
      <c r="FT77" s="854"/>
      <c r="FU77" s="854"/>
      <c r="FV77" s="854"/>
      <c r="FW77" s="854"/>
      <c r="FX77" s="854"/>
      <c r="FY77" s="854"/>
      <c r="FZ77" s="854"/>
      <c r="GA77" s="854"/>
      <c r="GB77" s="854"/>
      <c r="GC77" s="854"/>
      <c r="GD77" s="854"/>
      <c r="GE77" s="854"/>
      <c r="GF77" s="854"/>
      <c r="GG77" s="854"/>
      <c r="GH77" s="854"/>
      <c r="GI77" s="854"/>
      <c r="GJ77" s="854"/>
      <c r="GK77" s="854"/>
      <c r="GL77" s="854"/>
      <c r="GM77" s="854"/>
      <c r="GN77" s="854"/>
      <c r="GO77" s="854"/>
      <c r="GP77" s="854"/>
      <c r="GQ77" s="854"/>
      <c r="GR77" s="854"/>
      <c r="GS77" s="854"/>
      <c r="GT77" s="854"/>
      <c r="GU77" s="854"/>
      <c r="GV77" s="854"/>
      <c r="GW77" s="854"/>
      <c r="GX77" s="854"/>
      <c r="GY77" s="854"/>
      <c r="GZ77" s="854"/>
      <c r="HA77" s="854"/>
      <c r="HB77" s="854"/>
      <c r="HC77" s="854"/>
      <c r="HD77" s="854"/>
      <c r="HE77" s="854"/>
      <c r="HF77" s="854"/>
      <c r="HG77" s="854"/>
      <c r="HH77" s="854"/>
      <c r="HI77" s="854"/>
      <c r="HJ77" s="854"/>
      <c r="HK77" s="854"/>
      <c r="HL77" s="854"/>
      <c r="HM77" s="854"/>
      <c r="HN77" s="854"/>
      <c r="HO77" s="854"/>
      <c r="HP77" s="854"/>
      <c r="HQ77" s="854"/>
      <c r="HR77" s="854"/>
      <c r="HS77" s="854"/>
      <c r="HT77" s="854"/>
      <c r="HU77" s="854"/>
      <c r="HV77" s="854"/>
      <c r="HW77" s="854"/>
      <c r="HX77" s="854"/>
      <c r="HY77" s="854"/>
      <c r="HZ77" s="854"/>
      <c r="IA77" s="854"/>
      <c r="IB77" s="854"/>
      <c r="IC77" s="854"/>
      <c r="ID77" s="854"/>
      <c r="IE77" s="854"/>
      <c r="IF77" s="854"/>
      <c r="IG77" s="854"/>
      <c r="IH77" s="854"/>
      <c r="II77" s="854"/>
      <c r="IJ77" s="854"/>
      <c r="IK77" s="854"/>
      <c r="IL77" s="854"/>
      <c r="IM77" s="854"/>
      <c r="IN77" s="854"/>
      <c r="IO77" s="854"/>
      <c r="IP77" s="854"/>
      <c r="IQ77" s="854"/>
      <c r="IR77" s="854"/>
      <c r="IS77" s="854"/>
      <c r="IT77" s="854"/>
      <c r="IU77" s="854"/>
      <c r="IV77" s="854"/>
      <c r="IW77" s="854"/>
      <c r="IX77" s="854"/>
      <c r="IY77" s="854"/>
      <c r="IZ77" s="854"/>
      <c r="JA77" s="854"/>
      <c r="JB77" s="854"/>
      <c r="JC77" s="854"/>
      <c r="JD77" s="854"/>
      <c r="JE77" s="854"/>
      <c r="JF77" s="854"/>
      <c r="JG77" s="854"/>
      <c r="JH77" s="854"/>
      <c r="JI77" s="854"/>
      <c r="JJ77" s="854"/>
      <c r="JK77" s="854"/>
      <c r="JL77" s="854"/>
      <c r="JM77" s="854"/>
      <c r="JN77" s="854"/>
      <c r="JO77" s="854"/>
      <c r="JP77" s="854"/>
      <c r="JQ77" s="854"/>
      <c r="JR77" s="854"/>
      <c r="JS77" s="854"/>
      <c r="JT77" s="854"/>
      <c r="JU77" s="854"/>
      <c r="JV77" s="854"/>
      <c r="JW77" s="854"/>
      <c r="JX77" s="854"/>
      <c r="JY77" s="854"/>
      <c r="JZ77" s="854"/>
      <c r="KA77" s="854"/>
      <c r="KB77" s="854"/>
      <c r="KC77" s="854"/>
      <c r="KD77" s="854"/>
      <c r="KE77" s="854"/>
      <c r="KF77" s="854"/>
      <c r="KG77" s="854"/>
      <c r="KH77" s="854"/>
      <c r="KI77" s="854"/>
      <c r="KJ77" s="854"/>
      <c r="KK77" s="854"/>
      <c r="KL77" s="854"/>
      <c r="KM77" s="854"/>
      <c r="KN77" s="854"/>
      <c r="KO77" s="854"/>
      <c r="KP77" s="854"/>
      <c r="KQ77" s="854"/>
      <c r="KR77" s="854"/>
      <c r="KS77" s="854"/>
      <c r="KT77" s="854"/>
      <c r="KU77" s="854"/>
      <c r="KV77" s="854"/>
      <c r="KW77" s="854"/>
      <c r="KX77" s="854"/>
      <c r="KY77" s="854"/>
      <c r="KZ77" s="854"/>
      <c r="LA77" s="854"/>
      <c r="LB77" s="854"/>
      <c r="LC77" s="854"/>
      <c r="LD77" s="854"/>
      <c r="LE77" s="854"/>
      <c r="LF77" s="854"/>
      <c r="LG77" s="854"/>
      <c r="LH77" s="854"/>
      <c r="LI77" s="854"/>
      <c r="LJ77" s="854"/>
      <c r="LK77" s="854"/>
      <c r="LL77" s="854"/>
      <c r="LM77" s="855"/>
    </row>
    <row r="78" spans="1:325" s="856" customFormat="1" ht="31.5" outlineLevel="1">
      <c r="A78" s="295" t="s">
        <v>2287</v>
      </c>
      <c r="B78" s="492" t="s">
        <v>2446</v>
      </c>
      <c r="C78" s="515">
        <v>600004316</v>
      </c>
      <c r="D78" s="325" t="s">
        <v>1276</v>
      </c>
      <c r="E78" s="325"/>
      <c r="F78" s="329"/>
      <c r="G78" s="299" t="s">
        <v>281</v>
      </c>
      <c r="H78" s="836">
        <v>200</v>
      </c>
      <c r="I78" s="726">
        <v>537.83704806773642</v>
      </c>
      <c r="J78" s="669">
        <f t="shared" si="10"/>
        <v>107567.40961354728</v>
      </c>
      <c r="K78" s="669">
        <f t="shared" si="11"/>
        <v>131361.32062006395</v>
      </c>
      <c r="L78" s="794">
        <f t="shared" si="12"/>
        <v>3.0914661176303912E-2</v>
      </c>
      <c r="M78" s="327"/>
      <c r="N78" s="1262"/>
      <c r="O78" s="1263"/>
      <c r="P78" s="345"/>
      <c r="Q78" s="345"/>
      <c r="R78" s="345"/>
      <c r="S78" s="345"/>
      <c r="T78" s="345"/>
      <c r="U78" s="345"/>
      <c r="V78" s="345"/>
      <c r="W78" s="345"/>
      <c r="X78" s="345"/>
      <c r="Y78" s="345"/>
      <c r="Z78" s="345"/>
      <c r="AA78" s="345"/>
      <c r="AB78" s="345"/>
      <c r="AC78" s="345"/>
      <c r="AD78" s="345"/>
      <c r="AE78" s="345"/>
      <c r="AF78" s="854"/>
      <c r="AG78" s="854"/>
      <c r="AH78" s="854"/>
      <c r="AI78" s="854"/>
      <c r="AJ78" s="854"/>
      <c r="AK78" s="854"/>
      <c r="AL78" s="854"/>
      <c r="AM78" s="854"/>
      <c r="AN78" s="854"/>
      <c r="AO78" s="854"/>
      <c r="AP78" s="854"/>
      <c r="AQ78" s="854"/>
      <c r="AR78" s="854"/>
      <c r="AS78" s="854"/>
      <c r="AT78" s="854"/>
      <c r="AU78" s="854"/>
      <c r="AV78" s="854"/>
      <c r="AW78" s="854"/>
      <c r="AX78" s="854"/>
      <c r="AY78" s="854"/>
      <c r="AZ78" s="854"/>
      <c r="BA78" s="854"/>
      <c r="BB78" s="854"/>
      <c r="BC78" s="854"/>
      <c r="BD78" s="854"/>
      <c r="BE78" s="854"/>
      <c r="BF78" s="854"/>
      <c r="BG78" s="854"/>
      <c r="BH78" s="854"/>
      <c r="BI78" s="854"/>
      <c r="BJ78" s="854"/>
      <c r="BK78" s="854"/>
      <c r="BL78" s="854"/>
      <c r="BM78" s="854"/>
      <c r="BN78" s="854"/>
      <c r="BO78" s="854"/>
      <c r="BP78" s="854"/>
      <c r="BQ78" s="854"/>
      <c r="BR78" s="854"/>
      <c r="BS78" s="854"/>
      <c r="BT78" s="854"/>
      <c r="BU78" s="854"/>
      <c r="BV78" s="854"/>
      <c r="BW78" s="854"/>
      <c r="BX78" s="854"/>
      <c r="BY78" s="854"/>
      <c r="BZ78" s="854"/>
      <c r="CA78" s="854"/>
      <c r="CB78" s="854"/>
      <c r="CC78" s="854"/>
      <c r="CD78" s="854"/>
      <c r="CE78" s="854"/>
      <c r="CF78" s="854"/>
      <c r="CG78" s="854"/>
      <c r="CH78" s="854"/>
      <c r="CI78" s="854"/>
      <c r="CJ78" s="854"/>
      <c r="CK78" s="854"/>
      <c r="CL78" s="854"/>
      <c r="CM78" s="854"/>
      <c r="CN78" s="854"/>
      <c r="CO78" s="854"/>
      <c r="CP78" s="854"/>
      <c r="CQ78" s="854"/>
      <c r="CR78" s="854"/>
      <c r="CS78" s="854"/>
      <c r="CT78" s="854"/>
      <c r="CU78" s="854"/>
      <c r="CV78" s="854"/>
      <c r="CW78" s="854"/>
      <c r="CX78" s="854"/>
      <c r="CY78" s="854"/>
      <c r="CZ78" s="854"/>
      <c r="DA78" s="854"/>
      <c r="DB78" s="854"/>
      <c r="DC78" s="854"/>
      <c r="DD78" s="854"/>
      <c r="DE78" s="854"/>
      <c r="DF78" s="854"/>
      <c r="DG78" s="854"/>
      <c r="DH78" s="854"/>
      <c r="DI78" s="854"/>
      <c r="DJ78" s="854"/>
      <c r="DK78" s="854"/>
      <c r="DL78" s="854"/>
      <c r="DM78" s="854"/>
      <c r="DN78" s="854"/>
      <c r="DO78" s="854"/>
      <c r="DP78" s="854"/>
      <c r="DQ78" s="854"/>
      <c r="DR78" s="854"/>
      <c r="DS78" s="854"/>
      <c r="DT78" s="854"/>
      <c r="DU78" s="854"/>
      <c r="DV78" s="854"/>
      <c r="DW78" s="854"/>
      <c r="DX78" s="854"/>
      <c r="DY78" s="854"/>
      <c r="DZ78" s="854"/>
      <c r="EA78" s="854"/>
      <c r="EB78" s="854"/>
      <c r="EC78" s="854"/>
      <c r="ED78" s="854"/>
      <c r="EE78" s="854"/>
      <c r="EF78" s="854"/>
      <c r="EG78" s="854"/>
      <c r="EH78" s="854"/>
      <c r="EI78" s="854"/>
      <c r="EJ78" s="854"/>
      <c r="EK78" s="854"/>
      <c r="EL78" s="854"/>
      <c r="EM78" s="854"/>
      <c r="EN78" s="854"/>
      <c r="EO78" s="854"/>
      <c r="EP78" s="854"/>
      <c r="EQ78" s="854"/>
      <c r="ER78" s="854"/>
      <c r="ES78" s="854"/>
      <c r="ET78" s="854"/>
      <c r="EU78" s="854"/>
      <c r="EV78" s="854"/>
      <c r="EW78" s="854"/>
      <c r="EX78" s="854"/>
      <c r="EY78" s="854"/>
      <c r="EZ78" s="854"/>
      <c r="FA78" s="854"/>
      <c r="FB78" s="854"/>
      <c r="FC78" s="854"/>
      <c r="FD78" s="854"/>
      <c r="FE78" s="854"/>
      <c r="FF78" s="854"/>
      <c r="FG78" s="854"/>
      <c r="FH78" s="854"/>
      <c r="FI78" s="854"/>
      <c r="FJ78" s="854"/>
      <c r="FK78" s="854"/>
      <c r="FL78" s="854"/>
      <c r="FM78" s="854"/>
      <c r="FN78" s="854"/>
      <c r="FO78" s="854"/>
      <c r="FP78" s="854"/>
      <c r="FQ78" s="854"/>
      <c r="FR78" s="854"/>
      <c r="FS78" s="854"/>
      <c r="FT78" s="854"/>
      <c r="FU78" s="854"/>
      <c r="FV78" s="854"/>
      <c r="FW78" s="854"/>
      <c r="FX78" s="854"/>
      <c r="FY78" s="854"/>
      <c r="FZ78" s="854"/>
      <c r="GA78" s="854"/>
      <c r="GB78" s="854"/>
      <c r="GC78" s="854"/>
      <c r="GD78" s="854"/>
      <c r="GE78" s="854"/>
      <c r="GF78" s="854"/>
      <c r="GG78" s="854"/>
      <c r="GH78" s="854"/>
      <c r="GI78" s="854"/>
      <c r="GJ78" s="854"/>
      <c r="GK78" s="854"/>
      <c r="GL78" s="854"/>
      <c r="GM78" s="854"/>
      <c r="GN78" s="854"/>
      <c r="GO78" s="854"/>
      <c r="GP78" s="854"/>
      <c r="GQ78" s="854"/>
      <c r="GR78" s="854"/>
      <c r="GS78" s="854"/>
      <c r="GT78" s="854"/>
      <c r="GU78" s="854"/>
      <c r="GV78" s="854"/>
      <c r="GW78" s="854"/>
      <c r="GX78" s="854"/>
      <c r="GY78" s="854"/>
      <c r="GZ78" s="854"/>
      <c r="HA78" s="854"/>
      <c r="HB78" s="854"/>
      <c r="HC78" s="854"/>
      <c r="HD78" s="854"/>
      <c r="HE78" s="854"/>
      <c r="HF78" s="854"/>
      <c r="HG78" s="854"/>
      <c r="HH78" s="854"/>
      <c r="HI78" s="854"/>
      <c r="HJ78" s="854"/>
      <c r="HK78" s="854"/>
      <c r="HL78" s="854"/>
      <c r="HM78" s="854"/>
      <c r="HN78" s="854"/>
      <c r="HO78" s="854"/>
      <c r="HP78" s="854"/>
      <c r="HQ78" s="854"/>
      <c r="HR78" s="854"/>
      <c r="HS78" s="854"/>
      <c r="HT78" s="854"/>
      <c r="HU78" s="854"/>
      <c r="HV78" s="854"/>
      <c r="HW78" s="854"/>
      <c r="HX78" s="854"/>
      <c r="HY78" s="854"/>
      <c r="HZ78" s="854"/>
      <c r="IA78" s="854"/>
      <c r="IB78" s="854"/>
      <c r="IC78" s="854"/>
      <c r="ID78" s="854"/>
      <c r="IE78" s="854"/>
      <c r="IF78" s="854"/>
      <c r="IG78" s="854"/>
      <c r="IH78" s="854"/>
      <c r="II78" s="854"/>
      <c r="IJ78" s="854"/>
      <c r="IK78" s="854"/>
      <c r="IL78" s="854"/>
      <c r="IM78" s="854"/>
      <c r="IN78" s="854"/>
      <c r="IO78" s="854"/>
      <c r="IP78" s="854"/>
      <c r="IQ78" s="854"/>
      <c r="IR78" s="854"/>
      <c r="IS78" s="854"/>
      <c r="IT78" s="854"/>
      <c r="IU78" s="854"/>
      <c r="IV78" s="854"/>
      <c r="IW78" s="854"/>
      <c r="IX78" s="854"/>
      <c r="IY78" s="854"/>
      <c r="IZ78" s="854"/>
      <c r="JA78" s="854"/>
      <c r="JB78" s="854"/>
      <c r="JC78" s="854"/>
      <c r="JD78" s="854"/>
      <c r="JE78" s="854"/>
      <c r="JF78" s="854"/>
      <c r="JG78" s="854"/>
      <c r="JH78" s="854"/>
      <c r="JI78" s="854"/>
      <c r="JJ78" s="854"/>
      <c r="JK78" s="854"/>
      <c r="JL78" s="854"/>
      <c r="JM78" s="854"/>
      <c r="JN78" s="854"/>
      <c r="JO78" s="854"/>
      <c r="JP78" s="854"/>
      <c r="JQ78" s="854"/>
      <c r="JR78" s="854"/>
      <c r="JS78" s="854"/>
      <c r="JT78" s="854"/>
      <c r="JU78" s="854"/>
      <c r="JV78" s="854"/>
      <c r="JW78" s="854"/>
      <c r="JX78" s="854"/>
      <c r="JY78" s="854"/>
      <c r="JZ78" s="854"/>
      <c r="KA78" s="854"/>
      <c r="KB78" s="854"/>
      <c r="KC78" s="854"/>
      <c r="KD78" s="854"/>
      <c r="KE78" s="854"/>
      <c r="KF78" s="854"/>
      <c r="KG78" s="854"/>
      <c r="KH78" s="854"/>
      <c r="KI78" s="854"/>
      <c r="KJ78" s="854"/>
      <c r="KK78" s="854"/>
      <c r="KL78" s="854"/>
      <c r="KM78" s="854"/>
      <c r="KN78" s="854"/>
      <c r="KO78" s="854"/>
      <c r="KP78" s="854"/>
      <c r="KQ78" s="854"/>
      <c r="KR78" s="854"/>
      <c r="KS78" s="854"/>
      <c r="KT78" s="854"/>
      <c r="KU78" s="854"/>
      <c r="KV78" s="854"/>
      <c r="KW78" s="854"/>
      <c r="KX78" s="854"/>
      <c r="KY78" s="854"/>
      <c r="KZ78" s="854"/>
      <c r="LA78" s="854"/>
      <c r="LB78" s="854"/>
      <c r="LC78" s="854"/>
      <c r="LD78" s="854"/>
      <c r="LE78" s="854"/>
      <c r="LF78" s="854"/>
      <c r="LG78" s="854"/>
      <c r="LH78" s="854"/>
      <c r="LI78" s="854"/>
      <c r="LJ78" s="854"/>
      <c r="LK78" s="854"/>
      <c r="LL78" s="854"/>
      <c r="LM78" s="855"/>
    </row>
    <row r="79" spans="1:325" s="856" customFormat="1" ht="31.5" outlineLevel="1">
      <c r="A79" s="295" t="s">
        <v>2288</v>
      </c>
      <c r="B79" s="492" t="s">
        <v>2446</v>
      </c>
      <c r="C79" s="515">
        <v>600004348</v>
      </c>
      <c r="D79" s="325" t="s">
        <v>1277</v>
      </c>
      <c r="E79" s="325"/>
      <c r="F79" s="329"/>
      <c r="G79" s="299" t="s">
        <v>111</v>
      </c>
      <c r="H79" s="836">
        <v>20</v>
      </c>
      <c r="I79" s="726">
        <v>100.93469235445355</v>
      </c>
      <c r="J79" s="669">
        <f t="shared" si="10"/>
        <v>2018.6938470890709</v>
      </c>
      <c r="K79" s="669">
        <f t="shared" si="11"/>
        <v>2465.2289260651737</v>
      </c>
      <c r="L79" s="794">
        <f t="shared" si="12"/>
        <v>5.8016862659104494E-4</v>
      </c>
      <c r="M79" s="327"/>
      <c r="N79" s="1262"/>
      <c r="O79" s="1263"/>
      <c r="P79" s="345"/>
      <c r="Q79" s="345"/>
      <c r="R79" s="345"/>
      <c r="S79" s="345"/>
      <c r="T79" s="345"/>
      <c r="U79" s="345"/>
      <c r="V79" s="345"/>
      <c r="W79" s="345"/>
      <c r="X79" s="345"/>
      <c r="Y79" s="345"/>
      <c r="Z79" s="345"/>
      <c r="AA79" s="345"/>
      <c r="AB79" s="345"/>
      <c r="AC79" s="345"/>
      <c r="AD79" s="345"/>
      <c r="AE79" s="345"/>
      <c r="AF79" s="854"/>
      <c r="AG79" s="854"/>
      <c r="AH79" s="854"/>
      <c r="AI79" s="854"/>
      <c r="AJ79" s="854"/>
      <c r="AK79" s="854"/>
      <c r="AL79" s="854"/>
      <c r="AM79" s="854"/>
      <c r="AN79" s="854"/>
      <c r="AO79" s="854"/>
      <c r="AP79" s="854"/>
      <c r="AQ79" s="854"/>
      <c r="AR79" s="854"/>
      <c r="AS79" s="854"/>
      <c r="AT79" s="854"/>
      <c r="AU79" s="854"/>
      <c r="AV79" s="854"/>
      <c r="AW79" s="854"/>
      <c r="AX79" s="854"/>
      <c r="AY79" s="854"/>
      <c r="AZ79" s="854"/>
      <c r="BA79" s="854"/>
      <c r="BB79" s="854"/>
      <c r="BC79" s="854"/>
      <c r="BD79" s="854"/>
      <c r="BE79" s="854"/>
      <c r="BF79" s="854"/>
      <c r="BG79" s="854"/>
      <c r="BH79" s="854"/>
      <c r="BI79" s="854"/>
      <c r="BJ79" s="854"/>
      <c r="BK79" s="854"/>
      <c r="BL79" s="854"/>
      <c r="BM79" s="854"/>
      <c r="BN79" s="854"/>
      <c r="BO79" s="854"/>
      <c r="BP79" s="854"/>
      <c r="BQ79" s="854"/>
      <c r="BR79" s="854"/>
      <c r="BS79" s="854"/>
      <c r="BT79" s="854"/>
      <c r="BU79" s="854"/>
      <c r="BV79" s="854"/>
      <c r="BW79" s="854"/>
      <c r="BX79" s="854"/>
      <c r="BY79" s="854"/>
      <c r="BZ79" s="854"/>
      <c r="CA79" s="854"/>
      <c r="CB79" s="854"/>
      <c r="CC79" s="854"/>
      <c r="CD79" s="854"/>
      <c r="CE79" s="854"/>
      <c r="CF79" s="854"/>
      <c r="CG79" s="854"/>
      <c r="CH79" s="854"/>
      <c r="CI79" s="854"/>
      <c r="CJ79" s="854"/>
      <c r="CK79" s="854"/>
      <c r="CL79" s="854"/>
      <c r="CM79" s="854"/>
      <c r="CN79" s="854"/>
      <c r="CO79" s="854"/>
      <c r="CP79" s="854"/>
      <c r="CQ79" s="854"/>
      <c r="CR79" s="854"/>
      <c r="CS79" s="854"/>
      <c r="CT79" s="854"/>
      <c r="CU79" s="854"/>
      <c r="CV79" s="854"/>
      <c r="CW79" s="854"/>
      <c r="CX79" s="854"/>
      <c r="CY79" s="854"/>
      <c r="CZ79" s="854"/>
      <c r="DA79" s="854"/>
      <c r="DB79" s="854"/>
      <c r="DC79" s="854"/>
      <c r="DD79" s="854"/>
      <c r="DE79" s="854"/>
      <c r="DF79" s="854"/>
      <c r="DG79" s="854"/>
      <c r="DH79" s="854"/>
      <c r="DI79" s="854"/>
      <c r="DJ79" s="854"/>
      <c r="DK79" s="854"/>
      <c r="DL79" s="854"/>
      <c r="DM79" s="854"/>
      <c r="DN79" s="854"/>
      <c r="DO79" s="854"/>
      <c r="DP79" s="854"/>
      <c r="DQ79" s="854"/>
      <c r="DR79" s="854"/>
      <c r="DS79" s="854"/>
      <c r="DT79" s="854"/>
      <c r="DU79" s="854"/>
      <c r="DV79" s="854"/>
      <c r="DW79" s="854"/>
      <c r="DX79" s="854"/>
      <c r="DY79" s="854"/>
      <c r="DZ79" s="854"/>
      <c r="EA79" s="854"/>
      <c r="EB79" s="854"/>
      <c r="EC79" s="854"/>
      <c r="ED79" s="854"/>
      <c r="EE79" s="854"/>
      <c r="EF79" s="854"/>
      <c r="EG79" s="854"/>
      <c r="EH79" s="854"/>
      <c r="EI79" s="854"/>
      <c r="EJ79" s="854"/>
      <c r="EK79" s="854"/>
      <c r="EL79" s="854"/>
      <c r="EM79" s="854"/>
      <c r="EN79" s="854"/>
      <c r="EO79" s="854"/>
      <c r="EP79" s="854"/>
      <c r="EQ79" s="854"/>
      <c r="ER79" s="854"/>
      <c r="ES79" s="854"/>
      <c r="ET79" s="854"/>
      <c r="EU79" s="854"/>
      <c r="EV79" s="854"/>
      <c r="EW79" s="854"/>
      <c r="EX79" s="854"/>
      <c r="EY79" s="854"/>
      <c r="EZ79" s="854"/>
      <c r="FA79" s="854"/>
      <c r="FB79" s="854"/>
      <c r="FC79" s="854"/>
      <c r="FD79" s="854"/>
      <c r="FE79" s="854"/>
      <c r="FF79" s="854"/>
      <c r="FG79" s="854"/>
      <c r="FH79" s="854"/>
      <c r="FI79" s="854"/>
      <c r="FJ79" s="854"/>
      <c r="FK79" s="854"/>
      <c r="FL79" s="854"/>
      <c r="FM79" s="854"/>
      <c r="FN79" s="854"/>
      <c r="FO79" s="854"/>
      <c r="FP79" s="854"/>
      <c r="FQ79" s="854"/>
      <c r="FR79" s="854"/>
      <c r="FS79" s="854"/>
      <c r="FT79" s="854"/>
      <c r="FU79" s="854"/>
      <c r="FV79" s="854"/>
      <c r="FW79" s="854"/>
      <c r="FX79" s="854"/>
      <c r="FY79" s="854"/>
      <c r="FZ79" s="854"/>
      <c r="GA79" s="854"/>
      <c r="GB79" s="854"/>
      <c r="GC79" s="854"/>
      <c r="GD79" s="854"/>
      <c r="GE79" s="854"/>
      <c r="GF79" s="854"/>
      <c r="GG79" s="854"/>
      <c r="GH79" s="854"/>
      <c r="GI79" s="854"/>
      <c r="GJ79" s="854"/>
      <c r="GK79" s="854"/>
      <c r="GL79" s="854"/>
      <c r="GM79" s="854"/>
      <c r="GN79" s="854"/>
      <c r="GO79" s="854"/>
      <c r="GP79" s="854"/>
      <c r="GQ79" s="854"/>
      <c r="GR79" s="854"/>
      <c r="GS79" s="854"/>
      <c r="GT79" s="854"/>
      <c r="GU79" s="854"/>
      <c r="GV79" s="854"/>
      <c r="GW79" s="854"/>
      <c r="GX79" s="854"/>
      <c r="GY79" s="854"/>
      <c r="GZ79" s="854"/>
      <c r="HA79" s="854"/>
      <c r="HB79" s="854"/>
      <c r="HC79" s="854"/>
      <c r="HD79" s="854"/>
      <c r="HE79" s="854"/>
      <c r="HF79" s="854"/>
      <c r="HG79" s="854"/>
      <c r="HH79" s="854"/>
      <c r="HI79" s="854"/>
      <c r="HJ79" s="854"/>
      <c r="HK79" s="854"/>
      <c r="HL79" s="854"/>
      <c r="HM79" s="854"/>
      <c r="HN79" s="854"/>
      <c r="HO79" s="854"/>
      <c r="HP79" s="854"/>
      <c r="HQ79" s="854"/>
      <c r="HR79" s="854"/>
      <c r="HS79" s="854"/>
      <c r="HT79" s="854"/>
      <c r="HU79" s="854"/>
      <c r="HV79" s="854"/>
      <c r="HW79" s="854"/>
      <c r="HX79" s="854"/>
      <c r="HY79" s="854"/>
      <c r="HZ79" s="854"/>
      <c r="IA79" s="854"/>
      <c r="IB79" s="854"/>
      <c r="IC79" s="854"/>
      <c r="ID79" s="854"/>
      <c r="IE79" s="854"/>
      <c r="IF79" s="854"/>
      <c r="IG79" s="854"/>
      <c r="IH79" s="854"/>
      <c r="II79" s="854"/>
      <c r="IJ79" s="854"/>
      <c r="IK79" s="854"/>
      <c r="IL79" s="854"/>
      <c r="IM79" s="854"/>
      <c r="IN79" s="854"/>
      <c r="IO79" s="854"/>
      <c r="IP79" s="854"/>
      <c r="IQ79" s="854"/>
      <c r="IR79" s="854"/>
      <c r="IS79" s="854"/>
      <c r="IT79" s="854"/>
      <c r="IU79" s="854"/>
      <c r="IV79" s="854"/>
      <c r="IW79" s="854"/>
      <c r="IX79" s="854"/>
      <c r="IY79" s="854"/>
      <c r="IZ79" s="854"/>
      <c r="JA79" s="854"/>
      <c r="JB79" s="854"/>
      <c r="JC79" s="854"/>
      <c r="JD79" s="854"/>
      <c r="JE79" s="854"/>
      <c r="JF79" s="854"/>
      <c r="JG79" s="854"/>
      <c r="JH79" s="854"/>
      <c r="JI79" s="854"/>
      <c r="JJ79" s="854"/>
      <c r="JK79" s="854"/>
      <c r="JL79" s="854"/>
      <c r="JM79" s="854"/>
      <c r="JN79" s="854"/>
      <c r="JO79" s="854"/>
      <c r="JP79" s="854"/>
      <c r="JQ79" s="854"/>
      <c r="JR79" s="854"/>
      <c r="JS79" s="854"/>
      <c r="JT79" s="854"/>
      <c r="JU79" s="854"/>
      <c r="JV79" s="854"/>
      <c r="JW79" s="854"/>
      <c r="JX79" s="854"/>
      <c r="JY79" s="854"/>
      <c r="JZ79" s="854"/>
      <c r="KA79" s="854"/>
      <c r="KB79" s="854"/>
      <c r="KC79" s="854"/>
      <c r="KD79" s="854"/>
      <c r="KE79" s="854"/>
      <c r="KF79" s="854"/>
      <c r="KG79" s="854"/>
      <c r="KH79" s="854"/>
      <c r="KI79" s="854"/>
      <c r="KJ79" s="854"/>
      <c r="KK79" s="854"/>
      <c r="KL79" s="854"/>
      <c r="KM79" s="854"/>
      <c r="KN79" s="854"/>
      <c r="KO79" s="854"/>
      <c r="KP79" s="854"/>
      <c r="KQ79" s="854"/>
      <c r="KR79" s="854"/>
      <c r="KS79" s="854"/>
      <c r="KT79" s="854"/>
      <c r="KU79" s="854"/>
      <c r="KV79" s="854"/>
      <c r="KW79" s="854"/>
      <c r="KX79" s="854"/>
      <c r="KY79" s="854"/>
      <c r="KZ79" s="854"/>
      <c r="LA79" s="854"/>
      <c r="LB79" s="854"/>
      <c r="LC79" s="854"/>
      <c r="LD79" s="854"/>
      <c r="LE79" s="854"/>
      <c r="LF79" s="854"/>
      <c r="LG79" s="854"/>
      <c r="LH79" s="854"/>
      <c r="LI79" s="854"/>
      <c r="LJ79" s="854"/>
      <c r="LK79" s="854"/>
      <c r="LL79" s="854"/>
      <c r="LM79" s="855"/>
    </row>
    <row r="80" spans="1:325" s="856" customFormat="1" ht="31.5" outlineLevel="1">
      <c r="A80" s="295" t="s">
        <v>2289</v>
      </c>
      <c r="B80" s="492" t="s">
        <v>2446</v>
      </c>
      <c r="C80" s="515">
        <v>600006710</v>
      </c>
      <c r="D80" s="325" t="s">
        <v>1278</v>
      </c>
      <c r="E80" s="325"/>
      <c r="F80" s="329"/>
      <c r="G80" s="299" t="s">
        <v>111</v>
      </c>
      <c r="H80" s="836">
        <v>16</v>
      </c>
      <c r="I80" s="726">
        <v>2577.3411297036923</v>
      </c>
      <c r="J80" s="669">
        <f t="shared" si="10"/>
        <v>41237.458075259077</v>
      </c>
      <c r="K80" s="669">
        <f t="shared" si="11"/>
        <v>50359.183801506391</v>
      </c>
      <c r="L80" s="794">
        <f t="shared" si="12"/>
        <v>1.1851564044804473E-2</v>
      </c>
      <c r="M80" s="327"/>
      <c r="N80" s="1262"/>
      <c r="O80" s="1263"/>
      <c r="P80" s="345"/>
      <c r="Q80" s="345"/>
      <c r="R80" s="345"/>
      <c r="S80" s="345"/>
      <c r="T80" s="345"/>
      <c r="U80" s="345"/>
      <c r="V80" s="345"/>
      <c r="W80" s="345"/>
      <c r="X80" s="345"/>
      <c r="Y80" s="345"/>
      <c r="Z80" s="345"/>
      <c r="AA80" s="345"/>
      <c r="AB80" s="345"/>
      <c r="AC80" s="345"/>
      <c r="AD80" s="345"/>
      <c r="AE80" s="345"/>
      <c r="AF80" s="854"/>
      <c r="AG80" s="854"/>
      <c r="AH80" s="854"/>
      <c r="AI80" s="854"/>
      <c r="AJ80" s="854"/>
      <c r="AK80" s="854"/>
      <c r="AL80" s="854"/>
      <c r="AM80" s="854"/>
      <c r="AN80" s="854"/>
      <c r="AO80" s="854"/>
      <c r="AP80" s="854"/>
      <c r="AQ80" s="854"/>
      <c r="AR80" s="854"/>
      <c r="AS80" s="854"/>
      <c r="AT80" s="854"/>
      <c r="AU80" s="854"/>
      <c r="AV80" s="854"/>
      <c r="AW80" s="854"/>
      <c r="AX80" s="854"/>
      <c r="AY80" s="854"/>
      <c r="AZ80" s="854"/>
      <c r="BA80" s="854"/>
      <c r="BB80" s="854"/>
      <c r="BC80" s="854"/>
      <c r="BD80" s="854"/>
      <c r="BE80" s="854"/>
      <c r="BF80" s="854"/>
      <c r="BG80" s="854"/>
      <c r="BH80" s="854"/>
      <c r="BI80" s="854"/>
      <c r="BJ80" s="854"/>
      <c r="BK80" s="854"/>
      <c r="BL80" s="854"/>
      <c r="BM80" s="854"/>
      <c r="BN80" s="854"/>
      <c r="BO80" s="854"/>
      <c r="BP80" s="854"/>
      <c r="BQ80" s="854"/>
      <c r="BR80" s="854"/>
      <c r="BS80" s="854"/>
      <c r="BT80" s="854"/>
      <c r="BU80" s="854"/>
      <c r="BV80" s="854"/>
      <c r="BW80" s="854"/>
      <c r="BX80" s="854"/>
      <c r="BY80" s="854"/>
      <c r="BZ80" s="854"/>
      <c r="CA80" s="854"/>
      <c r="CB80" s="854"/>
      <c r="CC80" s="854"/>
      <c r="CD80" s="854"/>
      <c r="CE80" s="854"/>
      <c r="CF80" s="854"/>
      <c r="CG80" s="854"/>
      <c r="CH80" s="854"/>
      <c r="CI80" s="854"/>
      <c r="CJ80" s="854"/>
      <c r="CK80" s="854"/>
      <c r="CL80" s="854"/>
      <c r="CM80" s="854"/>
      <c r="CN80" s="854"/>
      <c r="CO80" s="854"/>
      <c r="CP80" s="854"/>
      <c r="CQ80" s="854"/>
      <c r="CR80" s="854"/>
      <c r="CS80" s="854"/>
      <c r="CT80" s="854"/>
      <c r="CU80" s="854"/>
      <c r="CV80" s="854"/>
      <c r="CW80" s="854"/>
      <c r="CX80" s="854"/>
      <c r="CY80" s="854"/>
      <c r="CZ80" s="854"/>
      <c r="DA80" s="854"/>
      <c r="DB80" s="854"/>
      <c r="DC80" s="854"/>
      <c r="DD80" s="854"/>
      <c r="DE80" s="854"/>
      <c r="DF80" s="854"/>
      <c r="DG80" s="854"/>
      <c r="DH80" s="854"/>
      <c r="DI80" s="854"/>
      <c r="DJ80" s="854"/>
      <c r="DK80" s="854"/>
      <c r="DL80" s="854"/>
      <c r="DM80" s="854"/>
      <c r="DN80" s="854"/>
      <c r="DO80" s="854"/>
      <c r="DP80" s="854"/>
      <c r="DQ80" s="854"/>
      <c r="DR80" s="854"/>
      <c r="DS80" s="854"/>
      <c r="DT80" s="854"/>
      <c r="DU80" s="854"/>
      <c r="DV80" s="854"/>
      <c r="DW80" s="854"/>
      <c r="DX80" s="854"/>
      <c r="DY80" s="854"/>
      <c r="DZ80" s="854"/>
      <c r="EA80" s="854"/>
      <c r="EB80" s="854"/>
      <c r="EC80" s="854"/>
      <c r="ED80" s="854"/>
      <c r="EE80" s="854"/>
      <c r="EF80" s="854"/>
      <c r="EG80" s="854"/>
      <c r="EH80" s="854"/>
      <c r="EI80" s="854"/>
      <c r="EJ80" s="854"/>
      <c r="EK80" s="854"/>
      <c r="EL80" s="854"/>
      <c r="EM80" s="854"/>
      <c r="EN80" s="854"/>
      <c r="EO80" s="854"/>
      <c r="EP80" s="854"/>
      <c r="EQ80" s="854"/>
      <c r="ER80" s="854"/>
      <c r="ES80" s="854"/>
      <c r="ET80" s="854"/>
      <c r="EU80" s="854"/>
      <c r="EV80" s="854"/>
      <c r="EW80" s="854"/>
      <c r="EX80" s="854"/>
      <c r="EY80" s="854"/>
      <c r="EZ80" s="854"/>
      <c r="FA80" s="854"/>
      <c r="FB80" s="854"/>
      <c r="FC80" s="854"/>
      <c r="FD80" s="854"/>
      <c r="FE80" s="854"/>
      <c r="FF80" s="854"/>
      <c r="FG80" s="854"/>
      <c r="FH80" s="854"/>
      <c r="FI80" s="854"/>
      <c r="FJ80" s="854"/>
      <c r="FK80" s="854"/>
      <c r="FL80" s="854"/>
      <c r="FM80" s="854"/>
      <c r="FN80" s="854"/>
      <c r="FO80" s="854"/>
      <c r="FP80" s="854"/>
      <c r="FQ80" s="854"/>
      <c r="FR80" s="854"/>
      <c r="FS80" s="854"/>
      <c r="FT80" s="854"/>
      <c r="FU80" s="854"/>
      <c r="FV80" s="854"/>
      <c r="FW80" s="854"/>
      <c r="FX80" s="854"/>
      <c r="FY80" s="854"/>
      <c r="FZ80" s="854"/>
      <c r="GA80" s="854"/>
      <c r="GB80" s="854"/>
      <c r="GC80" s="854"/>
      <c r="GD80" s="854"/>
      <c r="GE80" s="854"/>
      <c r="GF80" s="854"/>
      <c r="GG80" s="854"/>
      <c r="GH80" s="854"/>
      <c r="GI80" s="854"/>
      <c r="GJ80" s="854"/>
      <c r="GK80" s="854"/>
      <c r="GL80" s="854"/>
      <c r="GM80" s="854"/>
      <c r="GN80" s="854"/>
      <c r="GO80" s="854"/>
      <c r="GP80" s="854"/>
      <c r="GQ80" s="854"/>
      <c r="GR80" s="854"/>
      <c r="GS80" s="854"/>
      <c r="GT80" s="854"/>
      <c r="GU80" s="854"/>
      <c r="GV80" s="854"/>
      <c r="GW80" s="854"/>
      <c r="GX80" s="854"/>
      <c r="GY80" s="854"/>
      <c r="GZ80" s="854"/>
      <c r="HA80" s="854"/>
      <c r="HB80" s="854"/>
      <c r="HC80" s="854"/>
      <c r="HD80" s="854"/>
      <c r="HE80" s="854"/>
      <c r="HF80" s="854"/>
      <c r="HG80" s="854"/>
      <c r="HH80" s="854"/>
      <c r="HI80" s="854"/>
      <c r="HJ80" s="854"/>
      <c r="HK80" s="854"/>
      <c r="HL80" s="854"/>
      <c r="HM80" s="854"/>
      <c r="HN80" s="854"/>
      <c r="HO80" s="854"/>
      <c r="HP80" s="854"/>
      <c r="HQ80" s="854"/>
      <c r="HR80" s="854"/>
      <c r="HS80" s="854"/>
      <c r="HT80" s="854"/>
      <c r="HU80" s="854"/>
      <c r="HV80" s="854"/>
      <c r="HW80" s="854"/>
      <c r="HX80" s="854"/>
      <c r="HY80" s="854"/>
      <c r="HZ80" s="854"/>
      <c r="IA80" s="854"/>
      <c r="IB80" s="854"/>
      <c r="IC80" s="854"/>
      <c r="ID80" s="854"/>
      <c r="IE80" s="854"/>
      <c r="IF80" s="854"/>
      <c r="IG80" s="854"/>
      <c r="IH80" s="854"/>
      <c r="II80" s="854"/>
      <c r="IJ80" s="854"/>
      <c r="IK80" s="854"/>
      <c r="IL80" s="854"/>
      <c r="IM80" s="854"/>
      <c r="IN80" s="854"/>
      <c r="IO80" s="854"/>
      <c r="IP80" s="854"/>
      <c r="IQ80" s="854"/>
      <c r="IR80" s="854"/>
      <c r="IS80" s="854"/>
      <c r="IT80" s="854"/>
      <c r="IU80" s="854"/>
      <c r="IV80" s="854"/>
      <c r="IW80" s="854"/>
      <c r="IX80" s="854"/>
      <c r="IY80" s="854"/>
      <c r="IZ80" s="854"/>
      <c r="JA80" s="854"/>
      <c r="JB80" s="854"/>
      <c r="JC80" s="854"/>
      <c r="JD80" s="854"/>
      <c r="JE80" s="854"/>
      <c r="JF80" s="854"/>
      <c r="JG80" s="854"/>
      <c r="JH80" s="854"/>
      <c r="JI80" s="854"/>
      <c r="JJ80" s="854"/>
      <c r="JK80" s="854"/>
      <c r="JL80" s="854"/>
      <c r="JM80" s="854"/>
      <c r="JN80" s="854"/>
      <c r="JO80" s="854"/>
      <c r="JP80" s="854"/>
      <c r="JQ80" s="854"/>
      <c r="JR80" s="854"/>
      <c r="JS80" s="854"/>
      <c r="JT80" s="854"/>
      <c r="JU80" s="854"/>
      <c r="JV80" s="854"/>
      <c r="JW80" s="854"/>
      <c r="JX80" s="854"/>
      <c r="JY80" s="854"/>
      <c r="JZ80" s="854"/>
      <c r="KA80" s="854"/>
      <c r="KB80" s="854"/>
      <c r="KC80" s="854"/>
      <c r="KD80" s="854"/>
      <c r="KE80" s="854"/>
      <c r="KF80" s="854"/>
      <c r="KG80" s="854"/>
      <c r="KH80" s="854"/>
      <c r="KI80" s="854"/>
      <c r="KJ80" s="854"/>
      <c r="KK80" s="854"/>
      <c r="KL80" s="854"/>
      <c r="KM80" s="854"/>
      <c r="KN80" s="854"/>
      <c r="KO80" s="854"/>
      <c r="KP80" s="854"/>
      <c r="KQ80" s="854"/>
      <c r="KR80" s="854"/>
      <c r="KS80" s="854"/>
      <c r="KT80" s="854"/>
      <c r="KU80" s="854"/>
      <c r="KV80" s="854"/>
      <c r="KW80" s="854"/>
      <c r="KX80" s="854"/>
      <c r="KY80" s="854"/>
      <c r="KZ80" s="854"/>
      <c r="LA80" s="854"/>
      <c r="LB80" s="854"/>
      <c r="LC80" s="854"/>
      <c r="LD80" s="854"/>
      <c r="LE80" s="854"/>
      <c r="LF80" s="854"/>
      <c r="LG80" s="854"/>
      <c r="LH80" s="854"/>
      <c r="LI80" s="854"/>
      <c r="LJ80" s="854"/>
      <c r="LK80" s="854"/>
      <c r="LL80" s="854"/>
      <c r="LM80" s="855"/>
    </row>
    <row r="81" spans="1:325" s="856" customFormat="1" ht="31.5" outlineLevel="1">
      <c r="A81" s="295" t="s">
        <v>2290</v>
      </c>
      <c r="B81" s="492" t="s">
        <v>2446</v>
      </c>
      <c r="C81" s="515">
        <v>600008944</v>
      </c>
      <c r="D81" s="325" t="s">
        <v>1279</v>
      </c>
      <c r="E81" s="325"/>
      <c r="F81" s="329"/>
      <c r="G81" s="299" t="s">
        <v>111</v>
      </c>
      <c r="H81" s="836">
        <v>16</v>
      </c>
      <c r="I81" s="726">
        <v>5572.6739727854538</v>
      </c>
      <c r="J81" s="669">
        <f t="shared" si="10"/>
        <v>89162.78356456726</v>
      </c>
      <c r="K81" s="669">
        <f t="shared" si="11"/>
        <v>108885.59128904954</v>
      </c>
      <c r="L81" s="794">
        <f t="shared" si="12"/>
        <v>2.5625207982023987E-2</v>
      </c>
      <c r="M81" s="327"/>
      <c r="N81" s="1262"/>
      <c r="O81" s="1263"/>
      <c r="P81" s="345"/>
      <c r="Q81" s="345"/>
      <c r="R81" s="345"/>
      <c r="S81" s="345"/>
      <c r="T81" s="345"/>
      <c r="U81" s="345"/>
      <c r="V81" s="345"/>
      <c r="W81" s="345"/>
      <c r="X81" s="345"/>
      <c r="Y81" s="345"/>
      <c r="Z81" s="345"/>
      <c r="AA81" s="345"/>
      <c r="AB81" s="345"/>
      <c r="AC81" s="345"/>
      <c r="AD81" s="345"/>
      <c r="AE81" s="345"/>
      <c r="AF81" s="854"/>
      <c r="AG81" s="854"/>
      <c r="AH81" s="854"/>
      <c r="AI81" s="854"/>
      <c r="AJ81" s="854"/>
      <c r="AK81" s="854"/>
      <c r="AL81" s="854"/>
      <c r="AM81" s="854"/>
      <c r="AN81" s="854"/>
      <c r="AO81" s="854"/>
      <c r="AP81" s="854"/>
      <c r="AQ81" s="854"/>
      <c r="AR81" s="854"/>
      <c r="AS81" s="854"/>
      <c r="AT81" s="854"/>
      <c r="AU81" s="854"/>
      <c r="AV81" s="854"/>
      <c r="AW81" s="854"/>
      <c r="AX81" s="854"/>
      <c r="AY81" s="854"/>
      <c r="AZ81" s="854"/>
      <c r="BA81" s="854"/>
      <c r="BB81" s="854"/>
      <c r="BC81" s="854"/>
      <c r="BD81" s="854"/>
      <c r="BE81" s="854"/>
      <c r="BF81" s="854"/>
      <c r="BG81" s="854"/>
      <c r="BH81" s="854"/>
      <c r="BI81" s="854"/>
      <c r="BJ81" s="854"/>
      <c r="BK81" s="854"/>
      <c r="BL81" s="854"/>
      <c r="BM81" s="854"/>
      <c r="BN81" s="854"/>
      <c r="BO81" s="854"/>
      <c r="BP81" s="854"/>
      <c r="BQ81" s="854"/>
      <c r="BR81" s="854"/>
      <c r="BS81" s="854"/>
      <c r="BT81" s="854"/>
      <c r="BU81" s="854"/>
      <c r="BV81" s="854"/>
      <c r="BW81" s="854"/>
      <c r="BX81" s="854"/>
      <c r="BY81" s="854"/>
      <c r="BZ81" s="854"/>
      <c r="CA81" s="854"/>
      <c r="CB81" s="854"/>
      <c r="CC81" s="854"/>
      <c r="CD81" s="854"/>
      <c r="CE81" s="854"/>
      <c r="CF81" s="854"/>
      <c r="CG81" s="854"/>
      <c r="CH81" s="854"/>
      <c r="CI81" s="854"/>
      <c r="CJ81" s="854"/>
      <c r="CK81" s="854"/>
      <c r="CL81" s="854"/>
      <c r="CM81" s="854"/>
      <c r="CN81" s="854"/>
      <c r="CO81" s="854"/>
      <c r="CP81" s="854"/>
      <c r="CQ81" s="854"/>
      <c r="CR81" s="854"/>
      <c r="CS81" s="854"/>
      <c r="CT81" s="854"/>
      <c r="CU81" s="854"/>
      <c r="CV81" s="854"/>
      <c r="CW81" s="854"/>
      <c r="CX81" s="854"/>
      <c r="CY81" s="854"/>
      <c r="CZ81" s="854"/>
      <c r="DA81" s="854"/>
      <c r="DB81" s="854"/>
      <c r="DC81" s="854"/>
      <c r="DD81" s="854"/>
      <c r="DE81" s="854"/>
      <c r="DF81" s="854"/>
      <c r="DG81" s="854"/>
      <c r="DH81" s="854"/>
      <c r="DI81" s="854"/>
      <c r="DJ81" s="854"/>
      <c r="DK81" s="854"/>
      <c r="DL81" s="854"/>
      <c r="DM81" s="854"/>
      <c r="DN81" s="854"/>
      <c r="DO81" s="854"/>
      <c r="DP81" s="854"/>
      <c r="DQ81" s="854"/>
      <c r="DR81" s="854"/>
      <c r="DS81" s="854"/>
      <c r="DT81" s="854"/>
      <c r="DU81" s="854"/>
      <c r="DV81" s="854"/>
      <c r="DW81" s="854"/>
      <c r="DX81" s="854"/>
      <c r="DY81" s="854"/>
      <c r="DZ81" s="854"/>
      <c r="EA81" s="854"/>
      <c r="EB81" s="854"/>
      <c r="EC81" s="854"/>
      <c r="ED81" s="854"/>
      <c r="EE81" s="854"/>
      <c r="EF81" s="854"/>
      <c r="EG81" s="854"/>
      <c r="EH81" s="854"/>
      <c r="EI81" s="854"/>
      <c r="EJ81" s="854"/>
      <c r="EK81" s="854"/>
      <c r="EL81" s="854"/>
      <c r="EM81" s="854"/>
      <c r="EN81" s="854"/>
      <c r="EO81" s="854"/>
      <c r="EP81" s="854"/>
      <c r="EQ81" s="854"/>
      <c r="ER81" s="854"/>
      <c r="ES81" s="854"/>
      <c r="ET81" s="854"/>
      <c r="EU81" s="854"/>
      <c r="EV81" s="854"/>
      <c r="EW81" s="854"/>
      <c r="EX81" s="854"/>
      <c r="EY81" s="854"/>
      <c r="EZ81" s="854"/>
      <c r="FA81" s="854"/>
      <c r="FB81" s="854"/>
      <c r="FC81" s="854"/>
      <c r="FD81" s="854"/>
      <c r="FE81" s="854"/>
      <c r="FF81" s="854"/>
      <c r="FG81" s="854"/>
      <c r="FH81" s="854"/>
      <c r="FI81" s="854"/>
      <c r="FJ81" s="854"/>
      <c r="FK81" s="854"/>
      <c r="FL81" s="854"/>
      <c r="FM81" s="854"/>
      <c r="FN81" s="854"/>
      <c r="FO81" s="854"/>
      <c r="FP81" s="854"/>
      <c r="FQ81" s="854"/>
      <c r="FR81" s="854"/>
      <c r="FS81" s="854"/>
      <c r="FT81" s="854"/>
      <c r="FU81" s="854"/>
      <c r="FV81" s="854"/>
      <c r="FW81" s="854"/>
      <c r="FX81" s="854"/>
      <c r="FY81" s="854"/>
      <c r="FZ81" s="854"/>
      <c r="GA81" s="854"/>
      <c r="GB81" s="854"/>
      <c r="GC81" s="854"/>
      <c r="GD81" s="854"/>
      <c r="GE81" s="854"/>
      <c r="GF81" s="854"/>
      <c r="GG81" s="854"/>
      <c r="GH81" s="854"/>
      <c r="GI81" s="854"/>
      <c r="GJ81" s="854"/>
      <c r="GK81" s="854"/>
      <c r="GL81" s="854"/>
      <c r="GM81" s="854"/>
      <c r="GN81" s="854"/>
      <c r="GO81" s="854"/>
      <c r="GP81" s="854"/>
      <c r="GQ81" s="854"/>
      <c r="GR81" s="854"/>
      <c r="GS81" s="854"/>
      <c r="GT81" s="854"/>
      <c r="GU81" s="854"/>
      <c r="GV81" s="854"/>
      <c r="GW81" s="854"/>
      <c r="GX81" s="854"/>
      <c r="GY81" s="854"/>
      <c r="GZ81" s="854"/>
      <c r="HA81" s="854"/>
      <c r="HB81" s="854"/>
      <c r="HC81" s="854"/>
      <c r="HD81" s="854"/>
      <c r="HE81" s="854"/>
      <c r="HF81" s="854"/>
      <c r="HG81" s="854"/>
      <c r="HH81" s="854"/>
      <c r="HI81" s="854"/>
      <c r="HJ81" s="854"/>
      <c r="HK81" s="854"/>
      <c r="HL81" s="854"/>
      <c r="HM81" s="854"/>
      <c r="HN81" s="854"/>
      <c r="HO81" s="854"/>
      <c r="HP81" s="854"/>
      <c r="HQ81" s="854"/>
      <c r="HR81" s="854"/>
      <c r="HS81" s="854"/>
      <c r="HT81" s="854"/>
      <c r="HU81" s="854"/>
      <c r="HV81" s="854"/>
      <c r="HW81" s="854"/>
      <c r="HX81" s="854"/>
      <c r="HY81" s="854"/>
      <c r="HZ81" s="854"/>
      <c r="IA81" s="854"/>
      <c r="IB81" s="854"/>
      <c r="IC81" s="854"/>
      <c r="ID81" s="854"/>
      <c r="IE81" s="854"/>
      <c r="IF81" s="854"/>
      <c r="IG81" s="854"/>
      <c r="IH81" s="854"/>
      <c r="II81" s="854"/>
      <c r="IJ81" s="854"/>
      <c r="IK81" s="854"/>
      <c r="IL81" s="854"/>
      <c r="IM81" s="854"/>
      <c r="IN81" s="854"/>
      <c r="IO81" s="854"/>
      <c r="IP81" s="854"/>
      <c r="IQ81" s="854"/>
      <c r="IR81" s="854"/>
      <c r="IS81" s="854"/>
      <c r="IT81" s="854"/>
      <c r="IU81" s="854"/>
      <c r="IV81" s="854"/>
      <c r="IW81" s="854"/>
      <c r="IX81" s="854"/>
      <c r="IY81" s="854"/>
      <c r="IZ81" s="854"/>
      <c r="JA81" s="854"/>
      <c r="JB81" s="854"/>
      <c r="JC81" s="854"/>
      <c r="JD81" s="854"/>
      <c r="JE81" s="854"/>
      <c r="JF81" s="854"/>
      <c r="JG81" s="854"/>
      <c r="JH81" s="854"/>
      <c r="JI81" s="854"/>
      <c r="JJ81" s="854"/>
      <c r="JK81" s="854"/>
      <c r="JL81" s="854"/>
      <c r="JM81" s="854"/>
      <c r="JN81" s="854"/>
      <c r="JO81" s="854"/>
      <c r="JP81" s="854"/>
      <c r="JQ81" s="854"/>
      <c r="JR81" s="854"/>
      <c r="JS81" s="854"/>
      <c r="JT81" s="854"/>
      <c r="JU81" s="854"/>
      <c r="JV81" s="854"/>
      <c r="JW81" s="854"/>
      <c r="JX81" s="854"/>
      <c r="JY81" s="854"/>
      <c r="JZ81" s="854"/>
      <c r="KA81" s="854"/>
      <c r="KB81" s="854"/>
      <c r="KC81" s="854"/>
      <c r="KD81" s="854"/>
      <c r="KE81" s="854"/>
      <c r="KF81" s="854"/>
      <c r="KG81" s="854"/>
      <c r="KH81" s="854"/>
      <c r="KI81" s="854"/>
      <c r="KJ81" s="854"/>
      <c r="KK81" s="854"/>
      <c r="KL81" s="854"/>
      <c r="KM81" s="854"/>
      <c r="KN81" s="854"/>
      <c r="KO81" s="854"/>
      <c r="KP81" s="854"/>
      <c r="KQ81" s="854"/>
      <c r="KR81" s="854"/>
      <c r="KS81" s="854"/>
      <c r="KT81" s="854"/>
      <c r="KU81" s="854"/>
      <c r="KV81" s="854"/>
      <c r="KW81" s="854"/>
      <c r="KX81" s="854"/>
      <c r="KY81" s="854"/>
      <c r="KZ81" s="854"/>
      <c r="LA81" s="854"/>
      <c r="LB81" s="854"/>
      <c r="LC81" s="854"/>
      <c r="LD81" s="854"/>
      <c r="LE81" s="854"/>
      <c r="LF81" s="854"/>
      <c r="LG81" s="854"/>
      <c r="LH81" s="854"/>
      <c r="LI81" s="854"/>
      <c r="LJ81" s="854"/>
      <c r="LK81" s="854"/>
      <c r="LL81" s="854"/>
      <c r="LM81" s="855"/>
    </row>
    <row r="82" spans="1:325" s="850" customFormat="1" ht="15.75">
      <c r="A82" s="710" t="s">
        <v>1362</v>
      </c>
      <c r="B82" s="710"/>
      <c r="C82" s="710"/>
      <c r="D82" s="335" t="s">
        <v>488</v>
      </c>
      <c r="E82" s="335"/>
      <c r="F82" s="225"/>
      <c r="G82" s="225"/>
      <c r="H82" s="842"/>
      <c r="I82" s="527"/>
      <c r="J82" s="527">
        <f>SUBTOTAL(9,J83:J97)</f>
        <v>133566.45434641337</v>
      </c>
      <c r="K82" s="527">
        <f t="shared" ref="K82:L82" si="13">SUBTOTAL(9,K83:K97)</f>
        <v>163111.35404784</v>
      </c>
      <c r="L82" s="844">
        <f t="shared" si="13"/>
        <v>3.8386735308345632E-2</v>
      </c>
      <c r="M82" s="338"/>
      <c r="N82" s="1259"/>
      <c r="O82" s="1259"/>
      <c r="P82" s="343"/>
      <c r="Q82" s="343"/>
      <c r="R82" s="343"/>
      <c r="S82" s="343"/>
      <c r="T82" s="343"/>
      <c r="U82" s="343"/>
      <c r="V82" s="343"/>
      <c r="W82" s="343"/>
      <c r="X82" s="343"/>
      <c r="Y82" s="343"/>
      <c r="Z82" s="343"/>
      <c r="AA82" s="343"/>
      <c r="AB82" s="343"/>
      <c r="AC82" s="343"/>
      <c r="AD82" s="343"/>
      <c r="AE82" s="343"/>
      <c r="AF82" s="848"/>
      <c r="AG82" s="848"/>
      <c r="AH82" s="848"/>
      <c r="AI82" s="848"/>
      <c r="AJ82" s="848"/>
      <c r="AK82" s="848"/>
      <c r="AL82" s="848"/>
      <c r="AM82" s="848"/>
      <c r="AN82" s="848"/>
      <c r="AO82" s="848"/>
      <c r="AP82" s="848"/>
      <c r="AQ82" s="848"/>
      <c r="AR82" s="848"/>
      <c r="AS82" s="848"/>
      <c r="AT82" s="848"/>
      <c r="AU82" s="848"/>
      <c r="AV82" s="848"/>
      <c r="AW82" s="848"/>
      <c r="AX82" s="848"/>
      <c r="AY82" s="848"/>
      <c r="AZ82" s="848"/>
      <c r="BA82" s="848"/>
      <c r="BB82" s="848"/>
      <c r="BC82" s="848"/>
      <c r="BD82" s="848"/>
      <c r="BE82" s="848"/>
      <c r="BF82" s="848"/>
      <c r="BG82" s="848"/>
      <c r="BH82" s="848"/>
      <c r="BI82" s="848"/>
      <c r="BJ82" s="848"/>
      <c r="BK82" s="848"/>
      <c r="BL82" s="848"/>
      <c r="BM82" s="848"/>
      <c r="BN82" s="848"/>
      <c r="BO82" s="848"/>
      <c r="BP82" s="848"/>
      <c r="BQ82" s="848"/>
      <c r="BR82" s="848"/>
      <c r="BS82" s="848"/>
      <c r="BT82" s="848"/>
      <c r="BU82" s="848"/>
      <c r="BV82" s="848"/>
      <c r="BW82" s="848"/>
      <c r="BX82" s="848"/>
      <c r="BY82" s="848"/>
      <c r="BZ82" s="848"/>
      <c r="CA82" s="848"/>
      <c r="CB82" s="848"/>
      <c r="CC82" s="848"/>
      <c r="CD82" s="848"/>
      <c r="CE82" s="848"/>
      <c r="CF82" s="848"/>
      <c r="CG82" s="848"/>
      <c r="CH82" s="848"/>
      <c r="CI82" s="848"/>
      <c r="CJ82" s="848"/>
      <c r="CK82" s="848"/>
      <c r="CL82" s="848"/>
      <c r="CM82" s="848"/>
      <c r="CN82" s="848"/>
      <c r="CO82" s="848"/>
      <c r="CP82" s="848"/>
      <c r="CQ82" s="848"/>
      <c r="CR82" s="848"/>
      <c r="CS82" s="848"/>
      <c r="CT82" s="848"/>
      <c r="CU82" s="848"/>
      <c r="CV82" s="848"/>
      <c r="CW82" s="848"/>
      <c r="CX82" s="848"/>
      <c r="CY82" s="848"/>
      <c r="CZ82" s="848"/>
      <c r="DA82" s="848"/>
      <c r="DB82" s="848"/>
      <c r="DC82" s="848"/>
      <c r="DD82" s="848"/>
      <c r="DE82" s="848"/>
      <c r="DF82" s="848"/>
      <c r="DG82" s="848"/>
      <c r="DH82" s="848"/>
      <c r="DI82" s="848"/>
      <c r="DJ82" s="848"/>
      <c r="DK82" s="848"/>
      <c r="DL82" s="848"/>
      <c r="DM82" s="848"/>
      <c r="DN82" s="848"/>
      <c r="DO82" s="848"/>
      <c r="DP82" s="848"/>
      <c r="DQ82" s="848"/>
      <c r="DR82" s="848"/>
      <c r="DS82" s="848"/>
      <c r="DT82" s="848"/>
      <c r="DU82" s="848"/>
      <c r="DV82" s="848"/>
      <c r="DW82" s="848"/>
      <c r="DX82" s="848"/>
      <c r="DY82" s="848"/>
      <c r="DZ82" s="848"/>
      <c r="EA82" s="848"/>
      <c r="EB82" s="848"/>
      <c r="EC82" s="848"/>
      <c r="ED82" s="848"/>
      <c r="EE82" s="848"/>
      <c r="EF82" s="848"/>
      <c r="EG82" s="848"/>
      <c r="EH82" s="848"/>
      <c r="EI82" s="848"/>
      <c r="EJ82" s="848"/>
      <c r="EK82" s="848"/>
      <c r="EL82" s="848"/>
      <c r="EM82" s="848"/>
      <c r="EN82" s="848"/>
      <c r="EO82" s="848"/>
      <c r="EP82" s="848"/>
      <c r="EQ82" s="848"/>
      <c r="ER82" s="848"/>
      <c r="ES82" s="848"/>
      <c r="ET82" s="848"/>
      <c r="EU82" s="848"/>
      <c r="EV82" s="848"/>
      <c r="EW82" s="848"/>
      <c r="EX82" s="848"/>
      <c r="EY82" s="848"/>
      <c r="EZ82" s="848"/>
      <c r="FA82" s="848"/>
      <c r="FB82" s="848"/>
      <c r="FC82" s="848"/>
      <c r="FD82" s="848"/>
      <c r="FE82" s="848"/>
      <c r="FF82" s="848"/>
      <c r="FG82" s="848"/>
      <c r="FH82" s="848"/>
      <c r="FI82" s="848"/>
      <c r="FJ82" s="848"/>
      <c r="FK82" s="848"/>
      <c r="FL82" s="848"/>
      <c r="FM82" s="848"/>
      <c r="FN82" s="848"/>
      <c r="FO82" s="848"/>
      <c r="FP82" s="848"/>
      <c r="FQ82" s="848"/>
      <c r="FR82" s="848"/>
      <c r="FS82" s="848"/>
      <c r="FT82" s="848"/>
      <c r="FU82" s="848"/>
      <c r="FV82" s="848"/>
      <c r="FW82" s="848"/>
      <c r="FX82" s="848"/>
      <c r="FY82" s="848"/>
      <c r="FZ82" s="848"/>
      <c r="GA82" s="848"/>
      <c r="GB82" s="848"/>
      <c r="GC82" s="848"/>
      <c r="GD82" s="848"/>
      <c r="GE82" s="848"/>
      <c r="GF82" s="848"/>
      <c r="GG82" s="848"/>
      <c r="GH82" s="848"/>
      <c r="GI82" s="848"/>
      <c r="GJ82" s="848"/>
      <c r="GK82" s="848"/>
      <c r="GL82" s="848"/>
      <c r="GM82" s="848"/>
      <c r="GN82" s="848"/>
      <c r="GO82" s="848"/>
      <c r="GP82" s="848"/>
      <c r="GQ82" s="848"/>
      <c r="GR82" s="848"/>
      <c r="GS82" s="848"/>
      <c r="GT82" s="848"/>
      <c r="GU82" s="848"/>
      <c r="GV82" s="848"/>
      <c r="GW82" s="848"/>
      <c r="GX82" s="848"/>
      <c r="GY82" s="848"/>
      <c r="GZ82" s="848"/>
      <c r="HA82" s="848"/>
      <c r="HB82" s="848"/>
      <c r="HC82" s="848"/>
      <c r="HD82" s="848"/>
      <c r="HE82" s="848"/>
      <c r="HF82" s="848"/>
      <c r="HG82" s="848"/>
      <c r="HH82" s="848"/>
      <c r="HI82" s="848"/>
      <c r="HJ82" s="848"/>
      <c r="HK82" s="848"/>
      <c r="HL82" s="848"/>
      <c r="HM82" s="848"/>
      <c r="HN82" s="848"/>
      <c r="HO82" s="848"/>
      <c r="HP82" s="848"/>
      <c r="HQ82" s="848"/>
      <c r="HR82" s="848"/>
      <c r="HS82" s="848"/>
      <c r="HT82" s="848"/>
      <c r="HU82" s="848"/>
      <c r="HV82" s="848"/>
      <c r="HW82" s="848"/>
      <c r="HX82" s="848"/>
      <c r="HY82" s="848"/>
      <c r="HZ82" s="848"/>
      <c r="IA82" s="848"/>
      <c r="IB82" s="848"/>
      <c r="IC82" s="848"/>
      <c r="ID82" s="848"/>
      <c r="IE82" s="848"/>
      <c r="IF82" s="848"/>
      <c r="IG82" s="848"/>
      <c r="IH82" s="848"/>
      <c r="II82" s="848"/>
      <c r="IJ82" s="848"/>
      <c r="IK82" s="848"/>
      <c r="IL82" s="848"/>
      <c r="IM82" s="848"/>
      <c r="IN82" s="848"/>
      <c r="IO82" s="848"/>
      <c r="IP82" s="848"/>
      <c r="IQ82" s="848"/>
      <c r="IR82" s="848"/>
      <c r="IS82" s="848"/>
      <c r="IT82" s="848"/>
      <c r="IU82" s="848"/>
      <c r="IV82" s="848"/>
      <c r="IW82" s="848"/>
      <c r="IX82" s="848"/>
      <c r="IY82" s="848"/>
      <c r="IZ82" s="848"/>
      <c r="JA82" s="848"/>
      <c r="JB82" s="848"/>
      <c r="JC82" s="848"/>
      <c r="JD82" s="848"/>
      <c r="JE82" s="848"/>
      <c r="JF82" s="848"/>
      <c r="JG82" s="848"/>
      <c r="JH82" s="848"/>
      <c r="JI82" s="848"/>
      <c r="JJ82" s="848"/>
      <c r="JK82" s="848"/>
      <c r="JL82" s="848"/>
      <c r="JM82" s="848"/>
      <c r="JN82" s="848"/>
      <c r="JO82" s="848"/>
      <c r="JP82" s="848"/>
      <c r="JQ82" s="848"/>
      <c r="JR82" s="848"/>
      <c r="JS82" s="848"/>
      <c r="JT82" s="848"/>
      <c r="JU82" s="848"/>
      <c r="JV82" s="848"/>
      <c r="JW82" s="848"/>
      <c r="JX82" s="848"/>
      <c r="JY82" s="848"/>
      <c r="JZ82" s="848"/>
      <c r="KA82" s="848"/>
      <c r="KB82" s="848"/>
      <c r="KC82" s="848"/>
      <c r="KD82" s="848"/>
      <c r="KE82" s="848"/>
      <c r="KF82" s="848"/>
      <c r="KG82" s="848"/>
      <c r="KH82" s="848"/>
      <c r="KI82" s="848"/>
      <c r="KJ82" s="848"/>
      <c r="KK82" s="848"/>
      <c r="KL82" s="848"/>
      <c r="KM82" s="848"/>
      <c r="KN82" s="848"/>
      <c r="KO82" s="848"/>
      <c r="KP82" s="848"/>
      <c r="KQ82" s="848"/>
      <c r="KR82" s="848"/>
      <c r="KS82" s="848"/>
      <c r="KT82" s="848"/>
      <c r="KU82" s="848"/>
      <c r="KV82" s="848"/>
      <c r="KW82" s="848"/>
      <c r="KX82" s="848"/>
      <c r="KY82" s="848"/>
      <c r="KZ82" s="848"/>
      <c r="LA82" s="848"/>
      <c r="LB82" s="848"/>
      <c r="LC82" s="848"/>
      <c r="LD82" s="848"/>
      <c r="LE82" s="848"/>
      <c r="LF82" s="848"/>
      <c r="LG82" s="848"/>
      <c r="LH82" s="848"/>
      <c r="LI82" s="848"/>
      <c r="LJ82" s="848"/>
      <c r="LK82" s="848"/>
      <c r="LL82" s="848"/>
      <c r="LM82" s="849"/>
    </row>
    <row r="83" spans="1:325" s="856" customFormat="1" ht="44.25" customHeight="1" outlineLevel="1">
      <c r="A83" s="295" t="s">
        <v>2291</v>
      </c>
      <c r="B83" s="492" t="s">
        <v>2446</v>
      </c>
      <c r="C83" s="515">
        <v>600009895</v>
      </c>
      <c r="D83" s="325" t="s">
        <v>1280</v>
      </c>
      <c r="E83" s="325"/>
      <c r="F83" s="329"/>
      <c r="G83" s="328" t="s">
        <v>339</v>
      </c>
      <c r="H83" s="843">
        <v>1</v>
      </c>
      <c r="I83" s="726">
        <v>23859.283153500553</v>
      </c>
      <c r="J83" s="669">
        <f t="shared" ref="J83:J97" si="14">I83*H83</f>
        <v>23859.283153500553</v>
      </c>
      <c r="K83" s="669">
        <f t="shared" ref="K83:K97" si="15">J83*(1+$K$12)</f>
        <v>29136.956587054876</v>
      </c>
      <c r="L83" s="794">
        <f t="shared" ref="L83:L97" si="16">K83/$K$226</f>
        <v>6.8571108781917741E-3</v>
      </c>
      <c r="M83" s="327"/>
      <c r="N83" s="1262"/>
      <c r="O83" s="1263"/>
      <c r="P83" s="345"/>
      <c r="Q83" s="345"/>
      <c r="R83" s="345"/>
      <c r="S83" s="345"/>
      <c r="T83" s="345"/>
      <c r="U83" s="345"/>
      <c r="V83" s="345"/>
      <c r="W83" s="345"/>
      <c r="X83" s="345"/>
      <c r="Y83" s="345"/>
      <c r="Z83" s="345"/>
      <c r="AA83" s="345"/>
      <c r="AB83" s="345"/>
      <c r="AC83" s="345"/>
      <c r="AD83" s="345"/>
      <c r="AE83" s="345"/>
      <c r="AF83" s="854"/>
      <c r="AG83" s="854"/>
      <c r="AH83" s="854"/>
      <c r="AI83" s="854"/>
      <c r="AJ83" s="854"/>
      <c r="AK83" s="854"/>
      <c r="AL83" s="854"/>
      <c r="AM83" s="854"/>
      <c r="AN83" s="854"/>
      <c r="AO83" s="854"/>
      <c r="AP83" s="854"/>
      <c r="AQ83" s="854"/>
      <c r="AR83" s="854"/>
      <c r="AS83" s="854"/>
      <c r="AT83" s="854"/>
      <c r="AU83" s="854"/>
      <c r="AV83" s="854"/>
      <c r="AW83" s="854"/>
      <c r="AX83" s="854"/>
      <c r="AY83" s="854"/>
      <c r="AZ83" s="854"/>
      <c r="BA83" s="854"/>
      <c r="BB83" s="854"/>
      <c r="BC83" s="854"/>
      <c r="BD83" s="854"/>
      <c r="BE83" s="854"/>
      <c r="BF83" s="854"/>
      <c r="BG83" s="854"/>
      <c r="BH83" s="854"/>
      <c r="BI83" s="854"/>
      <c r="BJ83" s="854"/>
      <c r="BK83" s="854"/>
      <c r="BL83" s="854"/>
      <c r="BM83" s="854"/>
      <c r="BN83" s="854"/>
      <c r="BO83" s="854"/>
      <c r="BP83" s="854"/>
      <c r="BQ83" s="854"/>
      <c r="BR83" s="854"/>
      <c r="BS83" s="854"/>
      <c r="BT83" s="854"/>
      <c r="BU83" s="854"/>
      <c r="BV83" s="854"/>
      <c r="BW83" s="854"/>
      <c r="BX83" s="854"/>
      <c r="BY83" s="854"/>
      <c r="BZ83" s="854"/>
      <c r="CA83" s="854"/>
      <c r="CB83" s="854"/>
      <c r="CC83" s="854"/>
      <c r="CD83" s="854"/>
      <c r="CE83" s="854"/>
      <c r="CF83" s="854"/>
      <c r="CG83" s="854"/>
      <c r="CH83" s="854"/>
      <c r="CI83" s="854"/>
      <c r="CJ83" s="854"/>
      <c r="CK83" s="854"/>
      <c r="CL83" s="854"/>
      <c r="CM83" s="854"/>
      <c r="CN83" s="854"/>
      <c r="CO83" s="854"/>
      <c r="CP83" s="854"/>
      <c r="CQ83" s="854"/>
      <c r="CR83" s="854"/>
      <c r="CS83" s="854"/>
      <c r="CT83" s="854"/>
      <c r="CU83" s="854"/>
      <c r="CV83" s="854"/>
      <c r="CW83" s="854"/>
      <c r="CX83" s="854"/>
      <c r="CY83" s="854"/>
      <c r="CZ83" s="854"/>
      <c r="DA83" s="854"/>
      <c r="DB83" s="854"/>
      <c r="DC83" s="854"/>
      <c r="DD83" s="854"/>
      <c r="DE83" s="854"/>
      <c r="DF83" s="854"/>
      <c r="DG83" s="854"/>
      <c r="DH83" s="854"/>
      <c r="DI83" s="854"/>
      <c r="DJ83" s="854"/>
      <c r="DK83" s="854"/>
      <c r="DL83" s="854"/>
      <c r="DM83" s="854"/>
      <c r="DN83" s="854"/>
      <c r="DO83" s="854"/>
      <c r="DP83" s="854"/>
      <c r="DQ83" s="854"/>
      <c r="DR83" s="854"/>
      <c r="DS83" s="854"/>
      <c r="DT83" s="854"/>
      <c r="DU83" s="854"/>
      <c r="DV83" s="854"/>
      <c r="DW83" s="854"/>
      <c r="DX83" s="854"/>
      <c r="DY83" s="854"/>
      <c r="DZ83" s="854"/>
      <c r="EA83" s="854"/>
      <c r="EB83" s="854"/>
      <c r="EC83" s="854"/>
      <c r="ED83" s="854"/>
      <c r="EE83" s="854"/>
      <c r="EF83" s="854"/>
      <c r="EG83" s="854"/>
      <c r="EH83" s="854"/>
      <c r="EI83" s="854"/>
      <c r="EJ83" s="854"/>
      <c r="EK83" s="854"/>
      <c r="EL83" s="854"/>
      <c r="EM83" s="854"/>
      <c r="EN83" s="854"/>
      <c r="EO83" s="854"/>
      <c r="EP83" s="854"/>
      <c r="EQ83" s="854"/>
      <c r="ER83" s="854"/>
      <c r="ES83" s="854"/>
      <c r="ET83" s="854"/>
      <c r="EU83" s="854"/>
      <c r="EV83" s="854"/>
      <c r="EW83" s="854"/>
      <c r="EX83" s="854"/>
      <c r="EY83" s="854"/>
      <c r="EZ83" s="854"/>
      <c r="FA83" s="854"/>
      <c r="FB83" s="854"/>
      <c r="FC83" s="854"/>
      <c r="FD83" s="854"/>
      <c r="FE83" s="854"/>
      <c r="FF83" s="854"/>
      <c r="FG83" s="854"/>
      <c r="FH83" s="854"/>
      <c r="FI83" s="854"/>
      <c r="FJ83" s="854"/>
      <c r="FK83" s="854"/>
      <c r="FL83" s="854"/>
      <c r="FM83" s="854"/>
      <c r="FN83" s="854"/>
      <c r="FO83" s="854"/>
      <c r="FP83" s="854"/>
      <c r="FQ83" s="854"/>
      <c r="FR83" s="854"/>
      <c r="FS83" s="854"/>
      <c r="FT83" s="854"/>
      <c r="FU83" s="854"/>
      <c r="FV83" s="854"/>
      <c r="FW83" s="854"/>
      <c r="FX83" s="854"/>
      <c r="FY83" s="854"/>
      <c r="FZ83" s="854"/>
      <c r="GA83" s="854"/>
      <c r="GB83" s="854"/>
      <c r="GC83" s="854"/>
      <c r="GD83" s="854"/>
      <c r="GE83" s="854"/>
      <c r="GF83" s="854"/>
      <c r="GG83" s="854"/>
      <c r="GH83" s="854"/>
      <c r="GI83" s="854"/>
      <c r="GJ83" s="854"/>
      <c r="GK83" s="854"/>
      <c r="GL83" s="854"/>
      <c r="GM83" s="854"/>
      <c r="GN83" s="854"/>
      <c r="GO83" s="854"/>
      <c r="GP83" s="854"/>
      <c r="GQ83" s="854"/>
      <c r="GR83" s="854"/>
      <c r="GS83" s="854"/>
      <c r="GT83" s="854"/>
      <c r="GU83" s="854"/>
      <c r="GV83" s="854"/>
      <c r="GW83" s="854"/>
      <c r="GX83" s="854"/>
      <c r="GY83" s="854"/>
      <c r="GZ83" s="854"/>
      <c r="HA83" s="854"/>
      <c r="HB83" s="854"/>
      <c r="HC83" s="854"/>
      <c r="HD83" s="854"/>
      <c r="HE83" s="854"/>
      <c r="HF83" s="854"/>
      <c r="HG83" s="854"/>
      <c r="HH83" s="854"/>
      <c r="HI83" s="854"/>
      <c r="HJ83" s="854"/>
      <c r="HK83" s="854"/>
      <c r="HL83" s="854"/>
      <c r="HM83" s="854"/>
      <c r="HN83" s="854"/>
      <c r="HO83" s="854"/>
      <c r="HP83" s="854"/>
      <c r="HQ83" s="854"/>
      <c r="HR83" s="854"/>
      <c r="HS83" s="854"/>
      <c r="HT83" s="854"/>
      <c r="HU83" s="854"/>
      <c r="HV83" s="854"/>
      <c r="HW83" s="854"/>
      <c r="HX83" s="854"/>
      <c r="HY83" s="854"/>
      <c r="HZ83" s="854"/>
      <c r="IA83" s="854"/>
      <c r="IB83" s="854"/>
      <c r="IC83" s="854"/>
      <c r="ID83" s="854"/>
      <c r="IE83" s="854"/>
      <c r="IF83" s="854"/>
      <c r="IG83" s="854"/>
      <c r="IH83" s="854"/>
      <c r="II83" s="854"/>
      <c r="IJ83" s="854"/>
      <c r="IK83" s="854"/>
      <c r="IL83" s="854"/>
      <c r="IM83" s="854"/>
      <c r="IN83" s="854"/>
      <c r="IO83" s="854"/>
      <c r="IP83" s="854"/>
      <c r="IQ83" s="854"/>
      <c r="IR83" s="854"/>
      <c r="IS83" s="854"/>
      <c r="IT83" s="854"/>
      <c r="IU83" s="854"/>
      <c r="IV83" s="854"/>
      <c r="IW83" s="854"/>
      <c r="IX83" s="854"/>
      <c r="IY83" s="854"/>
      <c r="IZ83" s="854"/>
      <c r="JA83" s="854"/>
      <c r="JB83" s="854"/>
      <c r="JC83" s="854"/>
      <c r="JD83" s="854"/>
      <c r="JE83" s="854"/>
      <c r="JF83" s="854"/>
      <c r="JG83" s="854"/>
      <c r="JH83" s="854"/>
      <c r="JI83" s="854"/>
      <c r="JJ83" s="854"/>
      <c r="JK83" s="854"/>
      <c r="JL83" s="854"/>
      <c r="JM83" s="854"/>
      <c r="JN83" s="854"/>
      <c r="JO83" s="854"/>
      <c r="JP83" s="854"/>
      <c r="JQ83" s="854"/>
      <c r="JR83" s="854"/>
      <c r="JS83" s="854"/>
      <c r="JT83" s="854"/>
      <c r="JU83" s="854"/>
      <c r="JV83" s="854"/>
      <c r="JW83" s="854"/>
      <c r="JX83" s="854"/>
      <c r="JY83" s="854"/>
      <c r="JZ83" s="854"/>
      <c r="KA83" s="854"/>
      <c r="KB83" s="854"/>
      <c r="KC83" s="854"/>
      <c r="KD83" s="854"/>
      <c r="KE83" s="854"/>
      <c r="KF83" s="854"/>
      <c r="KG83" s="854"/>
      <c r="KH83" s="854"/>
      <c r="KI83" s="854"/>
      <c r="KJ83" s="854"/>
      <c r="KK83" s="854"/>
      <c r="KL83" s="854"/>
      <c r="KM83" s="854"/>
      <c r="KN83" s="854"/>
      <c r="KO83" s="854"/>
      <c r="KP83" s="854"/>
      <c r="KQ83" s="854"/>
      <c r="KR83" s="854"/>
      <c r="KS83" s="854"/>
      <c r="KT83" s="854"/>
      <c r="KU83" s="854"/>
      <c r="KV83" s="854"/>
      <c r="KW83" s="854"/>
      <c r="KX83" s="854"/>
      <c r="KY83" s="854"/>
      <c r="KZ83" s="854"/>
      <c r="LA83" s="854"/>
      <c r="LB83" s="854"/>
      <c r="LC83" s="854"/>
      <c r="LD83" s="854"/>
      <c r="LE83" s="854"/>
      <c r="LF83" s="854"/>
      <c r="LG83" s="854"/>
      <c r="LH83" s="854"/>
      <c r="LI83" s="854"/>
      <c r="LJ83" s="854"/>
      <c r="LK83" s="854"/>
      <c r="LL83" s="854"/>
      <c r="LM83" s="855"/>
    </row>
    <row r="84" spans="1:325" s="856" customFormat="1" ht="44.25" customHeight="1" outlineLevel="1">
      <c r="A84" s="295" t="s">
        <v>2292</v>
      </c>
      <c r="B84" s="492" t="s">
        <v>2446</v>
      </c>
      <c r="C84" s="515">
        <v>600009896</v>
      </c>
      <c r="D84" s="325" t="s">
        <v>1281</v>
      </c>
      <c r="E84" s="325"/>
      <c r="F84" s="329"/>
      <c r="G84" s="328" t="s">
        <v>339</v>
      </c>
      <c r="H84" s="843">
        <v>1</v>
      </c>
      <c r="I84" s="726">
        <v>7445.7533523500379</v>
      </c>
      <c r="J84" s="669">
        <f t="shared" si="14"/>
        <v>7445.7533523500379</v>
      </c>
      <c r="K84" s="669">
        <f t="shared" si="15"/>
        <v>9092.7539938898663</v>
      </c>
      <c r="L84" s="794">
        <f t="shared" si="16"/>
        <v>2.1398948149555573E-3</v>
      </c>
      <c r="M84" s="327"/>
      <c r="N84" s="1262"/>
      <c r="O84" s="1263"/>
      <c r="P84" s="345"/>
      <c r="Q84" s="345"/>
      <c r="R84" s="345"/>
      <c r="S84" s="345"/>
      <c r="T84" s="345"/>
      <c r="U84" s="345"/>
      <c r="V84" s="345"/>
      <c r="W84" s="345"/>
      <c r="X84" s="345"/>
      <c r="Y84" s="345"/>
      <c r="Z84" s="345"/>
      <c r="AA84" s="345"/>
      <c r="AB84" s="345"/>
      <c r="AC84" s="345"/>
      <c r="AD84" s="345"/>
      <c r="AE84" s="345"/>
      <c r="AF84" s="854"/>
      <c r="AG84" s="854"/>
      <c r="AH84" s="854"/>
      <c r="AI84" s="854"/>
      <c r="AJ84" s="854"/>
      <c r="AK84" s="854"/>
      <c r="AL84" s="854"/>
      <c r="AM84" s="854"/>
      <c r="AN84" s="854"/>
      <c r="AO84" s="854"/>
      <c r="AP84" s="854"/>
      <c r="AQ84" s="854"/>
      <c r="AR84" s="854"/>
      <c r="AS84" s="854"/>
      <c r="AT84" s="854"/>
      <c r="AU84" s="854"/>
      <c r="AV84" s="854"/>
      <c r="AW84" s="854"/>
      <c r="AX84" s="854"/>
      <c r="AY84" s="854"/>
      <c r="AZ84" s="854"/>
      <c r="BA84" s="854"/>
      <c r="BB84" s="854"/>
      <c r="BC84" s="854"/>
      <c r="BD84" s="854"/>
      <c r="BE84" s="854"/>
      <c r="BF84" s="854"/>
      <c r="BG84" s="854"/>
      <c r="BH84" s="854"/>
      <c r="BI84" s="854"/>
      <c r="BJ84" s="854"/>
      <c r="BK84" s="854"/>
      <c r="BL84" s="854"/>
      <c r="BM84" s="854"/>
      <c r="BN84" s="854"/>
      <c r="BO84" s="854"/>
      <c r="BP84" s="854"/>
      <c r="BQ84" s="854"/>
      <c r="BR84" s="854"/>
      <c r="BS84" s="854"/>
      <c r="BT84" s="854"/>
      <c r="BU84" s="854"/>
      <c r="BV84" s="854"/>
      <c r="BW84" s="854"/>
      <c r="BX84" s="854"/>
      <c r="BY84" s="854"/>
      <c r="BZ84" s="854"/>
      <c r="CA84" s="854"/>
      <c r="CB84" s="854"/>
      <c r="CC84" s="854"/>
      <c r="CD84" s="854"/>
      <c r="CE84" s="854"/>
      <c r="CF84" s="854"/>
      <c r="CG84" s="854"/>
      <c r="CH84" s="854"/>
      <c r="CI84" s="854"/>
      <c r="CJ84" s="854"/>
      <c r="CK84" s="854"/>
      <c r="CL84" s="854"/>
      <c r="CM84" s="854"/>
      <c r="CN84" s="854"/>
      <c r="CO84" s="854"/>
      <c r="CP84" s="854"/>
      <c r="CQ84" s="854"/>
      <c r="CR84" s="854"/>
      <c r="CS84" s="854"/>
      <c r="CT84" s="854"/>
      <c r="CU84" s="854"/>
      <c r="CV84" s="854"/>
      <c r="CW84" s="854"/>
      <c r="CX84" s="854"/>
      <c r="CY84" s="854"/>
      <c r="CZ84" s="854"/>
      <c r="DA84" s="854"/>
      <c r="DB84" s="854"/>
      <c r="DC84" s="854"/>
      <c r="DD84" s="854"/>
      <c r="DE84" s="854"/>
      <c r="DF84" s="854"/>
      <c r="DG84" s="854"/>
      <c r="DH84" s="854"/>
      <c r="DI84" s="854"/>
      <c r="DJ84" s="854"/>
      <c r="DK84" s="854"/>
      <c r="DL84" s="854"/>
      <c r="DM84" s="854"/>
      <c r="DN84" s="854"/>
      <c r="DO84" s="854"/>
      <c r="DP84" s="854"/>
      <c r="DQ84" s="854"/>
      <c r="DR84" s="854"/>
      <c r="DS84" s="854"/>
      <c r="DT84" s="854"/>
      <c r="DU84" s="854"/>
      <c r="DV84" s="854"/>
      <c r="DW84" s="854"/>
      <c r="DX84" s="854"/>
      <c r="DY84" s="854"/>
      <c r="DZ84" s="854"/>
      <c r="EA84" s="854"/>
      <c r="EB84" s="854"/>
      <c r="EC84" s="854"/>
      <c r="ED84" s="854"/>
      <c r="EE84" s="854"/>
      <c r="EF84" s="854"/>
      <c r="EG84" s="854"/>
      <c r="EH84" s="854"/>
      <c r="EI84" s="854"/>
      <c r="EJ84" s="854"/>
      <c r="EK84" s="854"/>
      <c r="EL84" s="854"/>
      <c r="EM84" s="854"/>
      <c r="EN84" s="854"/>
      <c r="EO84" s="854"/>
      <c r="EP84" s="854"/>
      <c r="EQ84" s="854"/>
      <c r="ER84" s="854"/>
      <c r="ES84" s="854"/>
      <c r="ET84" s="854"/>
      <c r="EU84" s="854"/>
      <c r="EV84" s="854"/>
      <c r="EW84" s="854"/>
      <c r="EX84" s="854"/>
      <c r="EY84" s="854"/>
      <c r="EZ84" s="854"/>
      <c r="FA84" s="854"/>
      <c r="FB84" s="854"/>
      <c r="FC84" s="854"/>
      <c r="FD84" s="854"/>
      <c r="FE84" s="854"/>
      <c r="FF84" s="854"/>
      <c r="FG84" s="854"/>
      <c r="FH84" s="854"/>
      <c r="FI84" s="854"/>
      <c r="FJ84" s="854"/>
      <c r="FK84" s="854"/>
      <c r="FL84" s="854"/>
      <c r="FM84" s="854"/>
      <c r="FN84" s="854"/>
      <c r="FO84" s="854"/>
      <c r="FP84" s="854"/>
      <c r="FQ84" s="854"/>
      <c r="FR84" s="854"/>
      <c r="FS84" s="854"/>
      <c r="FT84" s="854"/>
      <c r="FU84" s="854"/>
      <c r="FV84" s="854"/>
      <c r="FW84" s="854"/>
      <c r="FX84" s="854"/>
      <c r="FY84" s="854"/>
      <c r="FZ84" s="854"/>
      <c r="GA84" s="854"/>
      <c r="GB84" s="854"/>
      <c r="GC84" s="854"/>
      <c r="GD84" s="854"/>
      <c r="GE84" s="854"/>
      <c r="GF84" s="854"/>
      <c r="GG84" s="854"/>
      <c r="GH84" s="854"/>
      <c r="GI84" s="854"/>
      <c r="GJ84" s="854"/>
      <c r="GK84" s="854"/>
      <c r="GL84" s="854"/>
      <c r="GM84" s="854"/>
      <c r="GN84" s="854"/>
      <c r="GO84" s="854"/>
      <c r="GP84" s="854"/>
      <c r="GQ84" s="854"/>
      <c r="GR84" s="854"/>
      <c r="GS84" s="854"/>
      <c r="GT84" s="854"/>
      <c r="GU84" s="854"/>
      <c r="GV84" s="854"/>
      <c r="GW84" s="854"/>
      <c r="GX84" s="854"/>
      <c r="GY84" s="854"/>
      <c r="GZ84" s="854"/>
      <c r="HA84" s="854"/>
      <c r="HB84" s="854"/>
      <c r="HC84" s="854"/>
      <c r="HD84" s="854"/>
      <c r="HE84" s="854"/>
      <c r="HF84" s="854"/>
      <c r="HG84" s="854"/>
      <c r="HH84" s="854"/>
      <c r="HI84" s="854"/>
      <c r="HJ84" s="854"/>
      <c r="HK84" s="854"/>
      <c r="HL84" s="854"/>
      <c r="HM84" s="854"/>
      <c r="HN84" s="854"/>
      <c r="HO84" s="854"/>
      <c r="HP84" s="854"/>
      <c r="HQ84" s="854"/>
      <c r="HR84" s="854"/>
      <c r="HS84" s="854"/>
      <c r="HT84" s="854"/>
      <c r="HU84" s="854"/>
      <c r="HV84" s="854"/>
      <c r="HW84" s="854"/>
      <c r="HX84" s="854"/>
      <c r="HY84" s="854"/>
      <c r="HZ84" s="854"/>
      <c r="IA84" s="854"/>
      <c r="IB84" s="854"/>
      <c r="IC84" s="854"/>
      <c r="ID84" s="854"/>
      <c r="IE84" s="854"/>
      <c r="IF84" s="854"/>
      <c r="IG84" s="854"/>
      <c r="IH84" s="854"/>
      <c r="II84" s="854"/>
      <c r="IJ84" s="854"/>
      <c r="IK84" s="854"/>
      <c r="IL84" s="854"/>
      <c r="IM84" s="854"/>
      <c r="IN84" s="854"/>
      <c r="IO84" s="854"/>
      <c r="IP84" s="854"/>
      <c r="IQ84" s="854"/>
      <c r="IR84" s="854"/>
      <c r="IS84" s="854"/>
      <c r="IT84" s="854"/>
      <c r="IU84" s="854"/>
      <c r="IV84" s="854"/>
      <c r="IW84" s="854"/>
      <c r="IX84" s="854"/>
      <c r="IY84" s="854"/>
      <c r="IZ84" s="854"/>
      <c r="JA84" s="854"/>
      <c r="JB84" s="854"/>
      <c r="JC84" s="854"/>
      <c r="JD84" s="854"/>
      <c r="JE84" s="854"/>
      <c r="JF84" s="854"/>
      <c r="JG84" s="854"/>
      <c r="JH84" s="854"/>
      <c r="JI84" s="854"/>
      <c r="JJ84" s="854"/>
      <c r="JK84" s="854"/>
      <c r="JL84" s="854"/>
      <c r="JM84" s="854"/>
      <c r="JN84" s="854"/>
      <c r="JO84" s="854"/>
      <c r="JP84" s="854"/>
      <c r="JQ84" s="854"/>
      <c r="JR84" s="854"/>
      <c r="JS84" s="854"/>
      <c r="JT84" s="854"/>
      <c r="JU84" s="854"/>
      <c r="JV84" s="854"/>
      <c r="JW84" s="854"/>
      <c r="JX84" s="854"/>
      <c r="JY84" s="854"/>
      <c r="JZ84" s="854"/>
      <c r="KA84" s="854"/>
      <c r="KB84" s="854"/>
      <c r="KC84" s="854"/>
      <c r="KD84" s="854"/>
      <c r="KE84" s="854"/>
      <c r="KF84" s="854"/>
      <c r="KG84" s="854"/>
      <c r="KH84" s="854"/>
      <c r="KI84" s="854"/>
      <c r="KJ84" s="854"/>
      <c r="KK84" s="854"/>
      <c r="KL84" s="854"/>
      <c r="KM84" s="854"/>
      <c r="KN84" s="854"/>
      <c r="KO84" s="854"/>
      <c r="KP84" s="854"/>
      <c r="KQ84" s="854"/>
      <c r="KR84" s="854"/>
      <c r="KS84" s="854"/>
      <c r="KT84" s="854"/>
      <c r="KU84" s="854"/>
      <c r="KV84" s="854"/>
      <c r="KW84" s="854"/>
      <c r="KX84" s="854"/>
      <c r="KY84" s="854"/>
      <c r="KZ84" s="854"/>
      <c r="LA84" s="854"/>
      <c r="LB84" s="854"/>
      <c r="LC84" s="854"/>
      <c r="LD84" s="854"/>
      <c r="LE84" s="854"/>
      <c r="LF84" s="854"/>
      <c r="LG84" s="854"/>
      <c r="LH84" s="854"/>
      <c r="LI84" s="854"/>
      <c r="LJ84" s="854"/>
      <c r="LK84" s="854"/>
      <c r="LL84" s="854"/>
      <c r="LM84" s="855"/>
    </row>
    <row r="85" spans="1:325" s="856" customFormat="1" ht="44.25" customHeight="1" outlineLevel="1">
      <c r="A85" s="295" t="s">
        <v>2293</v>
      </c>
      <c r="B85" s="492" t="s">
        <v>2446</v>
      </c>
      <c r="C85" s="515">
        <v>600009897</v>
      </c>
      <c r="D85" s="325" t="s">
        <v>1282</v>
      </c>
      <c r="E85" s="325"/>
      <c r="F85" s="329"/>
      <c r="G85" s="328" t="s">
        <v>339</v>
      </c>
      <c r="H85" s="843">
        <v>1</v>
      </c>
      <c r="I85" s="726">
        <v>6456.5963489228288</v>
      </c>
      <c r="J85" s="669">
        <f t="shared" si="14"/>
        <v>6456.5963489228288</v>
      </c>
      <c r="K85" s="669">
        <f t="shared" si="15"/>
        <v>7884.7954613045586</v>
      </c>
      <c r="L85" s="794">
        <f t="shared" si="16"/>
        <v>1.8556130448452448E-3</v>
      </c>
      <c r="M85" s="327"/>
      <c r="N85" s="1262"/>
      <c r="O85" s="1263"/>
      <c r="P85" s="345"/>
      <c r="Q85" s="345"/>
      <c r="R85" s="345"/>
      <c r="S85" s="345"/>
      <c r="T85" s="345"/>
      <c r="U85" s="345"/>
      <c r="V85" s="345"/>
      <c r="W85" s="345"/>
      <c r="X85" s="345"/>
      <c r="Y85" s="345"/>
      <c r="Z85" s="345"/>
      <c r="AA85" s="345"/>
      <c r="AB85" s="345"/>
      <c r="AC85" s="345"/>
      <c r="AD85" s="345"/>
      <c r="AE85" s="345"/>
      <c r="AF85" s="854"/>
      <c r="AG85" s="854"/>
      <c r="AH85" s="854"/>
      <c r="AI85" s="854"/>
      <c r="AJ85" s="854"/>
      <c r="AK85" s="854"/>
      <c r="AL85" s="854"/>
      <c r="AM85" s="854"/>
      <c r="AN85" s="854"/>
      <c r="AO85" s="854"/>
      <c r="AP85" s="854"/>
      <c r="AQ85" s="854"/>
      <c r="AR85" s="854"/>
      <c r="AS85" s="854"/>
      <c r="AT85" s="854"/>
      <c r="AU85" s="854"/>
      <c r="AV85" s="854"/>
      <c r="AW85" s="854"/>
      <c r="AX85" s="854"/>
      <c r="AY85" s="854"/>
      <c r="AZ85" s="854"/>
      <c r="BA85" s="854"/>
      <c r="BB85" s="854"/>
      <c r="BC85" s="854"/>
      <c r="BD85" s="854"/>
      <c r="BE85" s="854"/>
      <c r="BF85" s="854"/>
      <c r="BG85" s="854"/>
      <c r="BH85" s="854"/>
      <c r="BI85" s="854"/>
      <c r="BJ85" s="854"/>
      <c r="BK85" s="854"/>
      <c r="BL85" s="854"/>
      <c r="BM85" s="854"/>
      <c r="BN85" s="854"/>
      <c r="BO85" s="854"/>
      <c r="BP85" s="854"/>
      <c r="BQ85" s="854"/>
      <c r="BR85" s="854"/>
      <c r="BS85" s="854"/>
      <c r="BT85" s="854"/>
      <c r="BU85" s="854"/>
      <c r="BV85" s="854"/>
      <c r="BW85" s="854"/>
      <c r="BX85" s="854"/>
      <c r="BY85" s="854"/>
      <c r="BZ85" s="854"/>
      <c r="CA85" s="854"/>
      <c r="CB85" s="854"/>
      <c r="CC85" s="854"/>
      <c r="CD85" s="854"/>
      <c r="CE85" s="854"/>
      <c r="CF85" s="854"/>
      <c r="CG85" s="854"/>
      <c r="CH85" s="854"/>
      <c r="CI85" s="854"/>
      <c r="CJ85" s="854"/>
      <c r="CK85" s="854"/>
      <c r="CL85" s="854"/>
      <c r="CM85" s="854"/>
      <c r="CN85" s="854"/>
      <c r="CO85" s="854"/>
      <c r="CP85" s="854"/>
      <c r="CQ85" s="854"/>
      <c r="CR85" s="854"/>
      <c r="CS85" s="854"/>
      <c r="CT85" s="854"/>
      <c r="CU85" s="854"/>
      <c r="CV85" s="854"/>
      <c r="CW85" s="854"/>
      <c r="CX85" s="854"/>
      <c r="CY85" s="854"/>
      <c r="CZ85" s="854"/>
      <c r="DA85" s="854"/>
      <c r="DB85" s="854"/>
      <c r="DC85" s="854"/>
      <c r="DD85" s="854"/>
      <c r="DE85" s="854"/>
      <c r="DF85" s="854"/>
      <c r="DG85" s="854"/>
      <c r="DH85" s="854"/>
      <c r="DI85" s="854"/>
      <c r="DJ85" s="854"/>
      <c r="DK85" s="854"/>
      <c r="DL85" s="854"/>
      <c r="DM85" s="854"/>
      <c r="DN85" s="854"/>
      <c r="DO85" s="854"/>
      <c r="DP85" s="854"/>
      <c r="DQ85" s="854"/>
      <c r="DR85" s="854"/>
      <c r="DS85" s="854"/>
      <c r="DT85" s="854"/>
      <c r="DU85" s="854"/>
      <c r="DV85" s="854"/>
      <c r="DW85" s="854"/>
      <c r="DX85" s="854"/>
      <c r="DY85" s="854"/>
      <c r="DZ85" s="854"/>
      <c r="EA85" s="854"/>
      <c r="EB85" s="854"/>
      <c r="EC85" s="854"/>
      <c r="ED85" s="854"/>
      <c r="EE85" s="854"/>
      <c r="EF85" s="854"/>
      <c r="EG85" s="854"/>
      <c r="EH85" s="854"/>
      <c r="EI85" s="854"/>
      <c r="EJ85" s="854"/>
      <c r="EK85" s="854"/>
      <c r="EL85" s="854"/>
      <c r="EM85" s="854"/>
      <c r="EN85" s="854"/>
      <c r="EO85" s="854"/>
      <c r="EP85" s="854"/>
      <c r="EQ85" s="854"/>
      <c r="ER85" s="854"/>
      <c r="ES85" s="854"/>
      <c r="ET85" s="854"/>
      <c r="EU85" s="854"/>
      <c r="EV85" s="854"/>
      <c r="EW85" s="854"/>
      <c r="EX85" s="854"/>
      <c r="EY85" s="854"/>
      <c r="EZ85" s="854"/>
      <c r="FA85" s="854"/>
      <c r="FB85" s="854"/>
      <c r="FC85" s="854"/>
      <c r="FD85" s="854"/>
      <c r="FE85" s="854"/>
      <c r="FF85" s="854"/>
      <c r="FG85" s="854"/>
      <c r="FH85" s="854"/>
      <c r="FI85" s="854"/>
      <c r="FJ85" s="854"/>
      <c r="FK85" s="854"/>
      <c r="FL85" s="854"/>
      <c r="FM85" s="854"/>
      <c r="FN85" s="854"/>
      <c r="FO85" s="854"/>
      <c r="FP85" s="854"/>
      <c r="FQ85" s="854"/>
      <c r="FR85" s="854"/>
      <c r="FS85" s="854"/>
      <c r="FT85" s="854"/>
      <c r="FU85" s="854"/>
      <c r="FV85" s="854"/>
      <c r="FW85" s="854"/>
      <c r="FX85" s="854"/>
      <c r="FY85" s="854"/>
      <c r="FZ85" s="854"/>
      <c r="GA85" s="854"/>
      <c r="GB85" s="854"/>
      <c r="GC85" s="854"/>
      <c r="GD85" s="854"/>
      <c r="GE85" s="854"/>
      <c r="GF85" s="854"/>
      <c r="GG85" s="854"/>
      <c r="GH85" s="854"/>
      <c r="GI85" s="854"/>
      <c r="GJ85" s="854"/>
      <c r="GK85" s="854"/>
      <c r="GL85" s="854"/>
      <c r="GM85" s="854"/>
      <c r="GN85" s="854"/>
      <c r="GO85" s="854"/>
      <c r="GP85" s="854"/>
      <c r="GQ85" s="854"/>
      <c r="GR85" s="854"/>
      <c r="GS85" s="854"/>
      <c r="GT85" s="854"/>
      <c r="GU85" s="854"/>
      <c r="GV85" s="854"/>
      <c r="GW85" s="854"/>
      <c r="GX85" s="854"/>
      <c r="GY85" s="854"/>
      <c r="GZ85" s="854"/>
      <c r="HA85" s="854"/>
      <c r="HB85" s="854"/>
      <c r="HC85" s="854"/>
      <c r="HD85" s="854"/>
      <c r="HE85" s="854"/>
      <c r="HF85" s="854"/>
      <c r="HG85" s="854"/>
      <c r="HH85" s="854"/>
      <c r="HI85" s="854"/>
      <c r="HJ85" s="854"/>
      <c r="HK85" s="854"/>
      <c r="HL85" s="854"/>
      <c r="HM85" s="854"/>
      <c r="HN85" s="854"/>
      <c r="HO85" s="854"/>
      <c r="HP85" s="854"/>
      <c r="HQ85" s="854"/>
      <c r="HR85" s="854"/>
      <c r="HS85" s="854"/>
      <c r="HT85" s="854"/>
      <c r="HU85" s="854"/>
      <c r="HV85" s="854"/>
      <c r="HW85" s="854"/>
      <c r="HX85" s="854"/>
      <c r="HY85" s="854"/>
      <c r="HZ85" s="854"/>
      <c r="IA85" s="854"/>
      <c r="IB85" s="854"/>
      <c r="IC85" s="854"/>
      <c r="ID85" s="854"/>
      <c r="IE85" s="854"/>
      <c r="IF85" s="854"/>
      <c r="IG85" s="854"/>
      <c r="IH85" s="854"/>
      <c r="II85" s="854"/>
      <c r="IJ85" s="854"/>
      <c r="IK85" s="854"/>
      <c r="IL85" s="854"/>
      <c r="IM85" s="854"/>
      <c r="IN85" s="854"/>
      <c r="IO85" s="854"/>
      <c r="IP85" s="854"/>
      <c r="IQ85" s="854"/>
      <c r="IR85" s="854"/>
      <c r="IS85" s="854"/>
      <c r="IT85" s="854"/>
      <c r="IU85" s="854"/>
      <c r="IV85" s="854"/>
      <c r="IW85" s="854"/>
      <c r="IX85" s="854"/>
      <c r="IY85" s="854"/>
      <c r="IZ85" s="854"/>
      <c r="JA85" s="854"/>
      <c r="JB85" s="854"/>
      <c r="JC85" s="854"/>
      <c r="JD85" s="854"/>
      <c r="JE85" s="854"/>
      <c r="JF85" s="854"/>
      <c r="JG85" s="854"/>
      <c r="JH85" s="854"/>
      <c r="JI85" s="854"/>
      <c r="JJ85" s="854"/>
      <c r="JK85" s="854"/>
      <c r="JL85" s="854"/>
      <c r="JM85" s="854"/>
      <c r="JN85" s="854"/>
      <c r="JO85" s="854"/>
      <c r="JP85" s="854"/>
      <c r="JQ85" s="854"/>
      <c r="JR85" s="854"/>
      <c r="JS85" s="854"/>
      <c r="JT85" s="854"/>
      <c r="JU85" s="854"/>
      <c r="JV85" s="854"/>
      <c r="JW85" s="854"/>
      <c r="JX85" s="854"/>
      <c r="JY85" s="854"/>
      <c r="JZ85" s="854"/>
      <c r="KA85" s="854"/>
      <c r="KB85" s="854"/>
      <c r="KC85" s="854"/>
      <c r="KD85" s="854"/>
      <c r="KE85" s="854"/>
      <c r="KF85" s="854"/>
      <c r="KG85" s="854"/>
      <c r="KH85" s="854"/>
      <c r="KI85" s="854"/>
      <c r="KJ85" s="854"/>
      <c r="KK85" s="854"/>
      <c r="KL85" s="854"/>
      <c r="KM85" s="854"/>
      <c r="KN85" s="854"/>
      <c r="KO85" s="854"/>
      <c r="KP85" s="854"/>
      <c r="KQ85" s="854"/>
      <c r="KR85" s="854"/>
      <c r="KS85" s="854"/>
      <c r="KT85" s="854"/>
      <c r="KU85" s="854"/>
      <c r="KV85" s="854"/>
      <c r="KW85" s="854"/>
      <c r="KX85" s="854"/>
      <c r="KY85" s="854"/>
      <c r="KZ85" s="854"/>
      <c r="LA85" s="854"/>
      <c r="LB85" s="854"/>
      <c r="LC85" s="854"/>
      <c r="LD85" s="854"/>
      <c r="LE85" s="854"/>
      <c r="LF85" s="854"/>
      <c r="LG85" s="854"/>
      <c r="LH85" s="854"/>
      <c r="LI85" s="854"/>
      <c r="LJ85" s="854"/>
      <c r="LK85" s="854"/>
      <c r="LL85" s="854"/>
      <c r="LM85" s="855"/>
    </row>
    <row r="86" spans="1:325" s="856" customFormat="1" ht="44.25" customHeight="1" outlineLevel="1">
      <c r="A86" s="295" t="s">
        <v>2294</v>
      </c>
      <c r="B86" s="492" t="s">
        <v>2446</v>
      </c>
      <c r="C86" s="515">
        <v>600009898</v>
      </c>
      <c r="D86" s="325" t="s">
        <v>1283</v>
      </c>
      <c r="E86" s="325"/>
      <c r="F86" s="329"/>
      <c r="G86" s="328" t="s">
        <v>339</v>
      </c>
      <c r="H86" s="843">
        <v>1</v>
      </c>
      <c r="I86" s="726">
        <v>5995.0121072745324</v>
      </c>
      <c r="J86" s="669">
        <f t="shared" si="14"/>
        <v>5995.0121072745324</v>
      </c>
      <c r="K86" s="669">
        <f t="shared" si="15"/>
        <v>7321.1087854036596</v>
      </c>
      <c r="L86" s="794">
        <f t="shared" si="16"/>
        <v>1.7229546449995625E-3</v>
      </c>
      <c r="M86" s="327"/>
      <c r="N86" s="1262"/>
      <c r="O86" s="1263"/>
      <c r="P86" s="345"/>
      <c r="Q86" s="345"/>
      <c r="R86" s="345"/>
      <c r="S86" s="345"/>
      <c r="T86" s="345"/>
      <c r="U86" s="345"/>
      <c r="V86" s="345"/>
      <c r="W86" s="345"/>
      <c r="X86" s="345"/>
      <c r="Y86" s="345"/>
      <c r="Z86" s="345"/>
      <c r="AA86" s="345"/>
      <c r="AB86" s="345"/>
      <c r="AC86" s="345"/>
      <c r="AD86" s="345"/>
      <c r="AE86" s="345"/>
      <c r="AF86" s="854"/>
      <c r="AG86" s="854"/>
      <c r="AH86" s="854"/>
      <c r="AI86" s="854"/>
      <c r="AJ86" s="854"/>
      <c r="AK86" s="854"/>
      <c r="AL86" s="854"/>
      <c r="AM86" s="854"/>
      <c r="AN86" s="854"/>
      <c r="AO86" s="854"/>
      <c r="AP86" s="854"/>
      <c r="AQ86" s="854"/>
      <c r="AR86" s="854"/>
      <c r="AS86" s="854"/>
      <c r="AT86" s="854"/>
      <c r="AU86" s="854"/>
      <c r="AV86" s="854"/>
      <c r="AW86" s="854"/>
      <c r="AX86" s="854"/>
      <c r="AY86" s="854"/>
      <c r="AZ86" s="854"/>
      <c r="BA86" s="854"/>
      <c r="BB86" s="854"/>
      <c r="BC86" s="854"/>
      <c r="BD86" s="854"/>
      <c r="BE86" s="854"/>
      <c r="BF86" s="854"/>
      <c r="BG86" s="854"/>
      <c r="BH86" s="854"/>
      <c r="BI86" s="854"/>
      <c r="BJ86" s="854"/>
      <c r="BK86" s="854"/>
      <c r="BL86" s="854"/>
      <c r="BM86" s="854"/>
      <c r="BN86" s="854"/>
      <c r="BO86" s="854"/>
      <c r="BP86" s="854"/>
      <c r="BQ86" s="854"/>
      <c r="BR86" s="854"/>
      <c r="BS86" s="854"/>
      <c r="BT86" s="854"/>
      <c r="BU86" s="854"/>
      <c r="BV86" s="854"/>
      <c r="BW86" s="854"/>
      <c r="BX86" s="854"/>
      <c r="BY86" s="854"/>
      <c r="BZ86" s="854"/>
      <c r="CA86" s="854"/>
      <c r="CB86" s="854"/>
      <c r="CC86" s="854"/>
      <c r="CD86" s="854"/>
      <c r="CE86" s="854"/>
      <c r="CF86" s="854"/>
      <c r="CG86" s="854"/>
      <c r="CH86" s="854"/>
      <c r="CI86" s="854"/>
      <c r="CJ86" s="854"/>
      <c r="CK86" s="854"/>
      <c r="CL86" s="854"/>
      <c r="CM86" s="854"/>
      <c r="CN86" s="854"/>
      <c r="CO86" s="854"/>
      <c r="CP86" s="854"/>
      <c r="CQ86" s="854"/>
      <c r="CR86" s="854"/>
      <c r="CS86" s="854"/>
      <c r="CT86" s="854"/>
      <c r="CU86" s="854"/>
      <c r="CV86" s="854"/>
      <c r="CW86" s="854"/>
      <c r="CX86" s="854"/>
      <c r="CY86" s="854"/>
      <c r="CZ86" s="854"/>
      <c r="DA86" s="854"/>
      <c r="DB86" s="854"/>
      <c r="DC86" s="854"/>
      <c r="DD86" s="854"/>
      <c r="DE86" s="854"/>
      <c r="DF86" s="854"/>
      <c r="DG86" s="854"/>
      <c r="DH86" s="854"/>
      <c r="DI86" s="854"/>
      <c r="DJ86" s="854"/>
      <c r="DK86" s="854"/>
      <c r="DL86" s="854"/>
      <c r="DM86" s="854"/>
      <c r="DN86" s="854"/>
      <c r="DO86" s="854"/>
      <c r="DP86" s="854"/>
      <c r="DQ86" s="854"/>
      <c r="DR86" s="854"/>
      <c r="DS86" s="854"/>
      <c r="DT86" s="854"/>
      <c r="DU86" s="854"/>
      <c r="DV86" s="854"/>
      <c r="DW86" s="854"/>
      <c r="DX86" s="854"/>
      <c r="DY86" s="854"/>
      <c r="DZ86" s="854"/>
      <c r="EA86" s="854"/>
      <c r="EB86" s="854"/>
      <c r="EC86" s="854"/>
      <c r="ED86" s="854"/>
      <c r="EE86" s="854"/>
      <c r="EF86" s="854"/>
      <c r="EG86" s="854"/>
      <c r="EH86" s="854"/>
      <c r="EI86" s="854"/>
      <c r="EJ86" s="854"/>
      <c r="EK86" s="854"/>
      <c r="EL86" s="854"/>
      <c r="EM86" s="854"/>
      <c r="EN86" s="854"/>
      <c r="EO86" s="854"/>
      <c r="EP86" s="854"/>
      <c r="EQ86" s="854"/>
      <c r="ER86" s="854"/>
      <c r="ES86" s="854"/>
      <c r="ET86" s="854"/>
      <c r="EU86" s="854"/>
      <c r="EV86" s="854"/>
      <c r="EW86" s="854"/>
      <c r="EX86" s="854"/>
      <c r="EY86" s="854"/>
      <c r="EZ86" s="854"/>
      <c r="FA86" s="854"/>
      <c r="FB86" s="854"/>
      <c r="FC86" s="854"/>
      <c r="FD86" s="854"/>
      <c r="FE86" s="854"/>
      <c r="FF86" s="854"/>
      <c r="FG86" s="854"/>
      <c r="FH86" s="854"/>
      <c r="FI86" s="854"/>
      <c r="FJ86" s="854"/>
      <c r="FK86" s="854"/>
      <c r="FL86" s="854"/>
      <c r="FM86" s="854"/>
      <c r="FN86" s="854"/>
      <c r="FO86" s="854"/>
      <c r="FP86" s="854"/>
      <c r="FQ86" s="854"/>
      <c r="FR86" s="854"/>
      <c r="FS86" s="854"/>
      <c r="FT86" s="854"/>
      <c r="FU86" s="854"/>
      <c r="FV86" s="854"/>
      <c r="FW86" s="854"/>
      <c r="FX86" s="854"/>
      <c r="FY86" s="854"/>
      <c r="FZ86" s="854"/>
      <c r="GA86" s="854"/>
      <c r="GB86" s="854"/>
      <c r="GC86" s="854"/>
      <c r="GD86" s="854"/>
      <c r="GE86" s="854"/>
      <c r="GF86" s="854"/>
      <c r="GG86" s="854"/>
      <c r="GH86" s="854"/>
      <c r="GI86" s="854"/>
      <c r="GJ86" s="854"/>
      <c r="GK86" s="854"/>
      <c r="GL86" s="854"/>
      <c r="GM86" s="854"/>
      <c r="GN86" s="854"/>
      <c r="GO86" s="854"/>
      <c r="GP86" s="854"/>
      <c r="GQ86" s="854"/>
      <c r="GR86" s="854"/>
      <c r="GS86" s="854"/>
      <c r="GT86" s="854"/>
      <c r="GU86" s="854"/>
      <c r="GV86" s="854"/>
      <c r="GW86" s="854"/>
      <c r="GX86" s="854"/>
      <c r="GY86" s="854"/>
      <c r="GZ86" s="854"/>
      <c r="HA86" s="854"/>
      <c r="HB86" s="854"/>
      <c r="HC86" s="854"/>
      <c r="HD86" s="854"/>
      <c r="HE86" s="854"/>
      <c r="HF86" s="854"/>
      <c r="HG86" s="854"/>
      <c r="HH86" s="854"/>
      <c r="HI86" s="854"/>
      <c r="HJ86" s="854"/>
      <c r="HK86" s="854"/>
      <c r="HL86" s="854"/>
      <c r="HM86" s="854"/>
      <c r="HN86" s="854"/>
      <c r="HO86" s="854"/>
      <c r="HP86" s="854"/>
      <c r="HQ86" s="854"/>
      <c r="HR86" s="854"/>
      <c r="HS86" s="854"/>
      <c r="HT86" s="854"/>
      <c r="HU86" s="854"/>
      <c r="HV86" s="854"/>
      <c r="HW86" s="854"/>
      <c r="HX86" s="854"/>
      <c r="HY86" s="854"/>
      <c r="HZ86" s="854"/>
      <c r="IA86" s="854"/>
      <c r="IB86" s="854"/>
      <c r="IC86" s="854"/>
      <c r="ID86" s="854"/>
      <c r="IE86" s="854"/>
      <c r="IF86" s="854"/>
      <c r="IG86" s="854"/>
      <c r="IH86" s="854"/>
      <c r="II86" s="854"/>
      <c r="IJ86" s="854"/>
      <c r="IK86" s="854"/>
      <c r="IL86" s="854"/>
      <c r="IM86" s="854"/>
      <c r="IN86" s="854"/>
      <c r="IO86" s="854"/>
      <c r="IP86" s="854"/>
      <c r="IQ86" s="854"/>
      <c r="IR86" s="854"/>
      <c r="IS86" s="854"/>
      <c r="IT86" s="854"/>
      <c r="IU86" s="854"/>
      <c r="IV86" s="854"/>
      <c r="IW86" s="854"/>
      <c r="IX86" s="854"/>
      <c r="IY86" s="854"/>
      <c r="IZ86" s="854"/>
      <c r="JA86" s="854"/>
      <c r="JB86" s="854"/>
      <c r="JC86" s="854"/>
      <c r="JD86" s="854"/>
      <c r="JE86" s="854"/>
      <c r="JF86" s="854"/>
      <c r="JG86" s="854"/>
      <c r="JH86" s="854"/>
      <c r="JI86" s="854"/>
      <c r="JJ86" s="854"/>
      <c r="JK86" s="854"/>
      <c r="JL86" s="854"/>
      <c r="JM86" s="854"/>
      <c r="JN86" s="854"/>
      <c r="JO86" s="854"/>
      <c r="JP86" s="854"/>
      <c r="JQ86" s="854"/>
      <c r="JR86" s="854"/>
      <c r="JS86" s="854"/>
      <c r="JT86" s="854"/>
      <c r="JU86" s="854"/>
      <c r="JV86" s="854"/>
      <c r="JW86" s="854"/>
      <c r="JX86" s="854"/>
      <c r="JY86" s="854"/>
      <c r="JZ86" s="854"/>
      <c r="KA86" s="854"/>
      <c r="KB86" s="854"/>
      <c r="KC86" s="854"/>
      <c r="KD86" s="854"/>
      <c r="KE86" s="854"/>
      <c r="KF86" s="854"/>
      <c r="KG86" s="854"/>
      <c r="KH86" s="854"/>
      <c r="KI86" s="854"/>
      <c r="KJ86" s="854"/>
      <c r="KK86" s="854"/>
      <c r="KL86" s="854"/>
      <c r="KM86" s="854"/>
      <c r="KN86" s="854"/>
      <c r="KO86" s="854"/>
      <c r="KP86" s="854"/>
      <c r="KQ86" s="854"/>
      <c r="KR86" s="854"/>
      <c r="KS86" s="854"/>
      <c r="KT86" s="854"/>
      <c r="KU86" s="854"/>
      <c r="KV86" s="854"/>
      <c r="KW86" s="854"/>
      <c r="KX86" s="854"/>
      <c r="KY86" s="854"/>
      <c r="KZ86" s="854"/>
      <c r="LA86" s="854"/>
      <c r="LB86" s="854"/>
      <c r="LC86" s="854"/>
      <c r="LD86" s="854"/>
      <c r="LE86" s="854"/>
      <c r="LF86" s="854"/>
      <c r="LG86" s="854"/>
      <c r="LH86" s="854"/>
      <c r="LI86" s="854"/>
      <c r="LJ86" s="854"/>
      <c r="LK86" s="854"/>
      <c r="LL86" s="854"/>
      <c r="LM86" s="855"/>
    </row>
    <row r="87" spans="1:325" s="856" customFormat="1" ht="44.25" customHeight="1" outlineLevel="1">
      <c r="A87" s="295" t="s">
        <v>2295</v>
      </c>
      <c r="B87" s="492" t="s">
        <v>2446</v>
      </c>
      <c r="C87" s="515">
        <v>600009899</v>
      </c>
      <c r="D87" s="325" t="s">
        <v>1284</v>
      </c>
      <c r="E87" s="325"/>
      <c r="F87" s="329"/>
      <c r="G87" s="328" t="s">
        <v>339</v>
      </c>
      <c r="H87" s="843">
        <v>1</v>
      </c>
      <c r="I87" s="726">
        <v>2815.7078510068145</v>
      </c>
      <c r="J87" s="669">
        <f t="shared" si="14"/>
        <v>2815.7078510068145</v>
      </c>
      <c r="K87" s="669">
        <f t="shared" si="15"/>
        <v>3438.5424276495219</v>
      </c>
      <c r="L87" s="794">
        <f t="shared" si="16"/>
        <v>8.0922887794791353E-4</v>
      </c>
      <c r="M87" s="327"/>
      <c r="N87" s="1262"/>
      <c r="O87" s="1263"/>
      <c r="P87" s="345"/>
      <c r="Q87" s="345"/>
      <c r="R87" s="345"/>
      <c r="S87" s="345"/>
      <c r="T87" s="345"/>
      <c r="U87" s="345"/>
      <c r="V87" s="345"/>
      <c r="W87" s="345"/>
      <c r="X87" s="345"/>
      <c r="Y87" s="345"/>
      <c r="Z87" s="345"/>
      <c r="AA87" s="345"/>
      <c r="AB87" s="345"/>
      <c r="AC87" s="345"/>
      <c r="AD87" s="345"/>
      <c r="AE87" s="345"/>
      <c r="AF87" s="854"/>
      <c r="AG87" s="854"/>
      <c r="AH87" s="854"/>
      <c r="AI87" s="854"/>
      <c r="AJ87" s="854"/>
      <c r="AK87" s="854"/>
      <c r="AL87" s="854"/>
      <c r="AM87" s="854"/>
      <c r="AN87" s="854"/>
      <c r="AO87" s="854"/>
      <c r="AP87" s="854"/>
      <c r="AQ87" s="854"/>
      <c r="AR87" s="854"/>
      <c r="AS87" s="854"/>
      <c r="AT87" s="854"/>
      <c r="AU87" s="854"/>
      <c r="AV87" s="854"/>
      <c r="AW87" s="854"/>
      <c r="AX87" s="854"/>
      <c r="AY87" s="854"/>
      <c r="AZ87" s="854"/>
      <c r="BA87" s="854"/>
      <c r="BB87" s="854"/>
      <c r="BC87" s="854"/>
      <c r="BD87" s="854"/>
      <c r="BE87" s="854"/>
      <c r="BF87" s="854"/>
      <c r="BG87" s="854"/>
      <c r="BH87" s="854"/>
      <c r="BI87" s="854"/>
      <c r="BJ87" s="854"/>
      <c r="BK87" s="854"/>
      <c r="BL87" s="854"/>
      <c r="BM87" s="854"/>
      <c r="BN87" s="854"/>
      <c r="BO87" s="854"/>
      <c r="BP87" s="854"/>
      <c r="BQ87" s="854"/>
      <c r="BR87" s="854"/>
      <c r="BS87" s="854"/>
      <c r="BT87" s="854"/>
      <c r="BU87" s="854"/>
      <c r="BV87" s="854"/>
      <c r="BW87" s="854"/>
      <c r="BX87" s="854"/>
      <c r="BY87" s="854"/>
      <c r="BZ87" s="854"/>
      <c r="CA87" s="854"/>
      <c r="CB87" s="854"/>
      <c r="CC87" s="854"/>
      <c r="CD87" s="854"/>
      <c r="CE87" s="854"/>
      <c r="CF87" s="854"/>
      <c r="CG87" s="854"/>
      <c r="CH87" s="854"/>
      <c r="CI87" s="854"/>
      <c r="CJ87" s="854"/>
      <c r="CK87" s="854"/>
      <c r="CL87" s="854"/>
      <c r="CM87" s="854"/>
      <c r="CN87" s="854"/>
      <c r="CO87" s="854"/>
      <c r="CP87" s="854"/>
      <c r="CQ87" s="854"/>
      <c r="CR87" s="854"/>
      <c r="CS87" s="854"/>
      <c r="CT87" s="854"/>
      <c r="CU87" s="854"/>
      <c r="CV87" s="854"/>
      <c r="CW87" s="854"/>
      <c r="CX87" s="854"/>
      <c r="CY87" s="854"/>
      <c r="CZ87" s="854"/>
      <c r="DA87" s="854"/>
      <c r="DB87" s="854"/>
      <c r="DC87" s="854"/>
      <c r="DD87" s="854"/>
      <c r="DE87" s="854"/>
      <c r="DF87" s="854"/>
      <c r="DG87" s="854"/>
      <c r="DH87" s="854"/>
      <c r="DI87" s="854"/>
      <c r="DJ87" s="854"/>
      <c r="DK87" s="854"/>
      <c r="DL87" s="854"/>
      <c r="DM87" s="854"/>
      <c r="DN87" s="854"/>
      <c r="DO87" s="854"/>
      <c r="DP87" s="854"/>
      <c r="DQ87" s="854"/>
      <c r="DR87" s="854"/>
      <c r="DS87" s="854"/>
      <c r="DT87" s="854"/>
      <c r="DU87" s="854"/>
      <c r="DV87" s="854"/>
      <c r="DW87" s="854"/>
      <c r="DX87" s="854"/>
      <c r="DY87" s="854"/>
      <c r="DZ87" s="854"/>
      <c r="EA87" s="854"/>
      <c r="EB87" s="854"/>
      <c r="EC87" s="854"/>
      <c r="ED87" s="854"/>
      <c r="EE87" s="854"/>
      <c r="EF87" s="854"/>
      <c r="EG87" s="854"/>
      <c r="EH87" s="854"/>
      <c r="EI87" s="854"/>
      <c r="EJ87" s="854"/>
      <c r="EK87" s="854"/>
      <c r="EL87" s="854"/>
      <c r="EM87" s="854"/>
      <c r="EN87" s="854"/>
      <c r="EO87" s="854"/>
      <c r="EP87" s="854"/>
      <c r="EQ87" s="854"/>
      <c r="ER87" s="854"/>
      <c r="ES87" s="854"/>
      <c r="ET87" s="854"/>
      <c r="EU87" s="854"/>
      <c r="EV87" s="854"/>
      <c r="EW87" s="854"/>
      <c r="EX87" s="854"/>
      <c r="EY87" s="854"/>
      <c r="EZ87" s="854"/>
      <c r="FA87" s="854"/>
      <c r="FB87" s="854"/>
      <c r="FC87" s="854"/>
      <c r="FD87" s="854"/>
      <c r="FE87" s="854"/>
      <c r="FF87" s="854"/>
      <c r="FG87" s="854"/>
      <c r="FH87" s="854"/>
      <c r="FI87" s="854"/>
      <c r="FJ87" s="854"/>
      <c r="FK87" s="854"/>
      <c r="FL87" s="854"/>
      <c r="FM87" s="854"/>
      <c r="FN87" s="854"/>
      <c r="FO87" s="854"/>
      <c r="FP87" s="854"/>
      <c r="FQ87" s="854"/>
      <c r="FR87" s="854"/>
      <c r="FS87" s="854"/>
      <c r="FT87" s="854"/>
      <c r="FU87" s="854"/>
      <c r="FV87" s="854"/>
      <c r="FW87" s="854"/>
      <c r="FX87" s="854"/>
      <c r="FY87" s="854"/>
      <c r="FZ87" s="854"/>
      <c r="GA87" s="854"/>
      <c r="GB87" s="854"/>
      <c r="GC87" s="854"/>
      <c r="GD87" s="854"/>
      <c r="GE87" s="854"/>
      <c r="GF87" s="854"/>
      <c r="GG87" s="854"/>
      <c r="GH87" s="854"/>
      <c r="GI87" s="854"/>
      <c r="GJ87" s="854"/>
      <c r="GK87" s="854"/>
      <c r="GL87" s="854"/>
      <c r="GM87" s="854"/>
      <c r="GN87" s="854"/>
      <c r="GO87" s="854"/>
      <c r="GP87" s="854"/>
      <c r="GQ87" s="854"/>
      <c r="GR87" s="854"/>
      <c r="GS87" s="854"/>
      <c r="GT87" s="854"/>
      <c r="GU87" s="854"/>
      <c r="GV87" s="854"/>
      <c r="GW87" s="854"/>
      <c r="GX87" s="854"/>
      <c r="GY87" s="854"/>
      <c r="GZ87" s="854"/>
      <c r="HA87" s="854"/>
      <c r="HB87" s="854"/>
      <c r="HC87" s="854"/>
      <c r="HD87" s="854"/>
      <c r="HE87" s="854"/>
      <c r="HF87" s="854"/>
      <c r="HG87" s="854"/>
      <c r="HH87" s="854"/>
      <c r="HI87" s="854"/>
      <c r="HJ87" s="854"/>
      <c r="HK87" s="854"/>
      <c r="HL87" s="854"/>
      <c r="HM87" s="854"/>
      <c r="HN87" s="854"/>
      <c r="HO87" s="854"/>
      <c r="HP87" s="854"/>
      <c r="HQ87" s="854"/>
      <c r="HR87" s="854"/>
      <c r="HS87" s="854"/>
      <c r="HT87" s="854"/>
      <c r="HU87" s="854"/>
      <c r="HV87" s="854"/>
      <c r="HW87" s="854"/>
      <c r="HX87" s="854"/>
      <c r="HY87" s="854"/>
      <c r="HZ87" s="854"/>
      <c r="IA87" s="854"/>
      <c r="IB87" s="854"/>
      <c r="IC87" s="854"/>
      <c r="ID87" s="854"/>
      <c r="IE87" s="854"/>
      <c r="IF87" s="854"/>
      <c r="IG87" s="854"/>
      <c r="IH87" s="854"/>
      <c r="II87" s="854"/>
      <c r="IJ87" s="854"/>
      <c r="IK87" s="854"/>
      <c r="IL87" s="854"/>
      <c r="IM87" s="854"/>
      <c r="IN87" s="854"/>
      <c r="IO87" s="854"/>
      <c r="IP87" s="854"/>
      <c r="IQ87" s="854"/>
      <c r="IR87" s="854"/>
      <c r="IS87" s="854"/>
      <c r="IT87" s="854"/>
      <c r="IU87" s="854"/>
      <c r="IV87" s="854"/>
      <c r="IW87" s="854"/>
      <c r="IX87" s="854"/>
      <c r="IY87" s="854"/>
      <c r="IZ87" s="854"/>
      <c r="JA87" s="854"/>
      <c r="JB87" s="854"/>
      <c r="JC87" s="854"/>
      <c r="JD87" s="854"/>
      <c r="JE87" s="854"/>
      <c r="JF87" s="854"/>
      <c r="JG87" s="854"/>
      <c r="JH87" s="854"/>
      <c r="JI87" s="854"/>
      <c r="JJ87" s="854"/>
      <c r="JK87" s="854"/>
      <c r="JL87" s="854"/>
      <c r="JM87" s="854"/>
      <c r="JN87" s="854"/>
      <c r="JO87" s="854"/>
      <c r="JP87" s="854"/>
      <c r="JQ87" s="854"/>
      <c r="JR87" s="854"/>
      <c r="JS87" s="854"/>
      <c r="JT87" s="854"/>
      <c r="JU87" s="854"/>
      <c r="JV87" s="854"/>
      <c r="JW87" s="854"/>
      <c r="JX87" s="854"/>
      <c r="JY87" s="854"/>
      <c r="JZ87" s="854"/>
      <c r="KA87" s="854"/>
      <c r="KB87" s="854"/>
      <c r="KC87" s="854"/>
      <c r="KD87" s="854"/>
      <c r="KE87" s="854"/>
      <c r="KF87" s="854"/>
      <c r="KG87" s="854"/>
      <c r="KH87" s="854"/>
      <c r="KI87" s="854"/>
      <c r="KJ87" s="854"/>
      <c r="KK87" s="854"/>
      <c r="KL87" s="854"/>
      <c r="KM87" s="854"/>
      <c r="KN87" s="854"/>
      <c r="KO87" s="854"/>
      <c r="KP87" s="854"/>
      <c r="KQ87" s="854"/>
      <c r="KR87" s="854"/>
      <c r="KS87" s="854"/>
      <c r="KT87" s="854"/>
      <c r="KU87" s="854"/>
      <c r="KV87" s="854"/>
      <c r="KW87" s="854"/>
      <c r="KX87" s="854"/>
      <c r="KY87" s="854"/>
      <c r="KZ87" s="854"/>
      <c r="LA87" s="854"/>
      <c r="LB87" s="854"/>
      <c r="LC87" s="854"/>
      <c r="LD87" s="854"/>
      <c r="LE87" s="854"/>
      <c r="LF87" s="854"/>
      <c r="LG87" s="854"/>
      <c r="LH87" s="854"/>
      <c r="LI87" s="854"/>
      <c r="LJ87" s="854"/>
      <c r="LK87" s="854"/>
      <c r="LL87" s="854"/>
      <c r="LM87" s="855"/>
    </row>
    <row r="88" spans="1:325" s="856" customFormat="1" ht="44.25" customHeight="1" outlineLevel="1">
      <c r="A88" s="295" t="s">
        <v>2296</v>
      </c>
      <c r="B88" s="492" t="s">
        <v>2446</v>
      </c>
      <c r="C88" s="515">
        <v>600009900</v>
      </c>
      <c r="D88" s="325" t="s">
        <v>1285</v>
      </c>
      <c r="E88" s="325"/>
      <c r="F88" s="329"/>
      <c r="G88" s="328" t="s">
        <v>339</v>
      </c>
      <c r="H88" s="843">
        <v>1</v>
      </c>
      <c r="I88" s="726">
        <v>6982.3351943690022</v>
      </c>
      <c r="J88" s="669">
        <f t="shared" si="14"/>
        <v>6982.3351943690022</v>
      </c>
      <c r="K88" s="669">
        <f t="shared" si="15"/>
        <v>8526.8277393634253</v>
      </c>
      <c r="L88" s="794">
        <f t="shared" si="16"/>
        <v>2.0067093511761422E-3</v>
      </c>
      <c r="M88" s="327"/>
      <c r="N88" s="1262"/>
      <c r="O88" s="1263"/>
      <c r="P88" s="345"/>
      <c r="Q88" s="345"/>
      <c r="R88" s="345"/>
      <c r="S88" s="345"/>
      <c r="T88" s="345"/>
      <c r="U88" s="345"/>
      <c r="V88" s="345"/>
      <c r="W88" s="345"/>
      <c r="X88" s="345"/>
      <c r="Y88" s="345"/>
      <c r="Z88" s="345"/>
      <c r="AA88" s="345"/>
      <c r="AB88" s="345"/>
      <c r="AC88" s="345"/>
      <c r="AD88" s="345"/>
      <c r="AE88" s="345"/>
      <c r="AF88" s="854"/>
      <c r="AG88" s="854"/>
      <c r="AH88" s="854"/>
      <c r="AI88" s="854"/>
      <c r="AJ88" s="854"/>
      <c r="AK88" s="854"/>
      <c r="AL88" s="854"/>
      <c r="AM88" s="854"/>
      <c r="AN88" s="854"/>
      <c r="AO88" s="854"/>
      <c r="AP88" s="854"/>
      <c r="AQ88" s="854"/>
      <c r="AR88" s="854"/>
      <c r="AS88" s="854"/>
      <c r="AT88" s="854"/>
      <c r="AU88" s="854"/>
      <c r="AV88" s="854"/>
      <c r="AW88" s="854"/>
      <c r="AX88" s="854"/>
      <c r="AY88" s="854"/>
      <c r="AZ88" s="854"/>
      <c r="BA88" s="854"/>
      <c r="BB88" s="854"/>
      <c r="BC88" s="854"/>
      <c r="BD88" s="854"/>
      <c r="BE88" s="854"/>
      <c r="BF88" s="854"/>
      <c r="BG88" s="854"/>
      <c r="BH88" s="854"/>
      <c r="BI88" s="854"/>
      <c r="BJ88" s="854"/>
      <c r="BK88" s="854"/>
      <c r="BL88" s="854"/>
      <c r="BM88" s="854"/>
      <c r="BN88" s="854"/>
      <c r="BO88" s="854"/>
      <c r="BP88" s="854"/>
      <c r="BQ88" s="854"/>
      <c r="BR88" s="854"/>
      <c r="BS88" s="854"/>
      <c r="BT88" s="854"/>
      <c r="BU88" s="854"/>
      <c r="BV88" s="854"/>
      <c r="BW88" s="854"/>
      <c r="BX88" s="854"/>
      <c r="BY88" s="854"/>
      <c r="BZ88" s="854"/>
      <c r="CA88" s="854"/>
      <c r="CB88" s="854"/>
      <c r="CC88" s="854"/>
      <c r="CD88" s="854"/>
      <c r="CE88" s="854"/>
      <c r="CF88" s="854"/>
      <c r="CG88" s="854"/>
      <c r="CH88" s="854"/>
      <c r="CI88" s="854"/>
      <c r="CJ88" s="854"/>
      <c r="CK88" s="854"/>
      <c r="CL88" s="854"/>
      <c r="CM88" s="854"/>
      <c r="CN88" s="854"/>
      <c r="CO88" s="854"/>
      <c r="CP88" s="854"/>
      <c r="CQ88" s="854"/>
      <c r="CR88" s="854"/>
      <c r="CS88" s="854"/>
      <c r="CT88" s="854"/>
      <c r="CU88" s="854"/>
      <c r="CV88" s="854"/>
      <c r="CW88" s="854"/>
      <c r="CX88" s="854"/>
      <c r="CY88" s="854"/>
      <c r="CZ88" s="854"/>
      <c r="DA88" s="854"/>
      <c r="DB88" s="854"/>
      <c r="DC88" s="854"/>
      <c r="DD88" s="854"/>
      <c r="DE88" s="854"/>
      <c r="DF88" s="854"/>
      <c r="DG88" s="854"/>
      <c r="DH88" s="854"/>
      <c r="DI88" s="854"/>
      <c r="DJ88" s="854"/>
      <c r="DK88" s="854"/>
      <c r="DL88" s="854"/>
      <c r="DM88" s="854"/>
      <c r="DN88" s="854"/>
      <c r="DO88" s="854"/>
      <c r="DP88" s="854"/>
      <c r="DQ88" s="854"/>
      <c r="DR88" s="854"/>
      <c r="DS88" s="854"/>
      <c r="DT88" s="854"/>
      <c r="DU88" s="854"/>
      <c r="DV88" s="854"/>
      <c r="DW88" s="854"/>
      <c r="DX88" s="854"/>
      <c r="DY88" s="854"/>
      <c r="DZ88" s="854"/>
      <c r="EA88" s="854"/>
      <c r="EB88" s="854"/>
      <c r="EC88" s="854"/>
      <c r="ED88" s="854"/>
      <c r="EE88" s="854"/>
      <c r="EF88" s="854"/>
      <c r="EG88" s="854"/>
      <c r="EH88" s="854"/>
      <c r="EI88" s="854"/>
      <c r="EJ88" s="854"/>
      <c r="EK88" s="854"/>
      <c r="EL88" s="854"/>
      <c r="EM88" s="854"/>
      <c r="EN88" s="854"/>
      <c r="EO88" s="854"/>
      <c r="EP88" s="854"/>
      <c r="EQ88" s="854"/>
      <c r="ER88" s="854"/>
      <c r="ES88" s="854"/>
      <c r="ET88" s="854"/>
      <c r="EU88" s="854"/>
      <c r="EV88" s="854"/>
      <c r="EW88" s="854"/>
      <c r="EX88" s="854"/>
      <c r="EY88" s="854"/>
      <c r="EZ88" s="854"/>
      <c r="FA88" s="854"/>
      <c r="FB88" s="854"/>
      <c r="FC88" s="854"/>
      <c r="FD88" s="854"/>
      <c r="FE88" s="854"/>
      <c r="FF88" s="854"/>
      <c r="FG88" s="854"/>
      <c r="FH88" s="854"/>
      <c r="FI88" s="854"/>
      <c r="FJ88" s="854"/>
      <c r="FK88" s="854"/>
      <c r="FL88" s="854"/>
      <c r="FM88" s="854"/>
      <c r="FN88" s="854"/>
      <c r="FO88" s="854"/>
      <c r="FP88" s="854"/>
      <c r="FQ88" s="854"/>
      <c r="FR88" s="854"/>
      <c r="FS88" s="854"/>
      <c r="FT88" s="854"/>
      <c r="FU88" s="854"/>
      <c r="FV88" s="854"/>
      <c r="FW88" s="854"/>
      <c r="FX88" s="854"/>
      <c r="FY88" s="854"/>
      <c r="FZ88" s="854"/>
      <c r="GA88" s="854"/>
      <c r="GB88" s="854"/>
      <c r="GC88" s="854"/>
      <c r="GD88" s="854"/>
      <c r="GE88" s="854"/>
      <c r="GF88" s="854"/>
      <c r="GG88" s="854"/>
      <c r="GH88" s="854"/>
      <c r="GI88" s="854"/>
      <c r="GJ88" s="854"/>
      <c r="GK88" s="854"/>
      <c r="GL88" s="854"/>
      <c r="GM88" s="854"/>
      <c r="GN88" s="854"/>
      <c r="GO88" s="854"/>
      <c r="GP88" s="854"/>
      <c r="GQ88" s="854"/>
      <c r="GR88" s="854"/>
      <c r="GS88" s="854"/>
      <c r="GT88" s="854"/>
      <c r="GU88" s="854"/>
      <c r="GV88" s="854"/>
      <c r="GW88" s="854"/>
      <c r="GX88" s="854"/>
      <c r="GY88" s="854"/>
      <c r="GZ88" s="854"/>
      <c r="HA88" s="854"/>
      <c r="HB88" s="854"/>
      <c r="HC88" s="854"/>
      <c r="HD88" s="854"/>
      <c r="HE88" s="854"/>
      <c r="HF88" s="854"/>
      <c r="HG88" s="854"/>
      <c r="HH88" s="854"/>
      <c r="HI88" s="854"/>
      <c r="HJ88" s="854"/>
      <c r="HK88" s="854"/>
      <c r="HL88" s="854"/>
      <c r="HM88" s="854"/>
      <c r="HN88" s="854"/>
      <c r="HO88" s="854"/>
      <c r="HP88" s="854"/>
      <c r="HQ88" s="854"/>
      <c r="HR88" s="854"/>
      <c r="HS88" s="854"/>
      <c r="HT88" s="854"/>
      <c r="HU88" s="854"/>
      <c r="HV88" s="854"/>
      <c r="HW88" s="854"/>
      <c r="HX88" s="854"/>
      <c r="HY88" s="854"/>
      <c r="HZ88" s="854"/>
      <c r="IA88" s="854"/>
      <c r="IB88" s="854"/>
      <c r="IC88" s="854"/>
      <c r="ID88" s="854"/>
      <c r="IE88" s="854"/>
      <c r="IF88" s="854"/>
      <c r="IG88" s="854"/>
      <c r="IH88" s="854"/>
      <c r="II88" s="854"/>
      <c r="IJ88" s="854"/>
      <c r="IK88" s="854"/>
      <c r="IL88" s="854"/>
      <c r="IM88" s="854"/>
      <c r="IN88" s="854"/>
      <c r="IO88" s="854"/>
      <c r="IP88" s="854"/>
      <c r="IQ88" s="854"/>
      <c r="IR88" s="854"/>
      <c r="IS88" s="854"/>
      <c r="IT88" s="854"/>
      <c r="IU88" s="854"/>
      <c r="IV88" s="854"/>
      <c r="IW88" s="854"/>
      <c r="IX88" s="854"/>
      <c r="IY88" s="854"/>
      <c r="IZ88" s="854"/>
      <c r="JA88" s="854"/>
      <c r="JB88" s="854"/>
      <c r="JC88" s="854"/>
      <c r="JD88" s="854"/>
      <c r="JE88" s="854"/>
      <c r="JF88" s="854"/>
      <c r="JG88" s="854"/>
      <c r="JH88" s="854"/>
      <c r="JI88" s="854"/>
      <c r="JJ88" s="854"/>
      <c r="JK88" s="854"/>
      <c r="JL88" s="854"/>
      <c r="JM88" s="854"/>
      <c r="JN88" s="854"/>
      <c r="JO88" s="854"/>
      <c r="JP88" s="854"/>
      <c r="JQ88" s="854"/>
      <c r="JR88" s="854"/>
      <c r="JS88" s="854"/>
      <c r="JT88" s="854"/>
      <c r="JU88" s="854"/>
      <c r="JV88" s="854"/>
      <c r="JW88" s="854"/>
      <c r="JX88" s="854"/>
      <c r="JY88" s="854"/>
      <c r="JZ88" s="854"/>
      <c r="KA88" s="854"/>
      <c r="KB88" s="854"/>
      <c r="KC88" s="854"/>
      <c r="KD88" s="854"/>
      <c r="KE88" s="854"/>
      <c r="KF88" s="854"/>
      <c r="KG88" s="854"/>
      <c r="KH88" s="854"/>
      <c r="KI88" s="854"/>
      <c r="KJ88" s="854"/>
      <c r="KK88" s="854"/>
      <c r="KL88" s="854"/>
      <c r="KM88" s="854"/>
      <c r="KN88" s="854"/>
      <c r="KO88" s="854"/>
      <c r="KP88" s="854"/>
      <c r="KQ88" s="854"/>
      <c r="KR88" s="854"/>
      <c r="KS88" s="854"/>
      <c r="KT88" s="854"/>
      <c r="KU88" s="854"/>
      <c r="KV88" s="854"/>
      <c r="KW88" s="854"/>
      <c r="KX88" s="854"/>
      <c r="KY88" s="854"/>
      <c r="KZ88" s="854"/>
      <c r="LA88" s="854"/>
      <c r="LB88" s="854"/>
      <c r="LC88" s="854"/>
      <c r="LD88" s="854"/>
      <c r="LE88" s="854"/>
      <c r="LF88" s="854"/>
      <c r="LG88" s="854"/>
      <c r="LH88" s="854"/>
      <c r="LI88" s="854"/>
      <c r="LJ88" s="854"/>
      <c r="LK88" s="854"/>
      <c r="LL88" s="854"/>
      <c r="LM88" s="855"/>
    </row>
    <row r="89" spans="1:325" s="856" customFormat="1" ht="44.25" customHeight="1" outlineLevel="1">
      <c r="A89" s="295" t="s">
        <v>2297</v>
      </c>
      <c r="B89" s="492" t="s">
        <v>2446</v>
      </c>
      <c r="C89" s="515">
        <v>600009901</v>
      </c>
      <c r="D89" s="325" t="s">
        <v>1286</v>
      </c>
      <c r="E89" s="325"/>
      <c r="F89" s="329"/>
      <c r="G89" s="328" t="s">
        <v>339</v>
      </c>
      <c r="H89" s="843">
        <v>1</v>
      </c>
      <c r="I89" s="726">
        <v>4184.8977341996033</v>
      </c>
      <c r="J89" s="669">
        <f t="shared" si="14"/>
        <v>4184.8977341996033</v>
      </c>
      <c r="K89" s="669">
        <f t="shared" si="15"/>
        <v>5110.5971130045555</v>
      </c>
      <c r="L89" s="794">
        <f t="shared" si="16"/>
        <v>1.202731347487696E-3</v>
      </c>
      <c r="M89" s="327"/>
      <c r="N89" s="1262"/>
      <c r="O89" s="1263"/>
      <c r="P89" s="345"/>
      <c r="Q89" s="345"/>
      <c r="R89" s="345"/>
      <c r="S89" s="345"/>
      <c r="T89" s="345"/>
      <c r="U89" s="345"/>
      <c r="V89" s="345"/>
      <c r="W89" s="345"/>
      <c r="X89" s="345"/>
      <c r="Y89" s="345"/>
      <c r="Z89" s="345"/>
      <c r="AA89" s="345"/>
      <c r="AB89" s="345"/>
      <c r="AC89" s="345"/>
      <c r="AD89" s="345"/>
      <c r="AE89" s="345"/>
      <c r="AF89" s="854"/>
      <c r="AG89" s="854"/>
      <c r="AH89" s="854"/>
      <c r="AI89" s="854"/>
      <c r="AJ89" s="854"/>
      <c r="AK89" s="854"/>
      <c r="AL89" s="854"/>
      <c r="AM89" s="854"/>
      <c r="AN89" s="854"/>
      <c r="AO89" s="854"/>
      <c r="AP89" s="854"/>
      <c r="AQ89" s="854"/>
      <c r="AR89" s="854"/>
      <c r="AS89" s="854"/>
      <c r="AT89" s="854"/>
      <c r="AU89" s="854"/>
      <c r="AV89" s="854"/>
      <c r="AW89" s="854"/>
      <c r="AX89" s="854"/>
      <c r="AY89" s="854"/>
      <c r="AZ89" s="854"/>
      <c r="BA89" s="854"/>
      <c r="BB89" s="854"/>
      <c r="BC89" s="854"/>
      <c r="BD89" s="854"/>
      <c r="BE89" s="854"/>
      <c r="BF89" s="854"/>
      <c r="BG89" s="854"/>
      <c r="BH89" s="854"/>
      <c r="BI89" s="854"/>
      <c r="BJ89" s="854"/>
      <c r="BK89" s="854"/>
      <c r="BL89" s="854"/>
      <c r="BM89" s="854"/>
      <c r="BN89" s="854"/>
      <c r="BO89" s="854"/>
      <c r="BP89" s="854"/>
      <c r="BQ89" s="854"/>
      <c r="BR89" s="854"/>
      <c r="BS89" s="854"/>
      <c r="BT89" s="854"/>
      <c r="BU89" s="854"/>
      <c r="BV89" s="854"/>
      <c r="BW89" s="854"/>
      <c r="BX89" s="854"/>
      <c r="BY89" s="854"/>
      <c r="BZ89" s="854"/>
      <c r="CA89" s="854"/>
      <c r="CB89" s="854"/>
      <c r="CC89" s="854"/>
      <c r="CD89" s="854"/>
      <c r="CE89" s="854"/>
      <c r="CF89" s="854"/>
      <c r="CG89" s="854"/>
      <c r="CH89" s="854"/>
      <c r="CI89" s="854"/>
      <c r="CJ89" s="854"/>
      <c r="CK89" s="854"/>
      <c r="CL89" s="854"/>
      <c r="CM89" s="854"/>
      <c r="CN89" s="854"/>
      <c r="CO89" s="854"/>
      <c r="CP89" s="854"/>
      <c r="CQ89" s="854"/>
      <c r="CR89" s="854"/>
      <c r="CS89" s="854"/>
      <c r="CT89" s="854"/>
      <c r="CU89" s="854"/>
      <c r="CV89" s="854"/>
      <c r="CW89" s="854"/>
      <c r="CX89" s="854"/>
      <c r="CY89" s="854"/>
      <c r="CZ89" s="854"/>
      <c r="DA89" s="854"/>
      <c r="DB89" s="854"/>
      <c r="DC89" s="854"/>
      <c r="DD89" s="854"/>
      <c r="DE89" s="854"/>
      <c r="DF89" s="854"/>
      <c r="DG89" s="854"/>
      <c r="DH89" s="854"/>
      <c r="DI89" s="854"/>
      <c r="DJ89" s="854"/>
      <c r="DK89" s="854"/>
      <c r="DL89" s="854"/>
      <c r="DM89" s="854"/>
      <c r="DN89" s="854"/>
      <c r="DO89" s="854"/>
      <c r="DP89" s="854"/>
      <c r="DQ89" s="854"/>
      <c r="DR89" s="854"/>
      <c r="DS89" s="854"/>
      <c r="DT89" s="854"/>
      <c r="DU89" s="854"/>
      <c r="DV89" s="854"/>
      <c r="DW89" s="854"/>
      <c r="DX89" s="854"/>
      <c r="DY89" s="854"/>
      <c r="DZ89" s="854"/>
      <c r="EA89" s="854"/>
      <c r="EB89" s="854"/>
      <c r="EC89" s="854"/>
      <c r="ED89" s="854"/>
      <c r="EE89" s="854"/>
      <c r="EF89" s="854"/>
      <c r="EG89" s="854"/>
      <c r="EH89" s="854"/>
      <c r="EI89" s="854"/>
      <c r="EJ89" s="854"/>
      <c r="EK89" s="854"/>
      <c r="EL89" s="854"/>
      <c r="EM89" s="854"/>
      <c r="EN89" s="854"/>
      <c r="EO89" s="854"/>
      <c r="EP89" s="854"/>
      <c r="EQ89" s="854"/>
      <c r="ER89" s="854"/>
      <c r="ES89" s="854"/>
      <c r="ET89" s="854"/>
      <c r="EU89" s="854"/>
      <c r="EV89" s="854"/>
      <c r="EW89" s="854"/>
      <c r="EX89" s="854"/>
      <c r="EY89" s="854"/>
      <c r="EZ89" s="854"/>
      <c r="FA89" s="854"/>
      <c r="FB89" s="854"/>
      <c r="FC89" s="854"/>
      <c r="FD89" s="854"/>
      <c r="FE89" s="854"/>
      <c r="FF89" s="854"/>
      <c r="FG89" s="854"/>
      <c r="FH89" s="854"/>
      <c r="FI89" s="854"/>
      <c r="FJ89" s="854"/>
      <c r="FK89" s="854"/>
      <c r="FL89" s="854"/>
      <c r="FM89" s="854"/>
      <c r="FN89" s="854"/>
      <c r="FO89" s="854"/>
      <c r="FP89" s="854"/>
      <c r="FQ89" s="854"/>
      <c r="FR89" s="854"/>
      <c r="FS89" s="854"/>
      <c r="FT89" s="854"/>
      <c r="FU89" s="854"/>
      <c r="FV89" s="854"/>
      <c r="FW89" s="854"/>
      <c r="FX89" s="854"/>
      <c r="FY89" s="854"/>
      <c r="FZ89" s="854"/>
      <c r="GA89" s="854"/>
      <c r="GB89" s="854"/>
      <c r="GC89" s="854"/>
      <c r="GD89" s="854"/>
      <c r="GE89" s="854"/>
      <c r="GF89" s="854"/>
      <c r="GG89" s="854"/>
      <c r="GH89" s="854"/>
      <c r="GI89" s="854"/>
      <c r="GJ89" s="854"/>
      <c r="GK89" s="854"/>
      <c r="GL89" s="854"/>
      <c r="GM89" s="854"/>
      <c r="GN89" s="854"/>
      <c r="GO89" s="854"/>
      <c r="GP89" s="854"/>
      <c r="GQ89" s="854"/>
      <c r="GR89" s="854"/>
      <c r="GS89" s="854"/>
      <c r="GT89" s="854"/>
      <c r="GU89" s="854"/>
      <c r="GV89" s="854"/>
      <c r="GW89" s="854"/>
      <c r="GX89" s="854"/>
      <c r="GY89" s="854"/>
      <c r="GZ89" s="854"/>
      <c r="HA89" s="854"/>
      <c r="HB89" s="854"/>
      <c r="HC89" s="854"/>
      <c r="HD89" s="854"/>
      <c r="HE89" s="854"/>
      <c r="HF89" s="854"/>
      <c r="HG89" s="854"/>
      <c r="HH89" s="854"/>
      <c r="HI89" s="854"/>
      <c r="HJ89" s="854"/>
      <c r="HK89" s="854"/>
      <c r="HL89" s="854"/>
      <c r="HM89" s="854"/>
      <c r="HN89" s="854"/>
      <c r="HO89" s="854"/>
      <c r="HP89" s="854"/>
      <c r="HQ89" s="854"/>
      <c r="HR89" s="854"/>
      <c r="HS89" s="854"/>
      <c r="HT89" s="854"/>
      <c r="HU89" s="854"/>
      <c r="HV89" s="854"/>
      <c r="HW89" s="854"/>
      <c r="HX89" s="854"/>
      <c r="HY89" s="854"/>
      <c r="HZ89" s="854"/>
      <c r="IA89" s="854"/>
      <c r="IB89" s="854"/>
      <c r="IC89" s="854"/>
      <c r="ID89" s="854"/>
      <c r="IE89" s="854"/>
      <c r="IF89" s="854"/>
      <c r="IG89" s="854"/>
      <c r="IH89" s="854"/>
      <c r="II89" s="854"/>
      <c r="IJ89" s="854"/>
      <c r="IK89" s="854"/>
      <c r="IL89" s="854"/>
      <c r="IM89" s="854"/>
      <c r="IN89" s="854"/>
      <c r="IO89" s="854"/>
      <c r="IP89" s="854"/>
      <c r="IQ89" s="854"/>
      <c r="IR89" s="854"/>
      <c r="IS89" s="854"/>
      <c r="IT89" s="854"/>
      <c r="IU89" s="854"/>
      <c r="IV89" s="854"/>
      <c r="IW89" s="854"/>
      <c r="IX89" s="854"/>
      <c r="IY89" s="854"/>
      <c r="IZ89" s="854"/>
      <c r="JA89" s="854"/>
      <c r="JB89" s="854"/>
      <c r="JC89" s="854"/>
      <c r="JD89" s="854"/>
      <c r="JE89" s="854"/>
      <c r="JF89" s="854"/>
      <c r="JG89" s="854"/>
      <c r="JH89" s="854"/>
      <c r="JI89" s="854"/>
      <c r="JJ89" s="854"/>
      <c r="JK89" s="854"/>
      <c r="JL89" s="854"/>
      <c r="JM89" s="854"/>
      <c r="JN89" s="854"/>
      <c r="JO89" s="854"/>
      <c r="JP89" s="854"/>
      <c r="JQ89" s="854"/>
      <c r="JR89" s="854"/>
      <c r="JS89" s="854"/>
      <c r="JT89" s="854"/>
      <c r="JU89" s="854"/>
      <c r="JV89" s="854"/>
      <c r="JW89" s="854"/>
      <c r="JX89" s="854"/>
      <c r="JY89" s="854"/>
      <c r="JZ89" s="854"/>
      <c r="KA89" s="854"/>
      <c r="KB89" s="854"/>
      <c r="KC89" s="854"/>
      <c r="KD89" s="854"/>
      <c r="KE89" s="854"/>
      <c r="KF89" s="854"/>
      <c r="KG89" s="854"/>
      <c r="KH89" s="854"/>
      <c r="KI89" s="854"/>
      <c r="KJ89" s="854"/>
      <c r="KK89" s="854"/>
      <c r="KL89" s="854"/>
      <c r="KM89" s="854"/>
      <c r="KN89" s="854"/>
      <c r="KO89" s="854"/>
      <c r="KP89" s="854"/>
      <c r="KQ89" s="854"/>
      <c r="KR89" s="854"/>
      <c r="KS89" s="854"/>
      <c r="KT89" s="854"/>
      <c r="KU89" s="854"/>
      <c r="KV89" s="854"/>
      <c r="KW89" s="854"/>
      <c r="KX89" s="854"/>
      <c r="KY89" s="854"/>
      <c r="KZ89" s="854"/>
      <c r="LA89" s="854"/>
      <c r="LB89" s="854"/>
      <c r="LC89" s="854"/>
      <c r="LD89" s="854"/>
      <c r="LE89" s="854"/>
      <c r="LF89" s="854"/>
      <c r="LG89" s="854"/>
      <c r="LH89" s="854"/>
      <c r="LI89" s="854"/>
      <c r="LJ89" s="854"/>
      <c r="LK89" s="854"/>
      <c r="LL89" s="854"/>
      <c r="LM89" s="855"/>
    </row>
    <row r="90" spans="1:325" s="856" customFormat="1" ht="44.25" customHeight="1" outlineLevel="1">
      <c r="A90" s="295" t="s">
        <v>2298</v>
      </c>
      <c r="B90" s="492" t="s">
        <v>2446</v>
      </c>
      <c r="C90" s="515">
        <v>600009902</v>
      </c>
      <c r="D90" s="325" t="s">
        <v>1287</v>
      </c>
      <c r="E90" s="325"/>
      <c r="F90" s="329"/>
      <c r="G90" s="328" t="s">
        <v>339</v>
      </c>
      <c r="H90" s="843">
        <v>1</v>
      </c>
      <c r="I90" s="726">
        <v>3360.7298011786443</v>
      </c>
      <c r="J90" s="669">
        <f t="shared" si="14"/>
        <v>3360.7298011786443</v>
      </c>
      <c r="K90" s="669">
        <f t="shared" si="15"/>
        <v>4104.1232331993606</v>
      </c>
      <c r="L90" s="794">
        <f t="shared" si="16"/>
        <v>9.6586711051058086E-4</v>
      </c>
      <c r="M90" s="327"/>
      <c r="N90" s="1262"/>
      <c r="O90" s="1263"/>
      <c r="P90" s="345"/>
      <c r="Q90" s="345"/>
      <c r="R90" s="345"/>
      <c r="S90" s="345"/>
      <c r="T90" s="345"/>
      <c r="U90" s="345"/>
      <c r="V90" s="345"/>
      <c r="W90" s="345"/>
      <c r="X90" s="345"/>
      <c r="Y90" s="345"/>
      <c r="Z90" s="345"/>
      <c r="AA90" s="345"/>
      <c r="AB90" s="345"/>
      <c r="AC90" s="345"/>
      <c r="AD90" s="345"/>
      <c r="AE90" s="345"/>
      <c r="AF90" s="854"/>
      <c r="AG90" s="854"/>
      <c r="AH90" s="854"/>
      <c r="AI90" s="854"/>
      <c r="AJ90" s="854"/>
      <c r="AK90" s="854"/>
      <c r="AL90" s="854"/>
      <c r="AM90" s="854"/>
      <c r="AN90" s="854"/>
      <c r="AO90" s="854"/>
      <c r="AP90" s="854"/>
      <c r="AQ90" s="854"/>
      <c r="AR90" s="854"/>
      <c r="AS90" s="854"/>
      <c r="AT90" s="854"/>
      <c r="AU90" s="854"/>
      <c r="AV90" s="854"/>
      <c r="AW90" s="854"/>
      <c r="AX90" s="854"/>
      <c r="AY90" s="854"/>
      <c r="AZ90" s="854"/>
      <c r="BA90" s="854"/>
      <c r="BB90" s="854"/>
      <c r="BC90" s="854"/>
      <c r="BD90" s="854"/>
      <c r="BE90" s="854"/>
      <c r="BF90" s="854"/>
      <c r="BG90" s="854"/>
      <c r="BH90" s="854"/>
      <c r="BI90" s="854"/>
      <c r="BJ90" s="854"/>
      <c r="BK90" s="854"/>
      <c r="BL90" s="854"/>
      <c r="BM90" s="854"/>
      <c r="BN90" s="854"/>
      <c r="BO90" s="854"/>
      <c r="BP90" s="854"/>
      <c r="BQ90" s="854"/>
      <c r="BR90" s="854"/>
      <c r="BS90" s="854"/>
      <c r="BT90" s="854"/>
      <c r="BU90" s="854"/>
      <c r="BV90" s="854"/>
      <c r="BW90" s="854"/>
      <c r="BX90" s="854"/>
      <c r="BY90" s="854"/>
      <c r="BZ90" s="854"/>
      <c r="CA90" s="854"/>
      <c r="CB90" s="854"/>
      <c r="CC90" s="854"/>
      <c r="CD90" s="854"/>
      <c r="CE90" s="854"/>
      <c r="CF90" s="854"/>
      <c r="CG90" s="854"/>
      <c r="CH90" s="854"/>
      <c r="CI90" s="854"/>
      <c r="CJ90" s="854"/>
      <c r="CK90" s="854"/>
      <c r="CL90" s="854"/>
      <c r="CM90" s="854"/>
      <c r="CN90" s="854"/>
      <c r="CO90" s="854"/>
      <c r="CP90" s="854"/>
      <c r="CQ90" s="854"/>
      <c r="CR90" s="854"/>
      <c r="CS90" s="854"/>
      <c r="CT90" s="854"/>
      <c r="CU90" s="854"/>
      <c r="CV90" s="854"/>
      <c r="CW90" s="854"/>
      <c r="CX90" s="854"/>
      <c r="CY90" s="854"/>
      <c r="CZ90" s="854"/>
      <c r="DA90" s="854"/>
      <c r="DB90" s="854"/>
      <c r="DC90" s="854"/>
      <c r="DD90" s="854"/>
      <c r="DE90" s="854"/>
      <c r="DF90" s="854"/>
      <c r="DG90" s="854"/>
      <c r="DH90" s="854"/>
      <c r="DI90" s="854"/>
      <c r="DJ90" s="854"/>
      <c r="DK90" s="854"/>
      <c r="DL90" s="854"/>
      <c r="DM90" s="854"/>
      <c r="DN90" s="854"/>
      <c r="DO90" s="854"/>
      <c r="DP90" s="854"/>
      <c r="DQ90" s="854"/>
      <c r="DR90" s="854"/>
      <c r="DS90" s="854"/>
      <c r="DT90" s="854"/>
      <c r="DU90" s="854"/>
      <c r="DV90" s="854"/>
      <c r="DW90" s="854"/>
      <c r="DX90" s="854"/>
      <c r="DY90" s="854"/>
      <c r="DZ90" s="854"/>
      <c r="EA90" s="854"/>
      <c r="EB90" s="854"/>
      <c r="EC90" s="854"/>
      <c r="ED90" s="854"/>
      <c r="EE90" s="854"/>
      <c r="EF90" s="854"/>
      <c r="EG90" s="854"/>
      <c r="EH90" s="854"/>
      <c r="EI90" s="854"/>
      <c r="EJ90" s="854"/>
      <c r="EK90" s="854"/>
      <c r="EL90" s="854"/>
      <c r="EM90" s="854"/>
      <c r="EN90" s="854"/>
      <c r="EO90" s="854"/>
      <c r="EP90" s="854"/>
      <c r="EQ90" s="854"/>
      <c r="ER90" s="854"/>
      <c r="ES90" s="854"/>
      <c r="ET90" s="854"/>
      <c r="EU90" s="854"/>
      <c r="EV90" s="854"/>
      <c r="EW90" s="854"/>
      <c r="EX90" s="854"/>
      <c r="EY90" s="854"/>
      <c r="EZ90" s="854"/>
      <c r="FA90" s="854"/>
      <c r="FB90" s="854"/>
      <c r="FC90" s="854"/>
      <c r="FD90" s="854"/>
      <c r="FE90" s="854"/>
      <c r="FF90" s="854"/>
      <c r="FG90" s="854"/>
      <c r="FH90" s="854"/>
      <c r="FI90" s="854"/>
      <c r="FJ90" s="854"/>
      <c r="FK90" s="854"/>
      <c r="FL90" s="854"/>
      <c r="FM90" s="854"/>
      <c r="FN90" s="854"/>
      <c r="FO90" s="854"/>
      <c r="FP90" s="854"/>
      <c r="FQ90" s="854"/>
      <c r="FR90" s="854"/>
      <c r="FS90" s="854"/>
      <c r="FT90" s="854"/>
      <c r="FU90" s="854"/>
      <c r="FV90" s="854"/>
      <c r="FW90" s="854"/>
      <c r="FX90" s="854"/>
      <c r="FY90" s="854"/>
      <c r="FZ90" s="854"/>
      <c r="GA90" s="854"/>
      <c r="GB90" s="854"/>
      <c r="GC90" s="854"/>
      <c r="GD90" s="854"/>
      <c r="GE90" s="854"/>
      <c r="GF90" s="854"/>
      <c r="GG90" s="854"/>
      <c r="GH90" s="854"/>
      <c r="GI90" s="854"/>
      <c r="GJ90" s="854"/>
      <c r="GK90" s="854"/>
      <c r="GL90" s="854"/>
      <c r="GM90" s="854"/>
      <c r="GN90" s="854"/>
      <c r="GO90" s="854"/>
      <c r="GP90" s="854"/>
      <c r="GQ90" s="854"/>
      <c r="GR90" s="854"/>
      <c r="GS90" s="854"/>
      <c r="GT90" s="854"/>
      <c r="GU90" s="854"/>
      <c r="GV90" s="854"/>
      <c r="GW90" s="854"/>
      <c r="GX90" s="854"/>
      <c r="GY90" s="854"/>
      <c r="GZ90" s="854"/>
      <c r="HA90" s="854"/>
      <c r="HB90" s="854"/>
      <c r="HC90" s="854"/>
      <c r="HD90" s="854"/>
      <c r="HE90" s="854"/>
      <c r="HF90" s="854"/>
      <c r="HG90" s="854"/>
      <c r="HH90" s="854"/>
      <c r="HI90" s="854"/>
      <c r="HJ90" s="854"/>
      <c r="HK90" s="854"/>
      <c r="HL90" s="854"/>
      <c r="HM90" s="854"/>
      <c r="HN90" s="854"/>
      <c r="HO90" s="854"/>
      <c r="HP90" s="854"/>
      <c r="HQ90" s="854"/>
      <c r="HR90" s="854"/>
      <c r="HS90" s="854"/>
      <c r="HT90" s="854"/>
      <c r="HU90" s="854"/>
      <c r="HV90" s="854"/>
      <c r="HW90" s="854"/>
      <c r="HX90" s="854"/>
      <c r="HY90" s="854"/>
      <c r="HZ90" s="854"/>
      <c r="IA90" s="854"/>
      <c r="IB90" s="854"/>
      <c r="IC90" s="854"/>
      <c r="ID90" s="854"/>
      <c r="IE90" s="854"/>
      <c r="IF90" s="854"/>
      <c r="IG90" s="854"/>
      <c r="IH90" s="854"/>
      <c r="II90" s="854"/>
      <c r="IJ90" s="854"/>
      <c r="IK90" s="854"/>
      <c r="IL90" s="854"/>
      <c r="IM90" s="854"/>
      <c r="IN90" s="854"/>
      <c r="IO90" s="854"/>
      <c r="IP90" s="854"/>
      <c r="IQ90" s="854"/>
      <c r="IR90" s="854"/>
      <c r="IS90" s="854"/>
      <c r="IT90" s="854"/>
      <c r="IU90" s="854"/>
      <c r="IV90" s="854"/>
      <c r="IW90" s="854"/>
      <c r="IX90" s="854"/>
      <c r="IY90" s="854"/>
      <c r="IZ90" s="854"/>
      <c r="JA90" s="854"/>
      <c r="JB90" s="854"/>
      <c r="JC90" s="854"/>
      <c r="JD90" s="854"/>
      <c r="JE90" s="854"/>
      <c r="JF90" s="854"/>
      <c r="JG90" s="854"/>
      <c r="JH90" s="854"/>
      <c r="JI90" s="854"/>
      <c r="JJ90" s="854"/>
      <c r="JK90" s="854"/>
      <c r="JL90" s="854"/>
      <c r="JM90" s="854"/>
      <c r="JN90" s="854"/>
      <c r="JO90" s="854"/>
      <c r="JP90" s="854"/>
      <c r="JQ90" s="854"/>
      <c r="JR90" s="854"/>
      <c r="JS90" s="854"/>
      <c r="JT90" s="854"/>
      <c r="JU90" s="854"/>
      <c r="JV90" s="854"/>
      <c r="JW90" s="854"/>
      <c r="JX90" s="854"/>
      <c r="JY90" s="854"/>
      <c r="JZ90" s="854"/>
      <c r="KA90" s="854"/>
      <c r="KB90" s="854"/>
      <c r="KC90" s="854"/>
      <c r="KD90" s="854"/>
      <c r="KE90" s="854"/>
      <c r="KF90" s="854"/>
      <c r="KG90" s="854"/>
      <c r="KH90" s="854"/>
      <c r="KI90" s="854"/>
      <c r="KJ90" s="854"/>
      <c r="KK90" s="854"/>
      <c r="KL90" s="854"/>
      <c r="KM90" s="854"/>
      <c r="KN90" s="854"/>
      <c r="KO90" s="854"/>
      <c r="KP90" s="854"/>
      <c r="KQ90" s="854"/>
      <c r="KR90" s="854"/>
      <c r="KS90" s="854"/>
      <c r="KT90" s="854"/>
      <c r="KU90" s="854"/>
      <c r="KV90" s="854"/>
      <c r="KW90" s="854"/>
      <c r="KX90" s="854"/>
      <c r="KY90" s="854"/>
      <c r="KZ90" s="854"/>
      <c r="LA90" s="854"/>
      <c r="LB90" s="854"/>
      <c r="LC90" s="854"/>
      <c r="LD90" s="854"/>
      <c r="LE90" s="854"/>
      <c r="LF90" s="854"/>
      <c r="LG90" s="854"/>
      <c r="LH90" s="854"/>
      <c r="LI90" s="854"/>
      <c r="LJ90" s="854"/>
      <c r="LK90" s="854"/>
      <c r="LL90" s="854"/>
      <c r="LM90" s="855"/>
    </row>
    <row r="91" spans="1:325" s="856" customFormat="1" ht="44.25" customHeight="1" outlineLevel="1">
      <c r="A91" s="295" t="s">
        <v>2299</v>
      </c>
      <c r="B91" s="492" t="s">
        <v>2446</v>
      </c>
      <c r="C91" s="515">
        <v>600009903</v>
      </c>
      <c r="D91" s="325" t="s">
        <v>1288</v>
      </c>
      <c r="E91" s="325"/>
      <c r="F91" s="329"/>
      <c r="G91" s="328" t="s">
        <v>339</v>
      </c>
      <c r="H91" s="843">
        <v>1</v>
      </c>
      <c r="I91" s="726">
        <v>2760.9825133035924</v>
      </c>
      <c r="J91" s="669">
        <f t="shared" si="14"/>
        <v>2760.9825133035924</v>
      </c>
      <c r="K91" s="669">
        <f t="shared" si="15"/>
        <v>3371.7118452463474</v>
      </c>
      <c r="L91" s="794">
        <f t="shared" si="16"/>
        <v>7.935009239241807E-4</v>
      </c>
      <c r="M91" s="327"/>
      <c r="N91" s="1262"/>
      <c r="O91" s="1263"/>
      <c r="P91" s="345"/>
      <c r="Q91" s="345"/>
      <c r="R91" s="345"/>
      <c r="S91" s="345"/>
      <c r="T91" s="345"/>
      <c r="U91" s="345"/>
      <c r="V91" s="345"/>
      <c r="W91" s="345"/>
      <c r="X91" s="345"/>
      <c r="Y91" s="345"/>
      <c r="Z91" s="345"/>
      <c r="AA91" s="345"/>
      <c r="AB91" s="345"/>
      <c r="AC91" s="345"/>
      <c r="AD91" s="345"/>
      <c r="AE91" s="345"/>
      <c r="AF91" s="854"/>
      <c r="AG91" s="854"/>
      <c r="AH91" s="854"/>
      <c r="AI91" s="854"/>
      <c r="AJ91" s="854"/>
      <c r="AK91" s="854"/>
      <c r="AL91" s="854"/>
      <c r="AM91" s="854"/>
      <c r="AN91" s="854"/>
      <c r="AO91" s="854"/>
      <c r="AP91" s="854"/>
      <c r="AQ91" s="854"/>
      <c r="AR91" s="854"/>
      <c r="AS91" s="854"/>
      <c r="AT91" s="854"/>
      <c r="AU91" s="854"/>
      <c r="AV91" s="854"/>
      <c r="AW91" s="854"/>
      <c r="AX91" s="854"/>
      <c r="AY91" s="854"/>
      <c r="AZ91" s="854"/>
      <c r="BA91" s="854"/>
      <c r="BB91" s="854"/>
      <c r="BC91" s="854"/>
      <c r="BD91" s="854"/>
      <c r="BE91" s="854"/>
      <c r="BF91" s="854"/>
      <c r="BG91" s="854"/>
      <c r="BH91" s="854"/>
      <c r="BI91" s="854"/>
      <c r="BJ91" s="854"/>
      <c r="BK91" s="854"/>
      <c r="BL91" s="854"/>
      <c r="BM91" s="854"/>
      <c r="BN91" s="854"/>
      <c r="BO91" s="854"/>
      <c r="BP91" s="854"/>
      <c r="BQ91" s="854"/>
      <c r="BR91" s="854"/>
      <c r="BS91" s="854"/>
      <c r="BT91" s="854"/>
      <c r="BU91" s="854"/>
      <c r="BV91" s="854"/>
      <c r="BW91" s="854"/>
      <c r="BX91" s="854"/>
      <c r="BY91" s="854"/>
      <c r="BZ91" s="854"/>
      <c r="CA91" s="854"/>
      <c r="CB91" s="854"/>
      <c r="CC91" s="854"/>
      <c r="CD91" s="854"/>
      <c r="CE91" s="854"/>
      <c r="CF91" s="854"/>
      <c r="CG91" s="854"/>
      <c r="CH91" s="854"/>
      <c r="CI91" s="854"/>
      <c r="CJ91" s="854"/>
      <c r="CK91" s="854"/>
      <c r="CL91" s="854"/>
      <c r="CM91" s="854"/>
      <c r="CN91" s="854"/>
      <c r="CO91" s="854"/>
      <c r="CP91" s="854"/>
      <c r="CQ91" s="854"/>
      <c r="CR91" s="854"/>
      <c r="CS91" s="854"/>
      <c r="CT91" s="854"/>
      <c r="CU91" s="854"/>
      <c r="CV91" s="854"/>
      <c r="CW91" s="854"/>
      <c r="CX91" s="854"/>
      <c r="CY91" s="854"/>
      <c r="CZ91" s="854"/>
      <c r="DA91" s="854"/>
      <c r="DB91" s="854"/>
      <c r="DC91" s="854"/>
      <c r="DD91" s="854"/>
      <c r="DE91" s="854"/>
      <c r="DF91" s="854"/>
      <c r="DG91" s="854"/>
      <c r="DH91" s="854"/>
      <c r="DI91" s="854"/>
      <c r="DJ91" s="854"/>
      <c r="DK91" s="854"/>
      <c r="DL91" s="854"/>
      <c r="DM91" s="854"/>
      <c r="DN91" s="854"/>
      <c r="DO91" s="854"/>
      <c r="DP91" s="854"/>
      <c r="DQ91" s="854"/>
      <c r="DR91" s="854"/>
      <c r="DS91" s="854"/>
      <c r="DT91" s="854"/>
      <c r="DU91" s="854"/>
      <c r="DV91" s="854"/>
      <c r="DW91" s="854"/>
      <c r="DX91" s="854"/>
      <c r="DY91" s="854"/>
      <c r="DZ91" s="854"/>
      <c r="EA91" s="854"/>
      <c r="EB91" s="854"/>
      <c r="EC91" s="854"/>
      <c r="ED91" s="854"/>
      <c r="EE91" s="854"/>
      <c r="EF91" s="854"/>
      <c r="EG91" s="854"/>
      <c r="EH91" s="854"/>
      <c r="EI91" s="854"/>
      <c r="EJ91" s="854"/>
      <c r="EK91" s="854"/>
      <c r="EL91" s="854"/>
      <c r="EM91" s="854"/>
      <c r="EN91" s="854"/>
      <c r="EO91" s="854"/>
      <c r="EP91" s="854"/>
      <c r="EQ91" s="854"/>
      <c r="ER91" s="854"/>
      <c r="ES91" s="854"/>
      <c r="ET91" s="854"/>
      <c r="EU91" s="854"/>
      <c r="EV91" s="854"/>
      <c r="EW91" s="854"/>
      <c r="EX91" s="854"/>
      <c r="EY91" s="854"/>
      <c r="EZ91" s="854"/>
      <c r="FA91" s="854"/>
      <c r="FB91" s="854"/>
      <c r="FC91" s="854"/>
      <c r="FD91" s="854"/>
      <c r="FE91" s="854"/>
      <c r="FF91" s="854"/>
      <c r="FG91" s="854"/>
      <c r="FH91" s="854"/>
      <c r="FI91" s="854"/>
      <c r="FJ91" s="854"/>
      <c r="FK91" s="854"/>
      <c r="FL91" s="854"/>
      <c r="FM91" s="854"/>
      <c r="FN91" s="854"/>
      <c r="FO91" s="854"/>
      <c r="FP91" s="854"/>
      <c r="FQ91" s="854"/>
      <c r="FR91" s="854"/>
      <c r="FS91" s="854"/>
      <c r="FT91" s="854"/>
      <c r="FU91" s="854"/>
      <c r="FV91" s="854"/>
      <c r="FW91" s="854"/>
      <c r="FX91" s="854"/>
      <c r="FY91" s="854"/>
      <c r="FZ91" s="854"/>
      <c r="GA91" s="854"/>
      <c r="GB91" s="854"/>
      <c r="GC91" s="854"/>
      <c r="GD91" s="854"/>
      <c r="GE91" s="854"/>
      <c r="GF91" s="854"/>
      <c r="GG91" s="854"/>
      <c r="GH91" s="854"/>
      <c r="GI91" s="854"/>
      <c r="GJ91" s="854"/>
      <c r="GK91" s="854"/>
      <c r="GL91" s="854"/>
      <c r="GM91" s="854"/>
      <c r="GN91" s="854"/>
      <c r="GO91" s="854"/>
      <c r="GP91" s="854"/>
      <c r="GQ91" s="854"/>
      <c r="GR91" s="854"/>
      <c r="GS91" s="854"/>
      <c r="GT91" s="854"/>
      <c r="GU91" s="854"/>
      <c r="GV91" s="854"/>
      <c r="GW91" s="854"/>
      <c r="GX91" s="854"/>
      <c r="GY91" s="854"/>
      <c r="GZ91" s="854"/>
      <c r="HA91" s="854"/>
      <c r="HB91" s="854"/>
      <c r="HC91" s="854"/>
      <c r="HD91" s="854"/>
      <c r="HE91" s="854"/>
      <c r="HF91" s="854"/>
      <c r="HG91" s="854"/>
      <c r="HH91" s="854"/>
      <c r="HI91" s="854"/>
      <c r="HJ91" s="854"/>
      <c r="HK91" s="854"/>
      <c r="HL91" s="854"/>
      <c r="HM91" s="854"/>
      <c r="HN91" s="854"/>
      <c r="HO91" s="854"/>
      <c r="HP91" s="854"/>
      <c r="HQ91" s="854"/>
      <c r="HR91" s="854"/>
      <c r="HS91" s="854"/>
      <c r="HT91" s="854"/>
      <c r="HU91" s="854"/>
      <c r="HV91" s="854"/>
      <c r="HW91" s="854"/>
      <c r="HX91" s="854"/>
      <c r="HY91" s="854"/>
      <c r="HZ91" s="854"/>
      <c r="IA91" s="854"/>
      <c r="IB91" s="854"/>
      <c r="IC91" s="854"/>
      <c r="ID91" s="854"/>
      <c r="IE91" s="854"/>
      <c r="IF91" s="854"/>
      <c r="IG91" s="854"/>
      <c r="IH91" s="854"/>
      <c r="II91" s="854"/>
      <c r="IJ91" s="854"/>
      <c r="IK91" s="854"/>
      <c r="IL91" s="854"/>
      <c r="IM91" s="854"/>
      <c r="IN91" s="854"/>
      <c r="IO91" s="854"/>
      <c r="IP91" s="854"/>
      <c r="IQ91" s="854"/>
      <c r="IR91" s="854"/>
      <c r="IS91" s="854"/>
      <c r="IT91" s="854"/>
      <c r="IU91" s="854"/>
      <c r="IV91" s="854"/>
      <c r="IW91" s="854"/>
      <c r="IX91" s="854"/>
      <c r="IY91" s="854"/>
      <c r="IZ91" s="854"/>
      <c r="JA91" s="854"/>
      <c r="JB91" s="854"/>
      <c r="JC91" s="854"/>
      <c r="JD91" s="854"/>
      <c r="JE91" s="854"/>
      <c r="JF91" s="854"/>
      <c r="JG91" s="854"/>
      <c r="JH91" s="854"/>
      <c r="JI91" s="854"/>
      <c r="JJ91" s="854"/>
      <c r="JK91" s="854"/>
      <c r="JL91" s="854"/>
      <c r="JM91" s="854"/>
      <c r="JN91" s="854"/>
      <c r="JO91" s="854"/>
      <c r="JP91" s="854"/>
      <c r="JQ91" s="854"/>
      <c r="JR91" s="854"/>
      <c r="JS91" s="854"/>
      <c r="JT91" s="854"/>
      <c r="JU91" s="854"/>
      <c r="JV91" s="854"/>
      <c r="JW91" s="854"/>
      <c r="JX91" s="854"/>
      <c r="JY91" s="854"/>
      <c r="JZ91" s="854"/>
      <c r="KA91" s="854"/>
      <c r="KB91" s="854"/>
      <c r="KC91" s="854"/>
      <c r="KD91" s="854"/>
      <c r="KE91" s="854"/>
      <c r="KF91" s="854"/>
      <c r="KG91" s="854"/>
      <c r="KH91" s="854"/>
      <c r="KI91" s="854"/>
      <c r="KJ91" s="854"/>
      <c r="KK91" s="854"/>
      <c r="KL91" s="854"/>
      <c r="KM91" s="854"/>
      <c r="KN91" s="854"/>
      <c r="KO91" s="854"/>
      <c r="KP91" s="854"/>
      <c r="KQ91" s="854"/>
      <c r="KR91" s="854"/>
      <c r="KS91" s="854"/>
      <c r="KT91" s="854"/>
      <c r="KU91" s="854"/>
      <c r="KV91" s="854"/>
      <c r="KW91" s="854"/>
      <c r="KX91" s="854"/>
      <c r="KY91" s="854"/>
      <c r="KZ91" s="854"/>
      <c r="LA91" s="854"/>
      <c r="LB91" s="854"/>
      <c r="LC91" s="854"/>
      <c r="LD91" s="854"/>
      <c r="LE91" s="854"/>
      <c r="LF91" s="854"/>
      <c r="LG91" s="854"/>
      <c r="LH91" s="854"/>
      <c r="LI91" s="854"/>
      <c r="LJ91" s="854"/>
      <c r="LK91" s="854"/>
      <c r="LL91" s="854"/>
      <c r="LM91" s="855"/>
    </row>
    <row r="92" spans="1:325" s="856" customFormat="1" ht="44.25" customHeight="1" outlineLevel="1">
      <c r="A92" s="295" t="s">
        <v>2300</v>
      </c>
      <c r="B92" s="492" t="s">
        <v>2446</v>
      </c>
      <c r="C92" s="515">
        <v>600009904</v>
      </c>
      <c r="D92" s="325" t="s">
        <v>1289</v>
      </c>
      <c r="E92" s="325"/>
      <c r="F92" s="329"/>
      <c r="G92" s="328" t="s">
        <v>339</v>
      </c>
      <c r="H92" s="843">
        <v>1</v>
      </c>
      <c r="I92" s="726">
        <v>30352.391601021325</v>
      </c>
      <c r="J92" s="669">
        <f t="shared" si="14"/>
        <v>30352.391601021325</v>
      </c>
      <c r="K92" s="669">
        <f t="shared" si="15"/>
        <v>37066.340623167242</v>
      </c>
      <c r="L92" s="794">
        <f t="shared" si="16"/>
        <v>8.7232174280962773E-3</v>
      </c>
      <c r="M92" s="327"/>
      <c r="N92" s="1262"/>
      <c r="O92" s="1263"/>
      <c r="P92" s="345"/>
      <c r="Q92" s="345"/>
      <c r="R92" s="345"/>
      <c r="S92" s="345"/>
      <c r="T92" s="345"/>
      <c r="U92" s="345"/>
      <c r="V92" s="345"/>
      <c r="W92" s="345"/>
      <c r="X92" s="345"/>
      <c r="Y92" s="345"/>
      <c r="Z92" s="345"/>
      <c r="AA92" s="345"/>
      <c r="AB92" s="345"/>
      <c r="AC92" s="345"/>
      <c r="AD92" s="345"/>
      <c r="AE92" s="345"/>
      <c r="AF92" s="854"/>
      <c r="AG92" s="854"/>
      <c r="AH92" s="854"/>
      <c r="AI92" s="854"/>
      <c r="AJ92" s="854"/>
      <c r="AK92" s="854"/>
      <c r="AL92" s="854"/>
      <c r="AM92" s="854"/>
      <c r="AN92" s="854"/>
      <c r="AO92" s="854"/>
      <c r="AP92" s="854"/>
      <c r="AQ92" s="854"/>
      <c r="AR92" s="854"/>
      <c r="AS92" s="854"/>
      <c r="AT92" s="854"/>
      <c r="AU92" s="854"/>
      <c r="AV92" s="854"/>
      <c r="AW92" s="854"/>
      <c r="AX92" s="854"/>
      <c r="AY92" s="854"/>
      <c r="AZ92" s="854"/>
      <c r="BA92" s="854"/>
      <c r="BB92" s="854"/>
      <c r="BC92" s="854"/>
      <c r="BD92" s="854"/>
      <c r="BE92" s="854"/>
      <c r="BF92" s="854"/>
      <c r="BG92" s="854"/>
      <c r="BH92" s="854"/>
      <c r="BI92" s="854"/>
      <c r="BJ92" s="854"/>
      <c r="BK92" s="854"/>
      <c r="BL92" s="854"/>
      <c r="BM92" s="854"/>
      <c r="BN92" s="854"/>
      <c r="BO92" s="854"/>
      <c r="BP92" s="854"/>
      <c r="BQ92" s="854"/>
      <c r="BR92" s="854"/>
      <c r="BS92" s="854"/>
      <c r="BT92" s="854"/>
      <c r="BU92" s="854"/>
      <c r="BV92" s="854"/>
      <c r="BW92" s="854"/>
      <c r="BX92" s="854"/>
      <c r="BY92" s="854"/>
      <c r="BZ92" s="854"/>
      <c r="CA92" s="854"/>
      <c r="CB92" s="854"/>
      <c r="CC92" s="854"/>
      <c r="CD92" s="854"/>
      <c r="CE92" s="854"/>
      <c r="CF92" s="854"/>
      <c r="CG92" s="854"/>
      <c r="CH92" s="854"/>
      <c r="CI92" s="854"/>
      <c r="CJ92" s="854"/>
      <c r="CK92" s="854"/>
      <c r="CL92" s="854"/>
      <c r="CM92" s="854"/>
      <c r="CN92" s="854"/>
      <c r="CO92" s="854"/>
      <c r="CP92" s="854"/>
      <c r="CQ92" s="854"/>
      <c r="CR92" s="854"/>
      <c r="CS92" s="854"/>
      <c r="CT92" s="854"/>
      <c r="CU92" s="854"/>
      <c r="CV92" s="854"/>
      <c r="CW92" s="854"/>
      <c r="CX92" s="854"/>
      <c r="CY92" s="854"/>
      <c r="CZ92" s="854"/>
      <c r="DA92" s="854"/>
      <c r="DB92" s="854"/>
      <c r="DC92" s="854"/>
      <c r="DD92" s="854"/>
      <c r="DE92" s="854"/>
      <c r="DF92" s="854"/>
      <c r="DG92" s="854"/>
      <c r="DH92" s="854"/>
      <c r="DI92" s="854"/>
      <c r="DJ92" s="854"/>
      <c r="DK92" s="854"/>
      <c r="DL92" s="854"/>
      <c r="DM92" s="854"/>
      <c r="DN92" s="854"/>
      <c r="DO92" s="854"/>
      <c r="DP92" s="854"/>
      <c r="DQ92" s="854"/>
      <c r="DR92" s="854"/>
      <c r="DS92" s="854"/>
      <c r="DT92" s="854"/>
      <c r="DU92" s="854"/>
      <c r="DV92" s="854"/>
      <c r="DW92" s="854"/>
      <c r="DX92" s="854"/>
      <c r="DY92" s="854"/>
      <c r="DZ92" s="854"/>
      <c r="EA92" s="854"/>
      <c r="EB92" s="854"/>
      <c r="EC92" s="854"/>
      <c r="ED92" s="854"/>
      <c r="EE92" s="854"/>
      <c r="EF92" s="854"/>
      <c r="EG92" s="854"/>
      <c r="EH92" s="854"/>
      <c r="EI92" s="854"/>
      <c r="EJ92" s="854"/>
      <c r="EK92" s="854"/>
      <c r="EL92" s="854"/>
      <c r="EM92" s="854"/>
      <c r="EN92" s="854"/>
      <c r="EO92" s="854"/>
      <c r="EP92" s="854"/>
      <c r="EQ92" s="854"/>
      <c r="ER92" s="854"/>
      <c r="ES92" s="854"/>
      <c r="ET92" s="854"/>
      <c r="EU92" s="854"/>
      <c r="EV92" s="854"/>
      <c r="EW92" s="854"/>
      <c r="EX92" s="854"/>
      <c r="EY92" s="854"/>
      <c r="EZ92" s="854"/>
      <c r="FA92" s="854"/>
      <c r="FB92" s="854"/>
      <c r="FC92" s="854"/>
      <c r="FD92" s="854"/>
      <c r="FE92" s="854"/>
      <c r="FF92" s="854"/>
      <c r="FG92" s="854"/>
      <c r="FH92" s="854"/>
      <c r="FI92" s="854"/>
      <c r="FJ92" s="854"/>
      <c r="FK92" s="854"/>
      <c r="FL92" s="854"/>
      <c r="FM92" s="854"/>
      <c r="FN92" s="854"/>
      <c r="FO92" s="854"/>
      <c r="FP92" s="854"/>
      <c r="FQ92" s="854"/>
      <c r="FR92" s="854"/>
      <c r="FS92" s="854"/>
      <c r="FT92" s="854"/>
      <c r="FU92" s="854"/>
      <c r="FV92" s="854"/>
      <c r="FW92" s="854"/>
      <c r="FX92" s="854"/>
      <c r="FY92" s="854"/>
      <c r="FZ92" s="854"/>
      <c r="GA92" s="854"/>
      <c r="GB92" s="854"/>
      <c r="GC92" s="854"/>
      <c r="GD92" s="854"/>
      <c r="GE92" s="854"/>
      <c r="GF92" s="854"/>
      <c r="GG92" s="854"/>
      <c r="GH92" s="854"/>
      <c r="GI92" s="854"/>
      <c r="GJ92" s="854"/>
      <c r="GK92" s="854"/>
      <c r="GL92" s="854"/>
      <c r="GM92" s="854"/>
      <c r="GN92" s="854"/>
      <c r="GO92" s="854"/>
      <c r="GP92" s="854"/>
      <c r="GQ92" s="854"/>
      <c r="GR92" s="854"/>
      <c r="GS92" s="854"/>
      <c r="GT92" s="854"/>
      <c r="GU92" s="854"/>
      <c r="GV92" s="854"/>
      <c r="GW92" s="854"/>
      <c r="GX92" s="854"/>
      <c r="GY92" s="854"/>
      <c r="GZ92" s="854"/>
      <c r="HA92" s="854"/>
      <c r="HB92" s="854"/>
      <c r="HC92" s="854"/>
      <c r="HD92" s="854"/>
      <c r="HE92" s="854"/>
      <c r="HF92" s="854"/>
      <c r="HG92" s="854"/>
      <c r="HH92" s="854"/>
      <c r="HI92" s="854"/>
      <c r="HJ92" s="854"/>
      <c r="HK92" s="854"/>
      <c r="HL92" s="854"/>
      <c r="HM92" s="854"/>
      <c r="HN92" s="854"/>
      <c r="HO92" s="854"/>
      <c r="HP92" s="854"/>
      <c r="HQ92" s="854"/>
      <c r="HR92" s="854"/>
      <c r="HS92" s="854"/>
      <c r="HT92" s="854"/>
      <c r="HU92" s="854"/>
      <c r="HV92" s="854"/>
      <c r="HW92" s="854"/>
      <c r="HX92" s="854"/>
      <c r="HY92" s="854"/>
      <c r="HZ92" s="854"/>
      <c r="IA92" s="854"/>
      <c r="IB92" s="854"/>
      <c r="IC92" s="854"/>
      <c r="ID92" s="854"/>
      <c r="IE92" s="854"/>
      <c r="IF92" s="854"/>
      <c r="IG92" s="854"/>
      <c r="IH92" s="854"/>
      <c r="II92" s="854"/>
      <c r="IJ92" s="854"/>
      <c r="IK92" s="854"/>
      <c r="IL92" s="854"/>
      <c r="IM92" s="854"/>
      <c r="IN92" s="854"/>
      <c r="IO92" s="854"/>
      <c r="IP92" s="854"/>
      <c r="IQ92" s="854"/>
      <c r="IR92" s="854"/>
      <c r="IS92" s="854"/>
      <c r="IT92" s="854"/>
      <c r="IU92" s="854"/>
      <c r="IV92" s="854"/>
      <c r="IW92" s="854"/>
      <c r="IX92" s="854"/>
      <c r="IY92" s="854"/>
      <c r="IZ92" s="854"/>
      <c r="JA92" s="854"/>
      <c r="JB92" s="854"/>
      <c r="JC92" s="854"/>
      <c r="JD92" s="854"/>
      <c r="JE92" s="854"/>
      <c r="JF92" s="854"/>
      <c r="JG92" s="854"/>
      <c r="JH92" s="854"/>
      <c r="JI92" s="854"/>
      <c r="JJ92" s="854"/>
      <c r="JK92" s="854"/>
      <c r="JL92" s="854"/>
      <c r="JM92" s="854"/>
      <c r="JN92" s="854"/>
      <c r="JO92" s="854"/>
      <c r="JP92" s="854"/>
      <c r="JQ92" s="854"/>
      <c r="JR92" s="854"/>
      <c r="JS92" s="854"/>
      <c r="JT92" s="854"/>
      <c r="JU92" s="854"/>
      <c r="JV92" s="854"/>
      <c r="JW92" s="854"/>
      <c r="JX92" s="854"/>
      <c r="JY92" s="854"/>
      <c r="JZ92" s="854"/>
      <c r="KA92" s="854"/>
      <c r="KB92" s="854"/>
      <c r="KC92" s="854"/>
      <c r="KD92" s="854"/>
      <c r="KE92" s="854"/>
      <c r="KF92" s="854"/>
      <c r="KG92" s="854"/>
      <c r="KH92" s="854"/>
      <c r="KI92" s="854"/>
      <c r="KJ92" s="854"/>
      <c r="KK92" s="854"/>
      <c r="KL92" s="854"/>
      <c r="KM92" s="854"/>
      <c r="KN92" s="854"/>
      <c r="KO92" s="854"/>
      <c r="KP92" s="854"/>
      <c r="KQ92" s="854"/>
      <c r="KR92" s="854"/>
      <c r="KS92" s="854"/>
      <c r="KT92" s="854"/>
      <c r="KU92" s="854"/>
      <c r="KV92" s="854"/>
      <c r="KW92" s="854"/>
      <c r="KX92" s="854"/>
      <c r="KY92" s="854"/>
      <c r="KZ92" s="854"/>
      <c r="LA92" s="854"/>
      <c r="LB92" s="854"/>
      <c r="LC92" s="854"/>
      <c r="LD92" s="854"/>
      <c r="LE92" s="854"/>
      <c r="LF92" s="854"/>
      <c r="LG92" s="854"/>
      <c r="LH92" s="854"/>
      <c r="LI92" s="854"/>
      <c r="LJ92" s="854"/>
      <c r="LK92" s="854"/>
      <c r="LL92" s="854"/>
      <c r="LM92" s="855"/>
    </row>
    <row r="93" spans="1:325" s="856" customFormat="1" ht="44.25" customHeight="1" outlineLevel="1">
      <c r="A93" s="295" t="s">
        <v>2301</v>
      </c>
      <c r="B93" s="492" t="s">
        <v>2446</v>
      </c>
      <c r="C93" s="515">
        <v>600009905</v>
      </c>
      <c r="D93" s="325" t="s">
        <v>1290</v>
      </c>
      <c r="E93" s="325"/>
      <c r="F93" s="329"/>
      <c r="G93" s="328" t="s">
        <v>339</v>
      </c>
      <c r="H93" s="843">
        <v>1</v>
      </c>
      <c r="I93" s="726">
        <v>11108.226878323165</v>
      </c>
      <c r="J93" s="669">
        <f t="shared" si="14"/>
        <v>11108.226878323165</v>
      </c>
      <c r="K93" s="669">
        <f t="shared" si="15"/>
        <v>13565.366663808249</v>
      </c>
      <c r="L93" s="794">
        <f t="shared" si="16"/>
        <v>3.1924824763059391E-3</v>
      </c>
      <c r="M93" s="327"/>
      <c r="N93" s="1262"/>
      <c r="O93" s="1263"/>
      <c r="P93" s="345"/>
      <c r="Q93" s="345"/>
      <c r="R93" s="345"/>
      <c r="S93" s="345"/>
      <c r="T93" s="345"/>
      <c r="U93" s="345"/>
      <c r="V93" s="345"/>
      <c r="W93" s="345"/>
      <c r="X93" s="345"/>
      <c r="Y93" s="345"/>
      <c r="Z93" s="345"/>
      <c r="AA93" s="345"/>
      <c r="AB93" s="345"/>
      <c r="AC93" s="345"/>
      <c r="AD93" s="345"/>
      <c r="AE93" s="345"/>
      <c r="AF93" s="854"/>
      <c r="AG93" s="854"/>
      <c r="AH93" s="854"/>
      <c r="AI93" s="854"/>
      <c r="AJ93" s="854"/>
      <c r="AK93" s="854"/>
      <c r="AL93" s="854"/>
      <c r="AM93" s="854"/>
      <c r="AN93" s="854"/>
      <c r="AO93" s="854"/>
      <c r="AP93" s="854"/>
      <c r="AQ93" s="854"/>
      <c r="AR93" s="854"/>
      <c r="AS93" s="854"/>
      <c r="AT93" s="854"/>
      <c r="AU93" s="854"/>
      <c r="AV93" s="854"/>
      <c r="AW93" s="854"/>
      <c r="AX93" s="854"/>
      <c r="AY93" s="854"/>
      <c r="AZ93" s="854"/>
      <c r="BA93" s="854"/>
      <c r="BB93" s="854"/>
      <c r="BC93" s="854"/>
      <c r="BD93" s="854"/>
      <c r="BE93" s="854"/>
      <c r="BF93" s="854"/>
      <c r="BG93" s="854"/>
      <c r="BH93" s="854"/>
      <c r="BI93" s="854"/>
      <c r="BJ93" s="854"/>
      <c r="BK93" s="854"/>
      <c r="BL93" s="854"/>
      <c r="BM93" s="854"/>
      <c r="BN93" s="854"/>
      <c r="BO93" s="854"/>
      <c r="BP93" s="854"/>
      <c r="BQ93" s="854"/>
      <c r="BR93" s="854"/>
      <c r="BS93" s="854"/>
      <c r="BT93" s="854"/>
      <c r="BU93" s="854"/>
      <c r="BV93" s="854"/>
      <c r="BW93" s="854"/>
      <c r="BX93" s="854"/>
      <c r="BY93" s="854"/>
      <c r="BZ93" s="854"/>
      <c r="CA93" s="854"/>
      <c r="CB93" s="854"/>
      <c r="CC93" s="854"/>
      <c r="CD93" s="854"/>
      <c r="CE93" s="854"/>
      <c r="CF93" s="854"/>
      <c r="CG93" s="854"/>
      <c r="CH93" s="854"/>
      <c r="CI93" s="854"/>
      <c r="CJ93" s="854"/>
      <c r="CK93" s="854"/>
      <c r="CL93" s="854"/>
      <c r="CM93" s="854"/>
      <c r="CN93" s="854"/>
      <c r="CO93" s="854"/>
      <c r="CP93" s="854"/>
      <c r="CQ93" s="854"/>
      <c r="CR93" s="854"/>
      <c r="CS93" s="854"/>
      <c r="CT93" s="854"/>
      <c r="CU93" s="854"/>
      <c r="CV93" s="854"/>
      <c r="CW93" s="854"/>
      <c r="CX93" s="854"/>
      <c r="CY93" s="854"/>
      <c r="CZ93" s="854"/>
      <c r="DA93" s="854"/>
      <c r="DB93" s="854"/>
      <c r="DC93" s="854"/>
      <c r="DD93" s="854"/>
      <c r="DE93" s="854"/>
      <c r="DF93" s="854"/>
      <c r="DG93" s="854"/>
      <c r="DH93" s="854"/>
      <c r="DI93" s="854"/>
      <c r="DJ93" s="854"/>
      <c r="DK93" s="854"/>
      <c r="DL93" s="854"/>
      <c r="DM93" s="854"/>
      <c r="DN93" s="854"/>
      <c r="DO93" s="854"/>
      <c r="DP93" s="854"/>
      <c r="DQ93" s="854"/>
      <c r="DR93" s="854"/>
      <c r="DS93" s="854"/>
      <c r="DT93" s="854"/>
      <c r="DU93" s="854"/>
      <c r="DV93" s="854"/>
      <c r="DW93" s="854"/>
      <c r="DX93" s="854"/>
      <c r="DY93" s="854"/>
      <c r="DZ93" s="854"/>
      <c r="EA93" s="854"/>
      <c r="EB93" s="854"/>
      <c r="EC93" s="854"/>
      <c r="ED93" s="854"/>
      <c r="EE93" s="854"/>
      <c r="EF93" s="854"/>
      <c r="EG93" s="854"/>
      <c r="EH93" s="854"/>
      <c r="EI93" s="854"/>
      <c r="EJ93" s="854"/>
      <c r="EK93" s="854"/>
      <c r="EL93" s="854"/>
      <c r="EM93" s="854"/>
      <c r="EN93" s="854"/>
      <c r="EO93" s="854"/>
      <c r="EP93" s="854"/>
      <c r="EQ93" s="854"/>
      <c r="ER93" s="854"/>
      <c r="ES93" s="854"/>
      <c r="ET93" s="854"/>
      <c r="EU93" s="854"/>
      <c r="EV93" s="854"/>
      <c r="EW93" s="854"/>
      <c r="EX93" s="854"/>
      <c r="EY93" s="854"/>
      <c r="EZ93" s="854"/>
      <c r="FA93" s="854"/>
      <c r="FB93" s="854"/>
      <c r="FC93" s="854"/>
      <c r="FD93" s="854"/>
      <c r="FE93" s="854"/>
      <c r="FF93" s="854"/>
      <c r="FG93" s="854"/>
      <c r="FH93" s="854"/>
      <c r="FI93" s="854"/>
      <c r="FJ93" s="854"/>
      <c r="FK93" s="854"/>
      <c r="FL93" s="854"/>
      <c r="FM93" s="854"/>
      <c r="FN93" s="854"/>
      <c r="FO93" s="854"/>
      <c r="FP93" s="854"/>
      <c r="FQ93" s="854"/>
      <c r="FR93" s="854"/>
      <c r="FS93" s="854"/>
      <c r="FT93" s="854"/>
      <c r="FU93" s="854"/>
      <c r="FV93" s="854"/>
      <c r="FW93" s="854"/>
      <c r="FX93" s="854"/>
      <c r="FY93" s="854"/>
      <c r="FZ93" s="854"/>
      <c r="GA93" s="854"/>
      <c r="GB93" s="854"/>
      <c r="GC93" s="854"/>
      <c r="GD93" s="854"/>
      <c r="GE93" s="854"/>
      <c r="GF93" s="854"/>
      <c r="GG93" s="854"/>
      <c r="GH93" s="854"/>
      <c r="GI93" s="854"/>
      <c r="GJ93" s="854"/>
      <c r="GK93" s="854"/>
      <c r="GL93" s="854"/>
      <c r="GM93" s="854"/>
      <c r="GN93" s="854"/>
      <c r="GO93" s="854"/>
      <c r="GP93" s="854"/>
      <c r="GQ93" s="854"/>
      <c r="GR93" s="854"/>
      <c r="GS93" s="854"/>
      <c r="GT93" s="854"/>
      <c r="GU93" s="854"/>
      <c r="GV93" s="854"/>
      <c r="GW93" s="854"/>
      <c r="GX93" s="854"/>
      <c r="GY93" s="854"/>
      <c r="GZ93" s="854"/>
      <c r="HA93" s="854"/>
      <c r="HB93" s="854"/>
      <c r="HC93" s="854"/>
      <c r="HD93" s="854"/>
      <c r="HE93" s="854"/>
      <c r="HF93" s="854"/>
      <c r="HG93" s="854"/>
      <c r="HH93" s="854"/>
      <c r="HI93" s="854"/>
      <c r="HJ93" s="854"/>
      <c r="HK93" s="854"/>
      <c r="HL93" s="854"/>
      <c r="HM93" s="854"/>
      <c r="HN93" s="854"/>
      <c r="HO93" s="854"/>
      <c r="HP93" s="854"/>
      <c r="HQ93" s="854"/>
      <c r="HR93" s="854"/>
      <c r="HS93" s="854"/>
      <c r="HT93" s="854"/>
      <c r="HU93" s="854"/>
      <c r="HV93" s="854"/>
      <c r="HW93" s="854"/>
      <c r="HX93" s="854"/>
      <c r="HY93" s="854"/>
      <c r="HZ93" s="854"/>
      <c r="IA93" s="854"/>
      <c r="IB93" s="854"/>
      <c r="IC93" s="854"/>
      <c r="ID93" s="854"/>
      <c r="IE93" s="854"/>
      <c r="IF93" s="854"/>
      <c r="IG93" s="854"/>
      <c r="IH93" s="854"/>
      <c r="II93" s="854"/>
      <c r="IJ93" s="854"/>
      <c r="IK93" s="854"/>
      <c r="IL93" s="854"/>
      <c r="IM93" s="854"/>
      <c r="IN93" s="854"/>
      <c r="IO93" s="854"/>
      <c r="IP93" s="854"/>
      <c r="IQ93" s="854"/>
      <c r="IR93" s="854"/>
      <c r="IS93" s="854"/>
      <c r="IT93" s="854"/>
      <c r="IU93" s="854"/>
      <c r="IV93" s="854"/>
      <c r="IW93" s="854"/>
      <c r="IX93" s="854"/>
      <c r="IY93" s="854"/>
      <c r="IZ93" s="854"/>
      <c r="JA93" s="854"/>
      <c r="JB93" s="854"/>
      <c r="JC93" s="854"/>
      <c r="JD93" s="854"/>
      <c r="JE93" s="854"/>
      <c r="JF93" s="854"/>
      <c r="JG93" s="854"/>
      <c r="JH93" s="854"/>
      <c r="JI93" s="854"/>
      <c r="JJ93" s="854"/>
      <c r="JK93" s="854"/>
      <c r="JL93" s="854"/>
      <c r="JM93" s="854"/>
      <c r="JN93" s="854"/>
      <c r="JO93" s="854"/>
      <c r="JP93" s="854"/>
      <c r="JQ93" s="854"/>
      <c r="JR93" s="854"/>
      <c r="JS93" s="854"/>
      <c r="JT93" s="854"/>
      <c r="JU93" s="854"/>
      <c r="JV93" s="854"/>
      <c r="JW93" s="854"/>
      <c r="JX93" s="854"/>
      <c r="JY93" s="854"/>
      <c r="JZ93" s="854"/>
      <c r="KA93" s="854"/>
      <c r="KB93" s="854"/>
      <c r="KC93" s="854"/>
      <c r="KD93" s="854"/>
      <c r="KE93" s="854"/>
      <c r="KF93" s="854"/>
      <c r="KG93" s="854"/>
      <c r="KH93" s="854"/>
      <c r="KI93" s="854"/>
      <c r="KJ93" s="854"/>
      <c r="KK93" s="854"/>
      <c r="KL93" s="854"/>
      <c r="KM93" s="854"/>
      <c r="KN93" s="854"/>
      <c r="KO93" s="854"/>
      <c r="KP93" s="854"/>
      <c r="KQ93" s="854"/>
      <c r="KR93" s="854"/>
      <c r="KS93" s="854"/>
      <c r="KT93" s="854"/>
      <c r="KU93" s="854"/>
      <c r="KV93" s="854"/>
      <c r="KW93" s="854"/>
      <c r="KX93" s="854"/>
      <c r="KY93" s="854"/>
      <c r="KZ93" s="854"/>
      <c r="LA93" s="854"/>
      <c r="LB93" s="854"/>
      <c r="LC93" s="854"/>
      <c r="LD93" s="854"/>
      <c r="LE93" s="854"/>
      <c r="LF93" s="854"/>
      <c r="LG93" s="854"/>
      <c r="LH93" s="854"/>
      <c r="LI93" s="854"/>
      <c r="LJ93" s="854"/>
      <c r="LK93" s="854"/>
      <c r="LL93" s="854"/>
      <c r="LM93" s="855"/>
    </row>
    <row r="94" spans="1:325" s="856" customFormat="1" ht="44.25" customHeight="1" outlineLevel="1">
      <c r="A94" s="295" t="s">
        <v>2302</v>
      </c>
      <c r="B94" s="492" t="s">
        <v>2446</v>
      </c>
      <c r="C94" s="515">
        <v>600009906</v>
      </c>
      <c r="D94" s="325" t="s">
        <v>1291</v>
      </c>
      <c r="E94" s="325"/>
      <c r="F94" s="329"/>
      <c r="G94" s="328" t="s">
        <v>339</v>
      </c>
      <c r="H94" s="843">
        <v>1</v>
      </c>
      <c r="I94" s="726">
        <v>6726.5125505133165</v>
      </c>
      <c r="J94" s="669">
        <f t="shared" si="14"/>
        <v>6726.5125505133165</v>
      </c>
      <c r="K94" s="669">
        <f t="shared" si="15"/>
        <v>8214.4171266868616</v>
      </c>
      <c r="L94" s="794">
        <f t="shared" si="16"/>
        <v>1.933186428346282E-3</v>
      </c>
      <c r="M94" s="327"/>
      <c r="N94" s="1262"/>
      <c r="O94" s="1263"/>
      <c r="P94" s="345"/>
      <c r="Q94" s="345"/>
      <c r="R94" s="345"/>
      <c r="S94" s="345"/>
      <c r="T94" s="345"/>
      <c r="U94" s="345"/>
      <c r="V94" s="345"/>
      <c r="W94" s="345"/>
      <c r="X94" s="345"/>
      <c r="Y94" s="345"/>
      <c r="Z94" s="345"/>
      <c r="AA94" s="345"/>
      <c r="AB94" s="345"/>
      <c r="AC94" s="345"/>
      <c r="AD94" s="345"/>
      <c r="AE94" s="345"/>
      <c r="AF94" s="854"/>
      <c r="AG94" s="854"/>
      <c r="AH94" s="854"/>
      <c r="AI94" s="854"/>
      <c r="AJ94" s="854"/>
      <c r="AK94" s="854"/>
      <c r="AL94" s="854"/>
      <c r="AM94" s="854"/>
      <c r="AN94" s="854"/>
      <c r="AO94" s="854"/>
      <c r="AP94" s="854"/>
      <c r="AQ94" s="854"/>
      <c r="AR94" s="854"/>
      <c r="AS94" s="854"/>
      <c r="AT94" s="854"/>
      <c r="AU94" s="854"/>
      <c r="AV94" s="854"/>
      <c r="AW94" s="854"/>
      <c r="AX94" s="854"/>
      <c r="AY94" s="854"/>
      <c r="AZ94" s="854"/>
      <c r="BA94" s="854"/>
      <c r="BB94" s="854"/>
      <c r="BC94" s="854"/>
      <c r="BD94" s="854"/>
      <c r="BE94" s="854"/>
      <c r="BF94" s="854"/>
      <c r="BG94" s="854"/>
      <c r="BH94" s="854"/>
      <c r="BI94" s="854"/>
      <c r="BJ94" s="854"/>
      <c r="BK94" s="854"/>
      <c r="BL94" s="854"/>
      <c r="BM94" s="854"/>
      <c r="BN94" s="854"/>
      <c r="BO94" s="854"/>
      <c r="BP94" s="854"/>
      <c r="BQ94" s="854"/>
      <c r="BR94" s="854"/>
      <c r="BS94" s="854"/>
      <c r="BT94" s="854"/>
      <c r="BU94" s="854"/>
      <c r="BV94" s="854"/>
      <c r="BW94" s="854"/>
      <c r="BX94" s="854"/>
      <c r="BY94" s="854"/>
      <c r="BZ94" s="854"/>
      <c r="CA94" s="854"/>
      <c r="CB94" s="854"/>
      <c r="CC94" s="854"/>
      <c r="CD94" s="854"/>
      <c r="CE94" s="854"/>
      <c r="CF94" s="854"/>
      <c r="CG94" s="854"/>
      <c r="CH94" s="854"/>
      <c r="CI94" s="854"/>
      <c r="CJ94" s="854"/>
      <c r="CK94" s="854"/>
      <c r="CL94" s="854"/>
      <c r="CM94" s="854"/>
      <c r="CN94" s="854"/>
      <c r="CO94" s="854"/>
      <c r="CP94" s="854"/>
      <c r="CQ94" s="854"/>
      <c r="CR94" s="854"/>
      <c r="CS94" s="854"/>
      <c r="CT94" s="854"/>
      <c r="CU94" s="854"/>
      <c r="CV94" s="854"/>
      <c r="CW94" s="854"/>
      <c r="CX94" s="854"/>
      <c r="CY94" s="854"/>
      <c r="CZ94" s="854"/>
      <c r="DA94" s="854"/>
      <c r="DB94" s="854"/>
      <c r="DC94" s="854"/>
      <c r="DD94" s="854"/>
      <c r="DE94" s="854"/>
      <c r="DF94" s="854"/>
      <c r="DG94" s="854"/>
      <c r="DH94" s="854"/>
      <c r="DI94" s="854"/>
      <c r="DJ94" s="854"/>
      <c r="DK94" s="854"/>
      <c r="DL94" s="854"/>
      <c r="DM94" s="854"/>
      <c r="DN94" s="854"/>
      <c r="DO94" s="854"/>
      <c r="DP94" s="854"/>
      <c r="DQ94" s="854"/>
      <c r="DR94" s="854"/>
      <c r="DS94" s="854"/>
      <c r="DT94" s="854"/>
      <c r="DU94" s="854"/>
      <c r="DV94" s="854"/>
      <c r="DW94" s="854"/>
      <c r="DX94" s="854"/>
      <c r="DY94" s="854"/>
      <c r="DZ94" s="854"/>
      <c r="EA94" s="854"/>
      <c r="EB94" s="854"/>
      <c r="EC94" s="854"/>
      <c r="ED94" s="854"/>
      <c r="EE94" s="854"/>
      <c r="EF94" s="854"/>
      <c r="EG94" s="854"/>
      <c r="EH94" s="854"/>
      <c r="EI94" s="854"/>
      <c r="EJ94" s="854"/>
      <c r="EK94" s="854"/>
      <c r="EL94" s="854"/>
      <c r="EM94" s="854"/>
      <c r="EN94" s="854"/>
      <c r="EO94" s="854"/>
      <c r="EP94" s="854"/>
      <c r="EQ94" s="854"/>
      <c r="ER94" s="854"/>
      <c r="ES94" s="854"/>
      <c r="ET94" s="854"/>
      <c r="EU94" s="854"/>
      <c r="EV94" s="854"/>
      <c r="EW94" s="854"/>
      <c r="EX94" s="854"/>
      <c r="EY94" s="854"/>
      <c r="EZ94" s="854"/>
      <c r="FA94" s="854"/>
      <c r="FB94" s="854"/>
      <c r="FC94" s="854"/>
      <c r="FD94" s="854"/>
      <c r="FE94" s="854"/>
      <c r="FF94" s="854"/>
      <c r="FG94" s="854"/>
      <c r="FH94" s="854"/>
      <c r="FI94" s="854"/>
      <c r="FJ94" s="854"/>
      <c r="FK94" s="854"/>
      <c r="FL94" s="854"/>
      <c r="FM94" s="854"/>
      <c r="FN94" s="854"/>
      <c r="FO94" s="854"/>
      <c r="FP94" s="854"/>
      <c r="FQ94" s="854"/>
      <c r="FR94" s="854"/>
      <c r="FS94" s="854"/>
      <c r="FT94" s="854"/>
      <c r="FU94" s="854"/>
      <c r="FV94" s="854"/>
      <c r="FW94" s="854"/>
      <c r="FX94" s="854"/>
      <c r="FY94" s="854"/>
      <c r="FZ94" s="854"/>
      <c r="GA94" s="854"/>
      <c r="GB94" s="854"/>
      <c r="GC94" s="854"/>
      <c r="GD94" s="854"/>
      <c r="GE94" s="854"/>
      <c r="GF94" s="854"/>
      <c r="GG94" s="854"/>
      <c r="GH94" s="854"/>
      <c r="GI94" s="854"/>
      <c r="GJ94" s="854"/>
      <c r="GK94" s="854"/>
      <c r="GL94" s="854"/>
      <c r="GM94" s="854"/>
      <c r="GN94" s="854"/>
      <c r="GO94" s="854"/>
      <c r="GP94" s="854"/>
      <c r="GQ94" s="854"/>
      <c r="GR94" s="854"/>
      <c r="GS94" s="854"/>
      <c r="GT94" s="854"/>
      <c r="GU94" s="854"/>
      <c r="GV94" s="854"/>
      <c r="GW94" s="854"/>
      <c r="GX94" s="854"/>
      <c r="GY94" s="854"/>
      <c r="GZ94" s="854"/>
      <c r="HA94" s="854"/>
      <c r="HB94" s="854"/>
      <c r="HC94" s="854"/>
      <c r="HD94" s="854"/>
      <c r="HE94" s="854"/>
      <c r="HF94" s="854"/>
      <c r="HG94" s="854"/>
      <c r="HH94" s="854"/>
      <c r="HI94" s="854"/>
      <c r="HJ94" s="854"/>
      <c r="HK94" s="854"/>
      <c r="HL94" s="854"/>
      <c r="HM94" s="854"/>
      <c r="HN94" s="854"/>
      <c r="HO94" s="854"/>
      <c r="HP94" s="854"/>
      <c r="HQ94" s="854"/>
      <c r="HR94" s="854"/>
      <c r="HS94" s="854"/>
      <c r="HT94" s="854"/>
      <c r="HU94" s="854"/>
      <c r="HV94" s="854"/>
      <c r="HW94" s="854"/>
      <c r="HX94" s="854"/>
      <c r="HY94" s="854"/>
      <c r="HZ94" s="854"/>
      <c r="IA94" s="854"/>
      <c r="IB94" s="854"/>
      <c r="IC94" s="854"/>
      <c r="ID94" s="854"/>
      <c r="IE94" s="854"/>
      <c r="IF94" s="854"/>
      <c r="IG94" s="854"/>
      <c r="IH94" s="854"/>
      <c r="II94" s="854"/>
      <c r="IJ94" s="854"/>
      <c r="IK94" s="854"/>
      <c r="IL94" s="854"/>
      <c r="IM94" s="854"/>
      <c r="IN94" s="854"/>
      <c r="IO94" s="854"/>
      <c r="IP94" s="854"/>
      <c r="IQ94" s="854"/>
      <c r="IR94" s="854"/>
      <c r="IS94" s="854"/>
      <c r="IT94" s="854"/>
      <c r="IU94" s="854"/>
      <c r="IV94" s="854"/>
      <c r="IW94" s="854"/>
      <c r="IX94" s="854"/>
      <c r="IY94" s="854"/>
      <c r="IZ94" s="854"/>
      <c r="JA94" s="854"/>
      <c r="JB94" s="854"/>
      <c r="JC94" s="854"/>
      <c r="JD94" s="854"/>
      <c r="JE94" s="854"/>
      <c r="JF94" s="854"/>
      <c r="JG94" s="854"/>
      <c r="JH94" s="854"/>
      <c r="JI94" s="854"/>
      <c r="JJ94" s="854"/>
      <c r="JK94" s="854"/>
      <c r="JL94" s="854"/>
      <c r="JM94" s="854"/>
      <c r="JN94" s="854"/>
      <c r="JO94" s="854"/>
      <c r="JP94" s="854"/>
      <c r="JQ94" s="854"/>
      <c r="JR94" s="854"/>
      <c r="JS94" s="854"/>
      <c r="JT94" s="854"/>
      <c r="JU94" s="854"/>
      <c r="JV94" s="854"/>
      <c r="JW94" s="854"/>
      <c r="JX94" s="854"/>
      <c r="JY94" s="854"/>
      <c r="JZ94" s="854"/>
      <c r="KA94" s="854"/>
      <c r="KB94" s="854"/>
      <c r="KC94" s="854"/>
      <c r="KD94" s="854"/>
      <c r="KE94" s="854"/>
      <c r="KF94" s="854"/>
      <c r="KG94" s="854"/>
      <c r="KH94" s="854"/>
      <c r="KI94" s="854"/>
      <c r="KJ94" s="854"/>
      <c r="KK94" s="854"/>
      <c r="KL94" s="854"/>
      <c r="KM94" s="854"/>
      <c r="KN94" s="854"/>
      <c r="KO94" s="854"/>
      <c r="KP94" s="854"/>
      <c r="KQ94" s="854"/>
      <c r="KR94" s="854"/>
      <c r="KS94" s="854"/>
      <c r="KT94" s="854"/>
      <c r="KU94" s="854"/>
      <c r="KV94" s="854"/>
      <c r="KW94" s="854"/>
      <c r="KX94" s="854"/>
      <c r="KY94" s="854"/>
      <c r="KZ94" s="854"/>
      <c r="LA94" s="854"/>
      <c r="LB94" s="854"/>
      <c r="LC94" s="854"/>
      <c r="LD94" s="854"/>
      <c r="LE94" s="854"/>
      <c r="LF94" s="854"/>
      <c r="LG94" s="854"/>
      <c r="LH94" s="854"/>
      <c r="LI94" s="854"/>
      <c r="LJ94" s="854"/>
      <c r="LK94" s="854"/>
      <c r="LL94" s="854"/>
      <c r="LM94" s="855"/>
    </row>
    <row r="95" spans="1:325" s="856" customFormat="1" ht="44.25" customHeight="1" outlineLevel="1">
      <c r="A95" s="295" t="s">
        <v>2303</v>
      </c>
      <c r="B95" s="492" t="s">
        <v>2446</v>
      </c>
      <c r="C95" s="515">
        <v>600009907</v>
      </c>
      <c r="D95" s="325" t="s">
        <v>1292</v>
      </c>
      <c r="E95" s="325"/>
      <c r="F95" s="329"/>
      <c r="G95" s="328" t="s">
        <v>339</v>
      </c>
      <c r="H95" s="843">
        <v>1</v>
      </c>
      <c r="I95" s="726">
        <v>5425.2963828648099</v>
      </c>
      <c r="J95" s="669">
        <f t="shared" si="14"/>
        <v>5425.2963828648099</v>
      </c>
      <c r="K95" s="669">
        <f t="shared" si="15"/>
        <v>6625.3719427545066</v>
      </c>
      <c r="L95" s="794">
        <f t="shared" si="16"/>
        <v>1.5592194704684009E-3</v>
      </c>
      <c r="M95" s="327"/>
      <c r="N95" s="1262"/>
      <c r="O95" s="1263"/>
      <c r="P95" s="345"/>
      <c r="Q95" s="345"/>
      <c r="R95" s="345"/>
      <c r="S95" s="345"/>
      <c r="T95" s="345"/>
      <c r="U95" s="345"/>
      <c r="V95" s="345"/>
      <c r="W95" s="345"/>
      <c r="X95" s="345"/>
      <c r="Y95" s="345"/>
      <c r="Z95" s="345"/>
      <c r="AA95" s="345"/>
      <c r="AB95" s="345"/>
      <c r="AC95" s="345"/>
      <c r="AD95" s="345"/>
      <c r="AE95" s="345"/>
      <c r="AF95" s="854"/>
      <c r="AG95" s="854"/>
      <c r="AH95" s="854"/>
      <c r="AI95" s="854"/>
      <c r="AJ95" s="854"/>
      <c r="AK95" s="854"/>
      <c r="AL95" s="854"/>
      <c r="AM95" s="854"/>
      <c r="AN95" s="854"/>
      <c r="AO95" s="854"/>
      <c r="AP95" s="854"/>
      <c r="AQ95" s="854"/>
      <c r="AR95" s="854"/>
      <c r="AS95" s="854"/>
      <c r="AT95" s="854"/>
      <c r="AU95" s="854"/>
      <c r="AV95" s="854"/>
      <c r="AW95" s="854"/>
      <c r="AX95" s="854"/>
      <c r="AY95" s="854"/>
      <c r="AZ95" s="854"/>
      <c r="BA95" s="854"/>
      <c r="BB95" s="854"/>
      <c r="BC95" s="854"/>
      <c r="BD95" s="854"/>
      <c r="BE95" s="854"/>
      <c r="BF95" s="854"/>
      <c r="BG95" s="854"/>
      <c r="BH95" s="854"/>
      <c r="BI95" s="854"/>
      <c r="BJ95" s="854"/>
      <c r="BK95" s="854"/>
      <c r="BL95" s="854"/>
      <c r="BM95" s="854"/>
      <c r="BN95" s="854"/>
      <c r="BO95" s="854"/>
      <c r="BP95" s="854"/>
      <c r="BQ95" s="854"/>
      <c r="BR95" s="854"/>
      <c r="BS95" s="854"/>
      <c r="BT95" s="854"/>
      <c r="BU95" s="854"/>
      <c r="BV95" s="854"/>
      <c r="BW95" s="854"/>
      <c r="BX95" s="854"/>
      <c r="BY95" s="854"/>
      <c r="BZ95" s="854"/>
      <c r="CA95" s="854"/>
      <c r="CB95" s="854"/>
      <c r="CC95" s="854"/>
      <c r="CD95" s="854"/>
      <c r="CE95" s="854"/>
      <c r="CF95" s="854"/>
      <c r="CG95" s="854"/>
      <c r="CH95" s="854"/>
      <c r="CI95" s="854"/>
      <c r="CJ95" s="854"/>
      <c r="CK95" s="854"/>
      <c r="CL95" s="854"/>
      <c r="CM95" s="854"/>
      <c r="CN95" s="854"/>
      <c r="CO95" s="854"/>
      <c r="CP95" s="854"/>
      <c r="CQ95" s="854"/>
      <c r="CR95" s="854"/>
      <c r="CS95" s="854"/>
      <c r="CT95" s="854"/>
      <c r="CU95" s="854"/>
      <c r="CV95" s="854"/>
      <c r="CW95" s="854"/>
      <c r="CX95" s="854"/>
      <c r="CY95" s="854"/>
      <c r="CZ95" s="854"/>
      <c r="DA95" s="854"/>
      <c r="DB95" s="854"/>
      <c r="DC95" s="854"/>
      <c r="DD95" s="854"/>
      <c r="DE95" s="854"/>
      <c r="DF95" s="854"/>
      <c r="DG95" s="854"/>
      <c r="DH95" s="854"/>
      <c r="DI95" s="854"/>
      <c r="DJ95" s="854"/>
      <c r="DK95" s="854"/>
      <c r="DL95" s="854"/>
      <c r="DM95" s="854"/>
      <c r="DN95" s="854"/>
      <c r="DO95" s="854"/>
      <c r="DP95" s="854"/>
      <c r="DQ95" s="854"/>
      <c r="DR95" s="854"/>
      <c r="DS95" s="854"/>
      <c r="DT95" s="854"/>
      <c r="DU95" s="854"/>
      <c r="DV95" s="854"/>
      <c r="DW95" s="854"/>
      <c r="DX95" s="854"/>
      <c r="DY95" s="854"/>
      <c r="DZ95" s="854"/>
      <c r="EA95" s="854"/>
      <c r="EB95" s="854"/>
      <c r="EC95" s="854"/>
      <c r="ED95" s="854"/>
      <c r="EE95" s="854"/>
      <c r="EF95" s="854"/>
      <c r="EG95" s="854"/>
      <c r="EH95" s="854"/>
      <c r="EI95" s="854"/>
      <c r="EJ95" s="854"/>
      <c r="EK95" s="854"/>
      <c r="EL95" s="854"/>
      <c r="EM95" s="854"/>
      <c r="EN95" s="854"/>
      <c r="EO95" s="854"/>
      <c r="EP95" s="854"/>
      <c r="EQ95" s="854"/>
      <c r="ER95" s="854"/>
      <c r="ES95" s="854"/>
      <c r="ET95" s="854"/>
      <c r="EU95" s="854"/>
      <c r="EV95" s="854"/>
      <c r="EW95" s="854"/>
      <c r="EX95" s="854"/>
      <c r="EY95" s="854"/>
      <c r="EZ95" s="854"/>
      <c r="FA95" s="854"/>
      <c r="FB95" s="854"/>
      <c r="FC95" s="854"/>
      <c r="FD95" s="854"/>
      <c r="FE95" s="854"/>
      <c r="FF95" s="854"/>
      <c r="FG95" s="854"/>
      <c r="FH95" s="854"/>
      <c r="FI95" s="854"/>
      <c r="FJ95" s="854"/>
      <c r="FK95" s="854"/>
      <c r="FL95" s="854"/>
      <c r="FM95" s="854"/>
      <c r="FN95" s="854"/>
      <c r="FO95" s="854"/>
      <c r="FP95" s="854"/>
      <c r="FQ95" s="854"/>
      <c r="FR95" s="854"/>
      <c r="FS95" s="854"/>
      <c r="FT95" s="854"/>
      <c r="FU95" s="854"/>
      <c r="FV95" s="854"/>
      <c r="FW95" s="854"/>
      <c r="FX95" s="854"/>
      <c r="FY95" s="854"/>
      <c r="FZ95" s="854"/>
      <c r="GA95" s="854"/>
      <c r="GB95" s="854"/>
      <c r="GC95" s="854"/>
      <c r="GD95" s="854"/>
      <c r="GE95" s="854"/>
      <c r="GF95" s="854"/>
      <c r="GG95" s="854"/>
      <c r="GH95" s="854"/>
      <c r="GI95" s="854"/>
      <c r="GJ95" s="854"/>
      <c r="GK95" s="854"/>
      <c r="GL95" s="854"/>
      <c r="GM95" s="854"/>
      <c r="GN95" s="854"/>
      <c r="GO95" s="854"/>
      <c r="GP95" s="854"/>
      <c r="GQ95" s="854"/>
      <c r="GR95" s="854"/>
      <c r="GS95" s="854"/>
      <c r="GT95" s="854"/>
      <c r="GU95" s="854"/>
      <c r="GV95" s="854"/>
      <c r="GW95" s="854"/>
      <c r="GX95" s="854"/>
      <c r="GY95" s="854"/>
      <c r="GZ95" s="854"/>
      <c r="HA95" s="854"/>
      <c r="HB95" s="854"/>
      <c r="HC95" s="854"/>
      <c r="HD95" s="854"/>
      <c r="HE95" s="854"/>
      <c r="HF95" s="854"/>
      <c r="HG95" s="854"/>
      <c r="HH95" s="854"/>
      <c r="HI95" s="854"/>
      <c r="HJ95" s="854"/>
      <c r="HK95" s="854"/>
      <c r="HL95" s="854"/>
      <c r="HM95" s="854"/>
      <c r="HN95" s="854"/>
      <c r="HO95" s="854"/>
      <c r="HP95" s="854"/>
      <c r="HQ95" s="854"/>
      <c r="HR95" s="854"/>
      <c r="HS95" s="854"/>
      <c r="HT95" s="854"/>
      <c r="HU95" s="854"/>
      <c r="HV95" s="854"/>
      <c r="HW95" s="854"/>
      <c r="HX95" s="854"/>
      <c r="HY95" s="854"/>
      <c r="HZ95" s="854"/>
      <c r="IA95" s="854"/>
      <c r="IB95" s="854"/>
      <c r="IC95" s="854"/>
      <c r="ID95" s="854"/>
      <c r="IE95" s="854"/>
      <c r="IF95" s="854"/>
      <c r="IG95" s="854"/>
      <c r="IH95" s="854"/>
      <c r="II95" s="854"/>
      <c r="IJ95" s="854"/>
      <c r="IK95" s="854"/>
      <c r="IL95" s="854"/>
      <c r="IM95" s="854"/>
      <c r="IN95" s="854"/>
      <c r="IO95" s="854"/>
      <c r="IP95" s="854"/>
      <c r="IQ95" s="854"/>
      <c r="IR95" s="854"/>
      <c r="IS95" s="854"/>
      <c r="IT95" s="854"/>
      <c r="IU95" s="854"/>
      <c r="IV95" s="854"/>
      <c r="IW95" s="854"/>
      <c r="IX95" s="854"/>
      <c r="IY95" s="854"/>
      <c r="IZ95" s="854"/>
      <c r="JA95" s="854"/>
      <c r="JB95" s="854"/>
      <c r="JC95" s="854"/>
      <c r="JD95" s="854"/>
      <c r="JE95" s="854"/>
      <c r="JF95" s="854"/>
      <c r="JG95" s="854"/>
      <c r="JH95" s="854"/>
      <c r="JI95" s="854"/>
      <c r="JJ95" s="854"/>
      <c r="JK95" s="854"/>
      <c r="JL95" s="854"/>
      <c r="JM95" s="854"/>
      <c r="JN95" s="854"/>
      <c r="JO95" s="854"/>
      <c r="JP95" s="854"/>
      <c r="JQ95" s="854"/>
      <c r="JR95" s="854"/>
      <c r="JS95" s="854"/>
      <c r="JT95" s="854"/>
      <c r="JU95" s="854"/>
      <c r="JV95" s="854"/>
      <c r="JW95" s="854"/>
      <c r="JX95" s="854"/>
      <c r="JY95" s="854"/>
      <c r="JZ95" s="854"/>
      <c r="KA95" s="854"/>
      <c r="KB95" s="854"/>
      <c r="KC95" s="854"/>
      <c r="KD95" s="854"/>
      <c r="KE95" s="854"/>
      <c r="KF95" s="854"/>
      <c r="KG95" s="854"/>
      <c r="KH95" s="854"/>
      <c r="KI95" s="854"/>
      <c r="KJ95" s="854"/>
      <c r="KK95" s="854"/>
      <c r="KL95" s="854"/>
      <c r="KM95" s="854"/>
      <c r="KN95" s="854"/>
      <c r="KO95" s="854"/>
      <c r="KP95" s="854"/>
      <c r="KQ95" s="854"/>
      <c r="KR95" s="854"/>
      <c r="KS95" s="854"/>
      <c r="KT95" s="854"/>
      <c r="KU95" s="854"/>
      <c r="KV95" s="854"/>
      <c r="KW95" s="854"/>
      <c r="KX95" s="854"/>
      <c r="KY95" s="854"/>
      <c r="KZ95" s="854"/>
      <c r="LA95" s="854"/>
      <c r="LB95" s="854"/>
      <c r="LC95" s="854"/>
      <c r="LD95" s="854"/>
      <c r="LE95" s="854"/>
      <c r="LF95" s="854"/>
      <c r="LG95" s="854"/>
      <c r="LH95" s="854"/>
      <c r="LI95" s="854"/>
      <c r="LJ95" s="854"/>
      <c r="LK95" s="854"/>
      <c r="LL95" s="854"/>
      <c r="LM95" s="855"/>
    </row>
    <row r="96" spans="1:325" s="856" customFormat="1" ht="44.25" customHeight="1" outlineLevel="1">
      <c r="A96" s="295" t="s">
        <v>2304</v>
      </c>
      <c r="B96" s="492" t="s">
        <v>2446</v>
      </c>
      <c r="C96" s="515">
        <v>600009908</v>
      </c>
      <c r="D96" s="325" t="s">
        <v>1293</v>
      </c>
      <c r="E96" s="325"/>
      <c r="F96" s="329"/>
      <c r="G96" s="328" t="s">
        <v>339</v>
      </c>
      <c r="H96" s="843">
        <v>1</v>
      </c>
      <c r="I96" s="726">
        <v>9055.9482270527078</v>
      </c>
      <c r="J96" s="669">
        <f t="shared" si="14"/>
        <v>9055.9482270527078</v>
      </c>
      <c r="K96" s="669">
        <f t="shared" si="15"/>
        <v>11059.123974876768</v>
      </c>
      <c r="L96" s="794">
        <f t="shared" si="16"/>
        <v>2.6026616432922411E-3</v>
      </c>
      <c r="M96" s="327"/>
      <c r="N96" s="1262"/>
      <c r="O96" s="1263"/>
      <c r="P96" s="345"/>
      <c r="Q96" s="345"/>
      <c r="R96" s="345"/>
      <c r="S96" s="345"/>
      <c r="T96" s="345"/>
      <c r="U96" s="345"/>
      <c r="V96" s="345"/>
      <c r="W96" s="345"/>
      <c r="X96" s="345"/>
      <c r="Y96" s="345"/>
      <c r="Z96" s="345"/>
      <c r="AA96" s="345"/>
      <c r="AB96" s="345"/>
      <c r="AC96" s="345"/>
      <c r="AD96" s="345"/>
      <c r="AE96" s="345"/>
      <c r="AF96" s="854"/>
      <c r="AG96" s="854"/>
      <c r="AH96" s="854"/>
      <c r="AI96" s="854"/>
      <c r="AJ96" s="854"/>
      <c r="AK96" s="854"/>
      <c r="AL96" s="854"/>
      <c r="AM96" s="854"/>
      <c r="AN96" s="854"/>
      <c r="AO96" s="854"/>
      <c r="AP96" s="854"/>
      <c r="AQ96" s="854"/>
      <c r="AR96" s="854"/>
      <c r="AS96" s="854"/>
      <c r="AT96" s="854"/>
      <c r="AU96" s="854"/>
      <c r="AV96" s="854"/>
      <c r="AW96" s="854"/>
      <c r="AX96" s="854"/>
      <c r="AY96" s="854"/>
      <c r="AZ96" s="854"/>
      <c r="BA96" s="854"/>
      <c r="BB96" s="854"/>
      <c r="BC96" s="854"/>
      <c r="BD96" s="854"/>
      <c r="BE96" s="854"/>
      <c r="BF96" s="854"/>
      <c r="BG96" s="854"/>
      <c r="BH96" s="854"/>
      <c r="BI96" s="854"/>
      <c r="BJ96" s="854"/>
      <c r="BK96" s="854"/>
      <c r="BL96" s="854"/>
      <c r="BM96" s="854"/>
      <c r="BN96" s="854"/>
      <c r="BO96" s="854"/>
      <c r="BP96" s="854"/>
      <c r="BQ96" s="854"/>
      <c r="BR96" s="854"/>
      <c r="BS96" s="854"/>
      <c r="BT96" s="854"/>
      <c r="BU96" s="854"/>
      <c r="BV96" s="854"/>
      <c r="BW96" s="854"/>
      <c r="BX96" s="854"/>
      <c r="BY96" s="854"/>
      <c r="BZ96" s="854"/>
      <c r="CA96" s="854"/>
      <c r="CB96" s="854"/>
      <c r="CC96" s="854"/>
      <c r="CD96" s="854"/>
      <c r="CE96" s="854"/>
      <c r="CF96" s="854"/>
      <c r="CG96" s="854"/>
      <c r="CH96" s="854"/>
      <c r="CI96" s="854"/>
      <c r="CJ96" s="854"/>
      <c r="CK96" s="854"/>
      <c r="CL96" s="854"/>
      <c r="CM96" s="854"/>
      <c r="CN96" s="854"/>
      <c r="CO96" s="854"/>
      <c r="CP96" s="854"/>
      <c r="CQ96" s="854"/>
      <c r="CR96" s="854"/>
      <c r="CS96" s="854"/>
      <c r="CT96" s="854"/>
      <c r="CU96" s="854"/>
      <c r="CV96" s="854"/>
      <c r="CW96" s="854"/>
      <c r="CX96" s="854"/>
      <c r="CY96" s="854"/>
      <c r="CZ96" s="854"/>
      <c r="DA96" s="854"/>
      <c r="DB96" s="854"/>
      <c r="DC96" s="854"/>
      <c r="DD96" s="854"/>
      <c r="DE96" s="854"/>
      <c r="DF96" s="854"/>
      <c r="DG96" s="854"/>
      <c r="DH96" s="854"/>
      <c r="DI96" s="854"/>
      <c r="DJ96" s="854"/>
      <c r="DK96" s="854"/>
      <c r="DL96" s="854"/>
      <c r="DM96" s="854"/>
      <c r="DN96" s="854"/>
      <c r="DO96" s="854"/>
      <c r="DP96" s="854"/>
      <c r="DQ96" s="854"/>
      <c r="DR96" s="854"/>
      <c r="DS96" s="854"/>
      <c r="DT96" s="854"/>
      <c r="DU96" s="854"/>
      <c r="DV96" s="854"/>
      <c r="DW96" s="854"/>
      <c r="DX96" s="854"/>
      <c r="DY96" s="854"/>
      <c r="DZ96" s="854"/>
      <c r="EA96" s="854"/>
      <c r="EB96" s="854"/>
      <c r="EC96" s="854"/>
      <c r="ED96" s="854"/>
      <c r="EE96" s="854"/>
      <c r="EF96" s="854"/>
      <c r="EG96" s="854"/>
      <c r="EH96" s="854"/>
      <c r="EI96" s="854"/>
      <c r="EJ96" s="854"/>
      <c r="EK96" s="854"/>
      <c r="EL96" s="854"/>
      <c r="EM96" s="854"/>
      <c r="EN96" s="854"/>
      <c r="EO96" s="854"/>
      <c r="EP96" s="854"/>
      <c r="EQ96" s="854"/>
      <c r="ER96" s="854"/>
      <c r="ES96" s="854"/>
      <c r="ET96" s="854"/>
      <c r="EU96" s="854"/>
      <c r="EV96" s="854"/>
      <c r="EW96" s="854"/>
      <c r="EX96" s="854"/>
      <c r="EY96" s="854"/>
      <c r="EZ96" s="854"/>
      <c r="FA96" s="854"/>
      <c r="FB96" s="854"/>
      <c r="FC96" s="854"/>
      <c r="FD96" s="854"/>
      <c r="FE96" s="854"/>
      <c r="FF96" s="854"/>
      <c r="FG96" s="854"/>
      <c r="FH96" s="854"/>
      <c r="FI96" s="854"/>
      <c r="FJ96" s="854"/>
      <c r="FK96" s="854"/>
      <c r="FL96" s="854"/>
      <c r="FM96" s="854"/>
      <c r="FN96" s="854"/>
      <c r="FO96" s="854"/>
      <c r="FP96" s="854"/>
      <c r="FQ96" s="854"/>
      <c r="FR96" s="854"/>
      <c r="FS96" s="854"/>
      <c r="FT96" s="854"/>
      <c r="FU96" s="854"/>
      <c r="FV96" s="854"/>
      <c r="FW96" s="854"/>
      <c r="FX96" s="854"/>
      <c r="FY96" s="854"/>
      <c r="FZ96" s="854"/>
      <c r="GA96" s="854"/>
      <c r="GB96" s="854"/>
      <c r="GC96" s="854"/>
      <c r="GD96" s="854"/>
      <c r="GE96" s="854"/>
      <c r="GF96" s="854"/>
      <c r="GG96" s="854"/>
      <c r="GH96" s="854"/>
      <c r="GI96" s="854"/>
      <c r="GJ96" s="854"/>
      <c r="GK96" s="854"/>
      <c r="GL96" s="854"/>
      <c r="GM96" s="854"/>
      <c r="GN96" s="854"/>
      <c r="GO96" s="854"/>
      <c r="GP96" s="854"/>
      <c r="GQ96" s="854"/>
      <c r="GR96" s="854"/>
      <c r="GS96" s="854"/>
      <c r="GT96" s="854"/>
      <c r="GU96" s="854"/>
      <c r="GV96" s="854"/>
      <c r="GW96" s="854"/>
      <c r="GX96" s="854"/>
      <c r="GY96" s="854"/>
      <c r="GZ96" s="854"/>
      <c r="HA96" s="854"/>
      <c r="HB96" s="854"/>
      <c r="HC96" s="854"/>
      <c r="HD96" s="854"/>
      <c r="HE96" s="854"/>
      <c r="HF96" s="854"/>
      <c r="HG96" s="854"/>
      <c r="HH96" s="854"/>
      <c r="HI96" s="854"/>
      <c r="HJ96" s="854"/>
      <c r="HK96" s="854"/>
      <c r="HL96" s="854"/>
      <c r="HM96" s="854"/>
      <c r="HN96" s="854"/>
      <c r="HO96" s="854"/>
      <c r="HP96" s="854"/>
      <c r="HQ96" s="854"/>
      <c r="HR96" s="854"/>
      <c r="HS96" s="854"/>
      <c r="HT96" s="854"/>
      <c r="HU96" s="854"/>
      <c r="HV96" s="854"/>
      <c r="HW96" s="854"/>
      <c r="HX96" s="854"/>
      <c r="HY96" s="854"/>
      <c r="HZ96" s="854"/>
      <c r="IA96" s="854"/>
      <c r="IB96" s="854"/>
      <c r="IC96" s="854"/>
      <c r="ID96" s="854"/>
      <c r="IE96" s="854"/>
      <c r="IF96" s="854"/>
      <c r="IG96" s="854"/>
      <c r="IH96" s="854"/>
      <c r="II96" s="854"/>
      <c r="IJ96" s="854"/>
      <c r="IK96" s="854"/>
      <c r="IL96" s="854"/>
      <c r="IM96" s="854"/>
      <c r="IN96" s="854"/>
      <c r="IO96" s="854"/>
      <c r="IP96" s="854"/>
      <c r="IQ96" s="854"/>
      <c r="IR96" s="854"/>
      <c r="IS96" s="854"/>
      <c r="IT96" s="854"/>
      <c r="IU96" s="854"/>
      <c r="IV96" s="854"/>
      <c r="IW96" s="854"/>
      <c r="IX96" s="854"/>
      <c r="IY96" s="854"/>
      <c r="IZ96" s="854"/>
      <c r="JA96" s="854"/>
      <c r="JB96" s="854"/>
      <c r="JC96" s="854"/>
      <c r="JD96" s="854"/>
      <c r="JE96" s="854"/>
      <c r="JF96" s="854"/>
      <c r="JG96" s="854"/>
      <c r="JH96" s="854"/>
      <c r="JI96" s="854"/>
      <c r="JJ96" s="854"/>
      <c r="JK96" s="854"/>
      <c r="JL96" s="854"/>
      <c r="JM96" s="854"/>
      <c r="JN96" s="854"/>
      <c r="JO96" s="854"/>
      <c r="JP96" s="854"/>
      <c r="JQ96" s="854"/>
      <c r="JR96" s="854"/>
      <c r="JS96" s="854"/>
      <c r="JT96" s="854"/>
      <c r="JU96" s="854"/>
      <c r="JV96" s="854"/>
      <c r="JW96" s="854"/>
      <c r="JX96" s="854"/>
      <c r="JY96" s="854"/>
      <c r="JZ96" s="854"/>
      <c r="KA96" s="854"/>
      <c r="KB96" s="854"/>
      <c r="KC96" s="854"/>
      <c r="KD96" s="854"/>
      <c r="KE96" s="854"/>
      <c r="KF96" s="854"/>
      <c r="KG96" s="854"/>
      <c r="KH96" s="854"/>
      <c r="KI96" s="854"/>
      <c r="KJ96" s="854"/>
      <c r="KK96" s="854"/>
      <c r="KL96" s="854"/>
      <c r="KM96" s="854"/>
      <c r="KN96" s="854"/>
      <c r="KO96" s="854"/>
      <c r="KP96" s="854"/>
      <c r="KQ96" s="854"/>
      <c r="KR96" s="854"/>
      <c r="KS96" s="854"/>
      <c r="KT96" s="854"/>
      <c r="KU96" s="854"/>
      <c r="KV96" s="854"/>
      <c r="KW96" s="854"/>
      <c r="KX96" s="854"/>
      <c r="KY96" s="854"/>
      <c r="KZ96" s="854"/>
      <c r="LA96" s="854"/>
      <c r="LB96" s="854"/>
      <c r="LC96" s="854"/>
      <c r="LD96" s="854"/>
      <c r="LE96" s="854"/>
      <c r="LF96" s="854"/>
      <c r="LG96" s="854"/>
      <c r="LH96" s="854"/>
      <c r="LI96" s="854"/>
      <c r="LJ96" s="854"/>
      <c r="LK96" s="854"/>
      <c r="LL96" s="854"/>
      <c r="LM96" s="855"/>
    </row>
    <row r="97" spans="1:325" s="856" customFormat="1" ht="44.25" customHeight="1" outlineLevel="1">
      <c r="A97" s="295" t="s">
        <v>2305</v>
      </c>
      <c r="B97" s="492" t="s">
        <v>2446</v>
      </c>
      <c r="C97" s="515">
        <v>600009909</v>
      </c>
      <c r="D97" s="325" t="s">
        <v>1294</v>
      </c>
      <c r="E97" s="325"/>
      <c r="F97" s="329"/>
      <c r="G97" s="328" t="s">
        <v>339</v>
      </c>
      <c r="H97" s="843">
        <v>1</v>
      </c>
      <c r="I97" s="726">
        <v>7036.7806505324206</v>
      </c>
      <c r="J97" s="669">
        <f t="shared" si="14"/>
        <v>7036.7806505324206</v>
      </c>
      <c r="K97" s="669">
        <f t="shared" si="15"/>
        <v>8593.3165304301929</v>
      </c>
      <c r="L97" s="794">
        <f t="shared" si="16"/>
        <v>2.0223568677978443E-3</v>
      </c>
      <c r="M97" s="327"/>
      <c r="N97" s="1262"/>
      <c r="O97" s="1263"/>
      <c r="P97" s="345"/>
      <c r="Q97" s="345"/>
      <c r="R97" s="345"/>
      <c r="S97" s="345"/>
      <c r="T97" s="345"/>
      <c r="U97" s="345"/>
      <c r="V97" s="345"/>
      <c r="W97" s="345"/>
      <c r="X97" s="345"/>
      <c r="Y97" s="345"/>
      <c r="Z97" s="345"/>
      <c r="AA97" s="345"/>
      <c r="AB97" s="345"/>
      <c r="AC97" s="345"/>
      <c r="AD97" s="345"/>
      <c r="AE97" s="345"/>
      <c r="AF97" s="854"/>
      <c r="AG97" s="854"/>
      <c r="AH97" s="854"/>
      <c r="AI97" s="854"/>
      <c r="AJ97" s="854"/>
      <c r="AK97" s="854"/>
      <c r="AL97" s="854"/>
      <c r="AM97" s="854"/>
      <c r="AN97" s="854"/>
      <c r="AO97" s="854"/>
      <c r="AP97" s="854"/>
      <c r="AQ97" s="854"/>
      <c r="AR97" s="854"/>
      <c r="AS97" s="854"/>
      <c r="AT97" s="854"/>
      <c r="AU97" s="854"/>
      <c r="AV97" s="854"/>
      <c r="AW97" s="854"/>
      <c r="AX97" s="854"/>
      <c r="AY97" s="854"/>
      <c r="AZ97" s="854"/>
      <c r="BA97" s="854"/>
      <c r="BB97" s="854"/>
      <c r="BC97" s="854"/>
      <c r="BD97" s="854"/>
      <c r="BE97" s="854"/>
      <c r="BF97" s="854"/>
      <c r="BG97" s="854"/>
      <c r="BH97" s="854"/>
      <c r="BI97" s="854"/>
      <c r="BJ97" s="854"/>
      <c r="BK97" s="854"/>
      <c r="BL97" s="854"/>
      <c r="BM97" s="854"/>
      <c r="BN97" s="854"/>
      <c r="BO97" s="854"/>
      <c r="BP97" s="854"/>
      <c r="BQ97" s="854"/>
      <c r="BR97" s="854"/>
      <c r="BS97" s="854"/>
      <c r="BT97" s="854"/>
      <c r="BU97" s="854"/>
      <c r="BV97" s="854"/>
      <c r="BW97" s="854"/>
      <c r="BX97" s="854"/>
      <c r="BY97" s="854"/>
      <c r="BZ97" s="854"/>
      <c r="CA97" s="854"/>
      <c r="CB97" s="854"/>
      <c r="CC97" s="854"/>
      <c r="CD97" s="854"/>
      <c r="CE97" s="854"/>
      <c r="CF97" s="854"/>
      <c r="CG97" s="854"/>
      <c r="CH97" s="854"/>
      <c r="CI97" s="854"/>
      <c r="CJ97" s="854"/>
      <c r="CK97" s="854"/>
      <c r="CL97" s="854"/>
      <c r="CM97" s="854"/>
      <c r="CN97" s="854"/>
      <c r="CO97" s="854"/>
      <c r="CP97" s="854"/>
      <c r="CQ97" s="854"/>
      <c r="CR97" s="854"/>
      <c r="CS97" s="854"/>
      <c r="CT97" s="854"/>
      <c r="CU97" s="854"/>
      <c r="CV97" s="854"/>
      <c r="CW97" s="854"/>
      <c r="CX97" s="854"/>
      <c r="CY97" s="854"/>
      <c r="CZ97" s="854"/>
      <c r="DA97" s="854"/>
      <c r="DB97" s="854"/>
      <c r="DC97" s="854"/>
      <c r="DD97" s="854"/>
      <c r="DE97" s="854"/>
      <c r="DF97" s="854"/>
      <c r="DG97" s="854"/>
      <c r="DH97" s="854"/>
      <c r="DI97" s="854"/>
      <c r="DJ97" s="854"/>
      <c r="DK97" s="854"/>
      <c r="DL97" s="854"/>
      <c r="DM97" s="854"/>
      <c r="DN97" s="854"/>
      <c r="DO97" s="854"/>
      <c r="DP97" s="854"/>
      <c r="DQ97" s="854"/>
      <c r="DR97" s="854"/>
      <c r="DS97" s="854"/>
      <c r="DT97" s="854"/>
      <c r="DU97" s="854"/>
      <c r="DV97" s="854"/>
      <c r="DW97" s="854"/>
      <c r="DX97" s="854"/>
      <c r="DY97" s="854"/>
      <c r="DZ97" s="854"/>
      <c r="EA97" s="854"/>
      <c r="EB97" s="854"/>
      <c r="EC97" s="854"/>
      <c r="ED97" s="854"/>
      <c r="EE97" s="854"/>
      <c r="EF97" s="854"/>
      <c r="EG97" s="854"/>
      <c r="EH97" s="854"/>
      <c r="EI97" s="854"/>
      <c r="EJ97" s="854"/>
      <c r="EK97" s="854"/>
      <c r="EL97" s="854"/>
      <c r="EM97" s="854"/>
      <c r="EN97" s="854"/>
      <c r="EO97" s="854"/>
      <c r="EP97" s="854"/>
      <c r="EQ97" s="854"/>
      <c r="ER97" s="854"/>
      <c r="ES97" s="854"/>
      <c r="ET97" s="854"/>
      <c r="EU97" s="854"/>
      <c r="EV97" s="854"/>
      <c r="EW97" s="854"/>
      <c r="EX97" s="854"/>
      <c r="EY97" s="854"/>
      <c r="EZ97" s="854"/>
      <c r="FA97" s="854"/>
      <c r="FB97" s="854"/>
      <c r="FC97" s="854"/>
      <c r="FD97" s="854"/>
      <c r="FE97" s="854"/>
      <c r="FF97" s="854"/>
      <c r="FG97" s="854"/>
      <c r="FH97" s="854"/>
      <c r="FI97" s="854"/>
      <c r="FJ97" s="854"/>
      <c r="FK97" s="854"/>
      <c r="FL97" s="854"/>
      <c r="FM97" s="854"/>
      <c r="FN97" s="854"/>
      <c r="FO97" s="854"/>
      <c r="FP97" s="854"/>
      <c r="FQ97" s="854"/>
      <c r="FR97" s="854"/>
      <c r="FS97" s="854"/>
      <c r="FT97" s="854"/>
      <c r="FU97" s="854"/>
      <c r="FV97" s="854"/>
      <c r="FW97" s="854"/>
      <c r="FX97" s="854"/>
      <c r="FY97" s="854"/>
      <c r="FZ97" s="854"/>
      <c r="GA97" s="854"/>
      <c r="GB97" s="854"/>
      <c r="GC97" s="854"/>
      <c r="GD97" s="854"/>
      <c r="GE97" s="854"/>
      <c r="GF97" s="854"/>
      <c r="GG97" s="854"/>
      <c r="GH97" s="854"/>
      <c r="GI97" s="854"/>
      <c r="GJ97" s="854"/>
      <c r="GK97" s="854"/>
      <c r="GL97" s="854"/>
      <c r="GM97" s="854"/>
      <c r="GN97" s="854"/>
      <c r="GO97" s="854"/>
      <c r="GP97" s="854"/>
      <c r="GQ97" s="854"/>
      <c r="GR97" s="854"/>
      <c r="GS97" s="854"/>
      <c r="GT97" s="854"/>
      <c r="GU97" s="854"/>
      <c r="GV97" s="854"/>
      <c r="GW97" s="854"/>
      <c r="GX97" s="854"/>
      <c r="GY97" s="854"/>
      <c r="GZ97" s="854"/>
      <c r="HA97" s="854"/>
      <c r="HB97" s="854"/>
      <c r="HC97" s="854"/>
      <c r="HD97" s="854"/>
      <c r="HE97" s="854"/>
      <c r="HF97" s="854"/>
      <c r="HG97" s="854"/>
      <c r="HH97" s="854"/>
      <c r="HI97" s="854"/>
      <c r="HJ97" s="854"/>
      <c r="HK97" s="854"/>
      <c r="HL97" s="854"/>
      <c r="HM97" s="854"/>
      <c r="HN97" s="854"/>
      <c r="HO97" s="854"/>
      <c r="HP97" s="854"/>
      <c r="HQ97" s="854"/>
      <c r="HR97" s="854"/>
      <c r="HS97" s="854"/>
      <c r="HT97" s="854"/>
      <c r="HU97" s="854"/>
      <c r="HV97" s="854"/>
      <c r="HW97" s="854"/>
      <c r="HX97" s="854"/>
      <c r="HY97" s="854"/>
      <c r="HZ97" s="854"/>
      <c r="IA97" s="854"/>
      <c r="IB97" s="854"/>
      <c r="IC97" s="854"/>
      <c r="ID97" s="854"/>
      <c r="IE97" s="854"/>
      <c r="IF97" s="854"/>
      <c r="IG97" s="854"/>
      <c r="IH97" s="854"/>
      <c r="II97" s="854"/>
      <c r="IJ97" s="854"/>
      <c r="IK97" s="854"/>
      <c r="IL97" s="854"/>
      <c r="IM97" s="854"/>
      <c r="IN97" s="854"/>
      <c r="IO97" s="854"/>
      <c r="IP97" s="854"/>
      <c r="IQ97" s="854"/>
      <c r="IR97" s="854"/>
      <c r="IS97" s="854"/>
      <c r="IT97" s="854"/>
      <c r="IU97" s="854"/>
      <c r="IV97" s="854"/>
      <c r="IW97" s="854"/>
      <c r="IX97" s="854"/>
      <c r="IY97" s="854"/>
      <c r="IZ97" s="854"/>
      <c r="JA97" s="854"/>
      <c r="JB97" s="854"/>
      <c r="JC97" s="854"/>
      <c r="JD97" s="854"/>
      <c r="JE97" s="854"/>
      <c r="JF97" s="854"/>
      <c r="JG97" s="854"/>
      <c r="JH97" s="854"/>
      <c r="JI97" s="854"/>
      <c r="JJ97" s="854"/>
      <c r="JK97" s="854"/>
      <c r="JL97" s="854"/>
      <c r="JM97" s="854"/>
      <c r="JN97" s="854"/>
      <c r="JO97" s="854"/>
      <c r="JP97" s="854"/>
      <c r="JQ97" s="854"/>
      <c r="JR97" s="854"/>
      <c r="JS97" s="854"/>
      <c r="JT97" s="854"/>
      <c r="JU97" s="854"/>
      <c r="JV97" s="854"/>
      <c r="JW97" s="854"/>
      <c r="JX97" s="854"/>
      <c r="JY97" s="854"/>
      <c r="JZ97" s="854"/>
      <c r="KA97" s="854"/>
      <c r="KB97" s="854"/>
      <c r="KC97" s="854"/>
      <c r="KD97" s="854"/>
      <c r="KE97" s="854"/>
      <c r="KF97" s="854"/>
      <c r="KG97" s="854"/>
      <c r="KH97" s="854"/>
      <c r="KI97" s="854"/>
      <c r="KJ97" s="854"/>
      <c r="KK97" s="854"/>
      <c r="KL97" s="854"/>
      <c r="KM97" s="854"/>
      <c r="KN97" s="854"/>
      <c r="KO97" s="854"/>
      <c r="KP97" s="854"/>
      <c r="KQ97" s="854"/>
      <c r="KR97" s="854"/>
      <c r="KS97" s="854"/>
      <c r="KT97" s="854"/>
      <c r="KU97" s="854"/>
      <c r="KV97" s="854"/>
      <c r="KW97" s="854"/>
      <c r="KX97" s="854"/>
      <c r="KY97" s="854"/>
      <c r="KZ97" s="854"/>
      <c r="LA97" s="854"/>
      <c r="LB97" s="854"/>
      <c r="LC97" s="854"/>
      <c r="LD97" s="854"/>
      <c r="LE97" s="854"/>
      <c r="LF97" s="854"/>
      <c r="LG97" s="854"/>
      <c r="LH97" s="854"/>
      <c r="LI97" s="854"/>
      <c r="LJ97" s="854"/>
      <c r="LK97" s="854"/>
      <c r="LL97" s="854"/>
      <c r="LM97" s="855"/>
    </row>
    <row r="98" spans="1:325" s="850" customFormat="1" ht="15.75">
      <c r="A98" s="710" t="s">
        <v>1364</v>
      </c>
      <c r="B98" s="710"/>
      <c r="C98" s="710"/>
      <c r="D98" s="335" t="s">
        <v>489</v>
      </c>
      <c r="E98" s="335"/>
      <c r="F98" s="225"/>
      <c r="G98" s="225"/>
      <c r="H98" s="842"/>
      <c r="I98" s="527"/>
      <c r="J98" s="527">
        <f>SUBTOTAL(9,J99:J116)</f>
        <v>587765.23424084438</v>
      </c>
      <c r="K98" s="527">
        <f t="shared" ref="K98:L98" si="17">SUBTOTAL(9,K99:K116)</f>
        <v>717778.90405491926</v>
      </c>
      <c r="L98" s="844">
        <f t="shared" si="17"/>
        <v>0.16892256802545672</v>
      </c>
      <c r="M98" s="338"/>
      <c r="N98" s="1259"/>
      <c r="O98" s="1259"/>
      <c r="P98" s="343"/>
      <c r="Q98" s="343"/>
      <c r="R98" s="343"/>
      <c r="S98" s="343"/>
      <c r="T98" s="343"/>
      <c r="U98" s="343"/>
      <c r="V98" s="343"/>
      <c r="W98" s="343"/>
      <c r="X98" s="343"/>
      <c r="Y98" s="343"/>
      <c r="Z98" s="343"/>
      <c r="AA98" s="343"/>
      <c r="AB98" s="343"/>
      <c r="AC98" s="343"/>
      <c r="AD98" s="343"/>
      <c r="AE98" s="343"/>
      <c r="AF98" s="848"/>
      <c r="AG98" s="848"/>
      <c r="AH98" s="848"/>
      <c r="AI98" s="848"/>
      <c r="AJ98" s="848"/>
      <c r="AK98" s="848"/>
      <c r="AL98" s="848"/>
      <c r="AM98" s="848"/>
      <c r="AN98" s="848"/>
      <c r="AO98" s="848"/>
      <c r="AP98" s="848"/>
      <c r="AQ98" s="848"/>
      <c r="AR98" s="848"/>
      <c r="AS98" s="848"/>
      <c r="AT98" s="848"/>
      <c r="AU98" s="848"/>
      <c r="AV98" s="848"/>
      <c r="AW98" s="848"/>
      <c r="AX98" s="848"/>
      <c r="AY98" s="848"/>
      <c r="AZ98" s="848"/>
      <c r="BA98" s="848"/>
      <c r="BB98" s="848"/>
      <c r="BC98" s="848"/>
      <c r="BD98" s="848"/>
      <c r="BE98" s="848"/>
      <c r="BF98" s="848"/>
      <c r="BG98" s="848"/>
      <c r="BH98" s="848"/>
      <c r="BI98" s="848"/>
      <c r="BJ98" s="848"/>
      <c r="BK98" s="848"/>
      <c r="BL98" s="848"/>
      <c r="BM98" s="848"/>
      <c r="BN98" s="848"/>
      <c r="BO98" s="848"/>
      <c r="BP98" s="848"/>
      <c r="BQ98" s="848"/>
      <c r="BR98" s="848"/>
      <c r="BS98" s="848"/>
      <c r="BT98" s="848"/>
      <c r="BU98" s="848"/>
      <c r="BV98" s="848"/>
      <c r="BW98" s="848"/>
      <c r="BX98" s="848"/>
      <c r="BY98" s="848"/>
      <c r="BZ98" s="848"/>
      <c r="CA98" s="848"/>
      <c r="CB98" s="848"/>
      <c r="CC98" s="848"/>
      <c r="CD98" s="848"/>
      <c r="CE98" s="848"/>
      <c r="CF98" s="848"/>
      <c r="CG98" s="848"/>
      <c r="CH98" s="848"/>
      <c r="CI98" s="848"/>
      <c r="CJ98" s="848"/>
      <c r="CK98" s="848"/>
      <c r="CL98" s="848"/>
      <c r="CM98" s="848"/>
      <c r="CN98" s="848"/>
      <c r="CO98" s="848"/>
      <c r="CP98" s="848"/>
      <c r="CQ98" s="848"/>
      <c r="CR98" s="848"/>
      <c r="CS98" s="848"/>
      <c r="CT98" s="848"/>
      <c r="CU98" s="848"/>
      <c r="CV98" s="848"/>
      <c r="CW98" s="848"/>
      <c r="CX98" s="848"/>
      <c r="CY98" s="848"/>
      <c r="CZ98" s="848"/>
      <c r="DA98" s="848"/>
      <c r="DB98" s="848"/>
      <c r="DC98" s="848"/>
      <c r="DD98" s="848"/>
      <c r="DE98" s="848"/>
      <c r="DF98" s="848"/>
      <c r="DG98" s="848"/>
      <c r="DH98" s="848"/>
      <c r="DI98" s="848"/>
      <c r="DJ98" s="848"/>
      <c r="DK98" s="848"/>
      <c r="DL98" s="848"/>
      <c r="DM98" s="848"/>
      <c r="DN98" s="848"/>
      <c r="DO98" s="848"/>
      <c r="DP98" s="848"/>
      <c r="DQ98" s="848"/>
      <c r="DR98" s="848"/>
      <c r="DS98" s="848"/>
      <c r="DT98" s="848"/>
      <c r="DU98" s="848"/>
      <c r="DV98" s="848"/>
      <c r="DW98" s="848"/>
      <c r="DX98" s="848"/>
      <c r="DY98" s="848"/>
      <c r="DZ98" s="848"/>
      <c r="EA98" s="848"/>
      <c r="EB98" s="848"/>
      <c r="EC98" s="848"/>
      <c r="ED98" s="848"/>
      <c r="EE98" s="848"/>
      <c r="EF98" s="848"/>
      <c r="EG98" s="848"/>
      <c r="EH98" s="848"/>
      <c r="EI98" s="848"/>
      <c r="EJ98" s="848"/>
      <c r="EK98" s="848"/>
      <c r="EL98" s="848"/>
      <c r="EM98" s="848"/>
      <c r="EN98" s="848"/>
      <c r="EO98" s="848"/>
      <c r="EP98" s="848"/>
      <c r="EQ98" s="848"/>
      <c r="ER98" s="848"/>
      <c r="ES98" s="848"/>
      <c r="ET98" s="848"/>
      <c r="EU98" s="848"/>
      <c r="EV98" s="848"/>
      <c r="EW98" s="848"/>
      <c r="EX98" s="848"/>
      <c r="EY98" s="848"/>
      <c r="EZ98" s="848"/>
      <c r="FA98" s="848"/>
      <c r="FB98" s="848"/>
      <c r="FC98" s="848"/>
      <c r="FD98" s="848"/>
      <c r="FE98" s="848"/>
      <c r="FF98" s="848"/>
      <c r="FG98" s="848"/>
      <c r="FH98" s="848"/>
      <c r="FI98" s="848"/>
      <c r="FJ98" s="848"/>
      <c r="FK98" s="848"/>
      <c r="FL98" s="848"/>
      <c r="FM98" s="848"/>
      <c r="FN98" s="848"/>
      <c r="FO98" s="848"/>
      <c r="FP98" s="848"/>
      <c r="FQ98" s="848"/>
      <c r="FR98" s="848"/>
      <c r="FS98" s="848"/>
      <c r="FT98" s="848"/>
      <c r="FU98" s="848"/>
      <c r="FV98" s="848"/>
      <c r="FW98" s="848"/>
      <c r="FX98" s="848"/>
      <c r="FY98" s="848"/>
      <c r="FZ98" s="848"/>
      <c r="GA98" s="848"/>
      <c r="GB98" s="848"/>
      <c r="GC98" s="848"/>
      <c r="GD98" s="848"/>
      <c r="GE98" s="848"/>
      <c r="GF98" s="848"/>
      <c r="GG98" s="848"/>
      <c r="GH98" s="848"/>
      <c r="GI98" s="848"/>
      <c r="GJ98" s="848"/>
      <c r="GK98" s="848"/>
      <c r="GL98" s="848"/>
      <c r="GM98" s="848"/>
      <c r="GN98" s="848"/>
      <c r="GO98" s="848"/>
      <c r="GP98" s="848"/>
      <c r="GQ98" s="848"/>
      <c r="GR98" s="848"/>
      <c r="GS98" s="848"/>
      <c r="GT98" s="848"/>
      <c r="GU98" s="848"/>
      <c r="GV98" s="848"/>
      <c r="GW98" s="848"/>
      <c r="GX98" s="848"/>
      <c r="GY98" s="848"/>
      <c r="GZ98" s="848"/>
      <c r="HA98" s="848"/>
      <c r="HB98" s="848"/>
      <c r="HC98" s="848"/>
      <c r="HD98" s="848"/>
      <c r="HE98" s="848"/>
      <c r="HF98" s="848"/>
      <c r="HG98" s="848"/>
      <c r="HH98" s="848"/>
      <c r="HI98" s="848"/>
      <c r="HJ98" s="848"/>
      <c r="HK98" s="848"/>
      <c r="HL98" s="848"/>
      <c r="HM98" s="848"/>
      <c r="HN98" s="848"/>
      <c r="HO98" s="848"/>
      <c r="HP98" s="848"/>
      <c r="HQ98" s="848"/>
      <c r="HR98" s="848"/>
      <c r="HS98" s="848"/>
      <c r="HT98" s="848"/>
      <c r="HU98" s="848"/>
      <c r="HV98" s="848"/>
      <c r="HW98" s="848"/>
      <c r="HX98" s="848"/>
      <c r="HY98" s="848"/>
      <c r="HZ98" s="848"/>
      <c r="IA98" s="848"/>
      <c r="IB98" s="848"/>
      <c r="IC98" s="848"/>
      <c r="ID98" s="848"/>
      <c r="IE98" s="848"/>
      <c r="IF98" s="848"/>
      <c r="IG98" s="848"/>
      <c r="IH98" s="848"/>
      <c r="II98" s="848"/>
      <c r="IJ98" s="848"/>
      <c r="IK98" s="848"/>
      <c r="IL98" s="848"/>
      <c r="IM98" s="848"/>
      <c r="IN98" s="848"/>
      <c r="IO98" s="848"/>
      <c r="IP98" s="848"/>
      <c r="IQ98" s="848"/>
      <c r="IR98" s="848"/>
      <c r="IS98" s="848"/>
      <c r="IT98" s="848"/>
      <c r="IU98" s="848"/>
      <c r="IV98" s="848"/>
      <c r="IW98" s="848"/>
      <c r="IX98" s="848"/>
      <c r="IY98" s="848"/>
      <c r="IZ98" s="848"/>
      <c r="JA98" s="848"/>
      <c r="JB98" s="848"/>
      <c r="JC98" s="848"/>
      <c r="JD98" s="848"/>
      <c r="JE98" s="848"/>
      <c r="JF98" s="848"/>
      <c r="JG98" s="848"/>
      <c r="JH98" s="848"/>
      <c r="JI98" s="848"/>
      <c r="JJ98" s="848"/>
      <c r="JK98" s="848"/>
      <c r="JL98" s="848"/>
      <c r="JM98" s="848"/>
      <c r="JN98" s="848"/>
      <c r="JO98" s="848"/>
      <c r="JP98" s="848"/>
      <c r="JQ98" s="848"/>
      <c r="JR98" s="848"/>
      <c r="JS98" s="848"/>
      <c r="JT98" s="848"/>
      <c r="JU98" s="848"/>
      <c r="JV98" s="848"/>
      <c r="JW98" s="848"/>
      <c r="JX98" s="848"/>
      <c r="JY98" s="848"/>
      <c r="JZ98" s="848"/>
      <c r="KA98" s="848"/>
      <c r="KB98" s="848"/>
      <c r="KC98" s="848"/>
      <c r="KD98" s="848"/>
      <c r="KE98" s="848"/>
      <c r="KF98" s="848"/>
      <c r="KG98" s="848"/>
      <c r="KH98" s="848"/>
      <c r="KI98" s="848"/>
      <c r="KJ98" s="848"/>
      <c r="KK98" s="848"/>
      <c r="KL98" s="848"/>
      <c r="KM98" s="848"/>
      <c r="KN98" s="848"/>
      <c r="KO98" s="848"/>
      <c r="KP98" s="848"/>
      <c r="KQ98" s="848"/>
      <c r="KR98" s="848"/>
      <c r="KS98" s="848"/>
      <c r="KT98" s="848"/>
      <c r="KU98" s="848"/>
      <c r="KV98" s="848"/>
      <c r="KW98" s="848"/>
      <c r="KX98" s="848"/>
      <c r="KY98" s="848"/>
      <c r="KZ98" s="848"/>
      <c r="LA98" s="848"/>
      <c r="LB98" s="848"/>
      <c r="LC98" s="848"/>
      <c r="LD98" s="848"/>
      <c r="LE98" s="848"/>
      <c r="LF98" s="848"/>
      <c r="LG98" s="848"/>
      <c r="LH98" s="848"/>
      <c r="LI98" s="848"/>
      <c r="LJ98" s="848"/>
      <c r="LK98" s="848"/>
      <c r="LL98" s="848"/>
      <c r="LM98" s="849"/>
    </row>
    <row r="99" spans="1:325" s="856" customFormat="1" ht="48" customHeight="1" outlineLevel="1">
      <c r="A99" s="696" t="s">
        <v>2306</v>
      </c>
      <c r="B99" s="862"/>
      <c r="C99" s="873"/>
      <c r="D99" s="863" t="s">
        <v>1295</v>
      </c>
      <c r="E99" s="525"/>
      <c r="F99" s="526"/>
      <c r="G99" s="864"/>
      <c r="H99" s="865"/>
      <c r="I99" s="866"/>
      <c r="J99" s="866">
        <f>SUBTOTAL(9,J100:J116)</f>
        <v>587765.23424084438</v>
      </c>
      <c r="K99" s="866">
        <f t="shared" ref="K99:L99" si="18">SUBTOTAL(9,K100:K116)</f>
        <v>717778.90405491926</v>
      </c>
      <c r="L99" s="868">
        <f t="shared" si="18"/>
        <v>0.16892256802545672</v>
      </c>
      <c r="M99" s="869"/>
      <c r="N99" s="1260"/>
      <c r="O99" s="1261"/>
      <c r="P99" s="345"/>
      <c r="Q99" s="345"/>
      <c r="R99" s="345"/>
      <c r="S99" s="345"/>
      <c r="T99" s="345"/>
      <c r="U99" s="345"/>
      <c r="V99" s="345"/>
      <c r="W99" s="345"/>
      <c r="X99" s="345"/>
      <c r="Y99" s="345"/>
      <c r="Z99" s="345"/>
      <c r="AA99" s="345"/>
      <c r="AB99" s="345"/>
      <c r="AC99" s="345"/>
      <c r="AD99" s="345"/>
      <c r="AE99" s="345"/>
      <c r="AF99" s="854"/>
      <c r="AG99" s="854"/>
      <c r="AH99" s="854"/>
      <c r="AI99" s="854"/>
      <c r="AJ99" s="854"/>
      <c r="AK99" s="854"/>
      <c r="AL99" s="854"/>
      <c r="AM99" s="854"/>
      <c r="AN99" s="854"/>
      <c r="AO99" s="854"/>
      <c r="AP99" s="854"/>
      <c r="AQ99" s="854"/>
      <c r="AR99" s="854"/>
      <c r="AS99" s="854"/>
      <c r="AT99" s="854"/>
      <c r="AU99" s="854"/>
      <c r="AV99" s="854"/>
      <c r="AW99" s="854"/>
      <c r="AX99" s="854"/>
      <c r="AY99" s="854"/>
      <c r="AZ99" s="854"/>
      <c r="BA99" s="854"/>
      <c r="BB99" s="854"/>
      <c r="BC99" s="854"/>
      <c r="BD99" s="854"/>
      <c r="BE99" s="854"/>
      <c r="BF99" s="854"/>
      <c r="BG99" s="854"/>
      <c r="BH99" s="854"/>
      <c r="BI99" s="854"/>
      <c r="BJ99" s="854"/>
      <c r="BK99" s="854"/>
      <c r="BL99" s="854"/>
      <c r="BM99" s="854"/>
      <c r="BN99" s="854"/>
      <c r="BO99" s="854"/>
      <c r="BP99" s="854"/>
      <c r="BQ99" s="854"/>
      <c r="BR99" s="854"/>
      <c r="BS99" s="854"/>
      <c r="BT99" s="854"/>
      <c r="BU99" s="854"/>
      <c r="BV99" s="854"/>
      <c r="BW99" s="854"/>
      <c r="BX99" s="854"/>
      <c r="BY99" s="854"/>
      <c r="BZ99" s="854"/>
      <c r="CA99" s="854"/>
      <c r="CB99" s="854"/>
      <c r="CC99" s="854"/>
      <c r="CD99" s="854"/>
      <c r="CE99" s="854"/>
      <c r="CF99" s="854"/>
      <c r="CG99" s="854"/>
      <c r="CH99" s="854"/>
      <c r="CI99" s="854"/>
      <c r="CJ99" s="854"/>
      <c r="CK99" s="854"/>
      <c r="CL99" s="854"/>
      <c r="CM99" s="854"/>
      <c r="CN99" s="854"/>
      <c r="CO99" s="854"/>
      <c r="CP99" s="854"/>
      <c r="CQ99" s="854"/>
      <c r="CR99" s="854"/>
      <c r="CS99" s="854"/>
      <c r="CT99" s="854"/>
      <c r="CU99" s="854"/>
      <c r="CV99" s="854"/>
      <c r="CW99" s="854"/>
      <c r="CX99" s="854"/>
      <c r="CY99" s="854"/>
      <c r="CZ99" s="854"/>
      <c r="DA99" s="854"/>
      <c r="DB99" s="854"/>
      <c r="DC99" s="854"/>
      <c r="DD99" s="854"/>
      <c r="DE99" s="854"/>
      <c r="DF99" s="854"/>
      <c r="DG99" s="854"/>
      <c r="DH99" s="854"/>
      <c r="DI99" s="854"/>
      <c r="DJ99" s="854"/>
      <c r="DK99" s="854"/>
      <c r="DL99" s="854"/>
      <c r="DM99" s="854"/>
      <c r="DN99" s="854"/>
      <c r="DO99" s="854"/>
      <c r="DP99" s="854"/>
      <c r="DQ99" s="854"/>
      <c r="DR99" s="854"/>
      <c r="DS99" s="854"/>
      <c r="DT99" s="854"/>
      <c r="DU99" s="854"/>
      <c r="DV99" s="854"/>
      <c r="DW99" s="854"/>
      <c r="DX99" s="854"/>
      <c r="DY99" s="854"/>
      <c r="DZ99" s="854"/>
      <c r="EA99" s="854"/>
      <c r="EB99" s="854"/>
      <c r="EC99" s="854"/>
      <c r="ED99" s="854"/>
      <c r="EE99" s="854"/>
      <c r="EF99" s="854"/>
      <c r="EG99" s="854"/>
      <c r="EH99" s="854"/>
      <c r="EI99" s="854"/>
      <c r="EJ99" s="854"/>
      <c r="EK99" s="854"/>
      <c r="EL99" s="854"/>
      <c r="EM99" s="854"/>
      <c r="EN99" s="854"/>
      <c r="EO99" s="854"/>
      <c r="EP99" s="854"/>
      <c r="EQ99" s="854"/>
      <c r="ER99" s="854"/>
      <c r="ES99" s="854"/>
      <c r="ET99" s="854"/>
      <c r="EU99" s="854"/>
      <c r="EV99" s="854"/>
      <c r="EW99" s="854"/>
      <c r="EX99" s="854"/>
      <c r="EY99" s="854"/>
      <c r="EZ99" s="854"/>
      <c r="FA99" s="854"/>
      <c r="FB99" s="854"/>
      <c r="FC99" s="854"/>
      <c r="FD99" s="854"/>
      <c r="FE99" s="854"/>
      <c r="FF99" s="854"/>
      <c r="FG99" s="854"/>
      <c r="FH99" s="854"/>
      <c r="FI99" s="854"/>
      <c r="FJ99" s="854"/>
      <c r="FK99" s="854"/>
      <c r="FL99" s="854"/>
      <c r="FM99" s="854"/>
      <c r="FN99" s="854"/>
      <c r="FO99" s="854"/>
      <c r="FP99" s="854"/>
      <c r="FQ99" s="854"/>
      <c r="FR99" s="854"/>
      <c r="FS99" s="854"/>
      <c r="FT99" s="854"/>
      <c r="FU99" s="854"/>
      <c r="FV99" s="854"/>
      <c r="FW99" s="854"/>
      <c r="FX99" s="854"/>
      <c r="FY99" s="854"/>
      <c r="FZ99" s="854"/>
      <c r="GA99" s="854"/>
      <c r="GB99" s="854"/>
      <c r="GC99" s="854"/>
      <c r="GD99" s="854"/>
      <c r="GE99" s="854"/>
      <c r="GF99" s="854"/>
      <c r="GG99" s="854"/>
      <c r="GH99" s="854"/>
      <c r="GI99" s="854"/>
      <c r="GJ99" s="854"/>
      <c r="GK99" s="854"/>
      <c r="GL99" s="854"/>
      <c r="GM99" s="854"/>
      <c r="GN99" s="854"/>
      <c r="GO99" s="854"/>
      <c r="GP99" s="854"/>
      <c r="GQ99" s="854"/>
      <c r="GR99" s="854"/>
      <c r="GS99" s="854"/>
      <c r="GT99" s="854"/>
      <c r="GU99" s="854"/>
      <c r="GV99" s="854"/>
      <c r="GW99" s="854"/>
      <c r="GX99" s="854"/>
      <c r="GY99" s="854"/>
      <c r="GZ99" s="854"/>
      <c r="HA99" s="854"/>
      <c r="HB99" s="854"/>
      <c r="HC99" s="854"/>
      <c r="HD99" s="854"/>
      <c r="HE99" s="854"/>
      <c r="HF99" s="854"/>
      <c r="HG99" s="854"/>
      <c r="HH99" s="854"/>
      <c r="HI99" s="854"/>
      <c r="HJ99" s="854"/>
      <c r="HK99" s="854"/>
      <c r="HL99" s="854"/>
      <c r="HM99" s="854"/>
      <c r="HN99" s="854"/>
      <c r="HO99" s="854"/>
      <c r="HP99" s="854"/>
      <c r="HQ99" s="854"/>
      <c r="HR99" s="854"/>
      <c r="HS99" s="854"/>
      <c r="HT99" s="854"/>
      <c r="HU99" s="854"/>
      <c r="HV99" s="854"/>
      <c r="HW99" s="854"/>
      <c r="HX99" s="854"/>
      <c r="HY99" s="854"/>
      <c r="HZ99" s="854"/>
      <c r="IA99" s="854"/>
      <c r="IB99" s="854"/>
      <c r="IC99" s="854"/>
      <c r="ID99" s="854"/>
      <c r="IE99" s="854"/>
      <c r="IF99" s="854"/>
      <c r="IG99" s="854"/>
      <c r="IH99" s="854"/>
      <c r="II99" s="854"/>
      <c r="IJ99" s="854"/>
      <c r="IK99" s="854"/>
      <c r="IL99" s="854"/>
      <c r="IM99" s="854"/>
      <c r="IN99" s="854"/>
      <c r="IO99" s="854"/>
      <c r="IP99" s="854"/>
      <c r="IQ99" s="854"/>
      <c r="IR99" s="854"/>
      <c r="IS99" s="854"/>
      <c r="IT99" s="854"/>
      <c r="IU99" s="854"/>
      <c r="IV99" s="854"/>
      <c r="IW99" s="854"/>
      <c r="IX99" s="854"/>
      <c r="IY99" s="854"/>
      <c r="IZ99" s="854"/>
      <c r="JA99" s="854"/>
      <c r="JB99" s="854"/>
      <c r="JC99" s="854"/>
      <c r="JD99" s="854"/>
      <c r="JE99" s="854"/>
      <c r="JF99" s="854"/>
      <c r="JG99" s="854"/>
      <c r="JH99" s="854"/>
      <c r="JI99" s="854"/>
      <c r="JJ99" s="854"/>
      <c r="JK99" s="854"/>
      <c r="JL99" s="854"/>
      <c r="JM99" s="854"/>
      <c r="JN99" s="854"/>
      <c r="JO99" s="854"/>
      <c r="JP99" s="854"/>
      <c r="JQ99" s="854"/>
      <c r="JR99" s="854"/>
      <c r="JS99" s="854"/>
      <c r="JT99" s="854"/>
      <c r="JU99" s="854"/>
      <c r="JV99" s="854"/>
      <c r="JW99" s="854"/>
      <c r="JX99" s="854"/>
      <c r="JY99" s="854"/>
      <c r="JZ99" s="854"/>
      <c r="KA99" s="854"/>
      <c r="KB99" s="854"/>
      <c r="KC99" s="854"/>
      <c r="KD99" s="854"/>
      <c r="KE99" s="854"/>
      <c r="KF99" s="854"/>
      <c r="KG99" s="854"/>
      <c r="KH99" s="854"/>
      <c r="KI99" s="854"/>
      <c r="KJ99" s="854"/>
      <c r="KK99" s="854"/>
      <c r="KL99" s="854"/>
      <c r="KM99" s="854"/>
      <c r="KN99" s="854"/>
      <c r="KO99" s="854"/>
      <c r="KP99" s="854"/>
      <c r="KQ99" s="854"/>
      <c r="KR99" s="854"/>
      <c r="KS99" s="854"/>
      <c r="KT99" s="854"/>
      <c r="KU99" s="854"/>
      <c r="KV99" s="854"/>
      <c r="KW99" s="854"/>
      <c r="KX99" s="854"/>
      <c r="KY99" s="854"/>
      <c r="KZ99" s="854"/>
      <c r="LA99" s="854"/>
      <c r="LB99" s="854"/>
      <c r="LC99" s="854"/>
      <c r="LD99" s="854"/>
      <c r="LE99" s="854"/>
      <c r="LF99" s="854"/>
      <c r="LG99" s="854"/>
      <c r="LH99" s="854"/>
      <c r="LI99" s="854"/>
      <c r="LJ99" s="854"/>
      <c r="LK99" s="854"/>
      <c r="LL99" s="854"/>
      <c r="LM99" s="855"/>
    </row>
    <row r="100" spans="1:325" s="856" customFormat="1" ht="35.25" customHeight="1" outlineLevel="1">
      <c r="A100" s="295" t="s">
        <v>2307</v>
      </c>
      <c r="B100" s="492" t="s">
        <v>2446</v>
      </c>
      <c r="C100" s="515">
        <v>600007886</v>
      </c>
      <c r="D100" s="325" t="s">
        <v>1296</v>
      </c>
      <c r="E100" s="325"/>
      <c r="F100" s="329"/>
      <c r="G100" s="329" t="s">
        <v>120</v>
      </c>
      <c r="H100" s="843">
        <v>494</v>
      </c>
      <c r="I100" s="726">
        <v>54.271167394057848</v>
      </c>
      <c r="J100" s="669">
        <f t="shared" ref="J100:J116" si="19">I100*H100</f>
        <v>26809.956692664578</v>
      </c>
      <c r="K100" s="669">
        <f t="shared" ref="K100:K116" si="20">J100*(1+$K$12)</f>
        <v>32740.319113081983</v>
      </c>
      <c r="L100" s="794">
        <f t="shared" ref="L100:L116" si="21">K100/$K$226</f>
        <v>7.7051286284830567E-3</v>
      </c>
      <c r="M100" s="327"/>
      <c r="N100" s="1262"/>
      <c r="O100" s="1263"/>
      <c r="P100" s="345"/>
      <c r="Q100" s="345"/>
      <c r="R100" s="345"/>
      <c r="S100" s="345"/>
      <c r="T100" s="345"/>
      <c r="U100" s="345"/>
      <c r="V100" s="345"/>
      <c r="W100" s="345"/>
      <c r="X100" s="345"/>
      <c r="Y100" s="345"/>
      <c r="Z100" s="345"/>
      <c r="AA100" s="345"/>
      <c r="AB100" s="345"/>
      <c r="AC100" s="345"/>
      <c r="AD100" s="345"/>
      <c r="AE100" s="345"/>
      <c r="AF100" s="854"/>
      <c r="AG100" s="854"/>
      <c r="AH100" s="854"/>
      <c r="AI100" s="854"/>
      <c r="AJ100" s="854"/>
      <c r="AK100" s="854"/>
      <c r="AL100" s="854"/>
      <c r="AM100" s="854"/>
      <c r="AN100" s="854"/>
      <c r="AO100" s="854"/>
      <c r="AP100" s="854"/>
      <c r="AQ100" s="854"/>
      <c r="AR100" s="854"/>
      <c r="AS100" s="854"/>
      <c r="AT100" s="854"/>
      <c r="AU100" s="854"/>
      <c r="AV100" s="854"/>
      <c r="AW100" s="854"/>
      <c r="AX100" s="854"/>
      <c r="AY100" s="854"/>
      <c r="AZ100" s="854"/>
      <c r="BA100" s="854"/>
      <c r="BB100" s="854"/>
      <c r="BC100" s="854"/>
      <c r="BD100" s="854"/>
      <c r="BE100" s="854"/>
      <c r="BF100" s="854"/>
      <c r="BG100" s="854"/>
      <c r="BH100" s="854"/>
      <c r="BI100" s="854"/>
      <c r="BJ100" s="854"/>
      <c r="BK100" s="854"/>
      <c r="BL100" s="854"/>
      <c r="BM100" s="854"/>
      <c r="BN100" s="854"/>
      <c r="BO100" s="854"/>
      <c r="BP100" s="854"/>
      <c r="BQ100" s="854"/>
      <c r="BR100" s="854"/>
      <c r="BS100" s="854"/>
      <c r="BT100" s="854"/>
      <c r="BU100" s="854"/>
      <c r="BV100" s="854"/>
      <c r="BW100" s="854"/>
      <c r="BX100" s="854"/>
      <c r="BY100" s="854"/>
      <c r="BZ100" s="854"/>
      <c r="CA100" s="854"/>
      <c r="CB100" s="854"/>
      <c r="CC100" s="854"/>
      <c r="CD100" s="854"/>
      <c r="CE100" s="854"/>
      <c r="CF100" s="854"/>
      <c r="CG100" s="854"/>
      <c r="CH100" s="854"/>
      <c r="CI100" s="854"/>
      <c r="CJ100" s="854"/>
      <c r="CK100" s="854"/>
      <c r="CL100" s="854"/>
      <c r="CM100" s="854"/>
      <c r="CN100" s="854"/>
      <c r="CO100" s="854"/>
      <c r="CP100" s="854"/>
      <c r="CQ100" s="854"/>
      <c r="CR100" s="854"/>
      <c r="CS100" s="854"/>
      <c r="CT100" s="854"/>
      <c r="CU100" s="854"/>
      <c r="CV100" s="854"/>
      <c r="CW100" s="854"/>
      <c r="CX100" s="854"/>
      <c r="CY100" s="854"/>
      <c r="CZ100" s="854"/>
      <c r="DA100" s="854"/>
      <c r="DB100" s="854"/>
      <c r="DC100" s="854"/>
      <c r="DD100" s="854"/>
      <c r="DE100" s="854"/>
      <c r="DF100" s="854"/>
      <c r="DG100" s="854"/>
      <c r="DH100" s="854"/>
      <c r="DI100" s="854"/>
      <c r="DJ100" s="854"/>
      <c r="DK100" s="854"/>
      <c r="DL100" s="854"/>
      <c r="DM100" s="854"/>
      <c r="DN100" s="854"/>
      <c r="DO100" s="854"/>
      <c r="DP100" s="854"/>
      <c r="DQ100" s="854"/>
      <c r="DR100" s="854"/>
      <c r="DS100" s="854"/>
      <c r="DT100" s="854"/>
      <c r="DU100" s="854"/>
      <c r="DV100" s="854"/>
      <c r="DW100" s="854"/>
      <c r="DX100" s="854"/>
      <c r="DY100" s="854"/>
      <c r="DZ100" s="854"/>
      <c r="EA100" s="854"/>
      <c r="EB100" s="854"/>
      <c r="EC100" s="854"/>
      <c r="ED100" s="854"/>
      <c r="EE100" s="854"/>
      <c r="EF100" s="854"/>
      <c r="EG100" s="854"/>
      <c r="EH100" s="854"/>
      <c r="EI100" s="854"/>
      <c r="EJ100" s="854"/>
      <c r="EK100" s="854"/>
      <c r="EL100" s="854"/>
      <c r="EM100" s="854"/>
      <c r="EN100" s="854"/>
      <c r="EO100" s="854"/>
      <c r="EP100" s="854"/>
      <c r="EQ100" s="854"/>
      <c r="ER100" s="854"/>
      <c r="ES100" s="854"/>
      <c r="ET100" s="854"/>
      <c r="EU100" s="854"/>
      <c r="EV100" s="854"/>
      <c r="EW100" s="854"/>
      <c r="EX100" s="854"/>
      <c r="EY100" s="854"/>
      <c r="EZ100" s="854"/>
      <c r="FA100" s="854"/>
      <c r="FB100" s="854"/>
      <c r="FC100" s="854"/>
      <c r="FD100" s="854"/>
      <c r="FE100" s="854"/>
      <c r="FF100" s="854"/>
      <c r="FG100" s="854"/>
      <c r="FH100" s="854"/>
      <c r="FI100" s="854"/>
      <c r="FJ100" s="854"/>
      <c r="FK100" s="854"/>
      <c r="FL100" s="854"/>
      <c r="FM100" s="854"/>
      <c r="FN100" s="854"/>
      <c r="FO100" s="854"/>
      <c r="FP100" s="854"/>
      <c r="FQ100" s="854"/>
      <c r="FR100" s="854"/>
      <c r="FS100" s="854"/>
      <c r="FT100" s="854"/>
      <c r="FU100" s="854"/>
      <c r="FV100" s="854"/>
      <c r="FW100" s="854"/>
      <c r="FX100" s="854"/>
      <c r="FY100" s="854"/>
      <c r="FZ100" s="854"/>
      <c r="GA100" s="854"/>
      <c r="GB100" s="854"/>
      <c r="GC100" s="854"/>
      <c r="GD100" s="854"/>
      <c r="GE100" s="854"/>
      <c r="GF100" s="854"/>
      <c r="GG100" s="854"/>
      <c r="GH100" s="854"/>
      <c r="GI100" s="854"/>
      <c r="GJ100" s="854"/>
      <c r="GK100" s="854"/>
      <c r="GL100" s="854"/>
      <c r="GM100" s="854"/>
      <c r="GN100" s="854"/>
      <c r="GO100" s="854"/>
      <c r="GP100" s="854"/>
      <c r="GQ100" s="854"/>
      <c r="GR100" s="854"/>
      <c r="GS100" s="854"/>
      <c r="GT100" s="854"/>
      <c r="GU100" s="854"/>
      <c r="GV100" s="854"/>
      <c r="GW100" s="854"/>
      <c r="GX100" s="854"/>
      <c r="GY100" s="854"/>
      <c r="GZ100" s="854"/>
      <c r="HA100" s="854"/>
      <c r="HB100" s="854"/>
      <c r="HC100" s="854"/>
      <c r="HD100" s="854"/>
      <c r="HE100" s="854"/>
      <c r="HF100" s="854"/>
      <c r="HG100" s="854"/>
      <c r="HH100" s="854"/>
      <c r="HI100" s="854"/>
      <c r="HJ100" s="854"/>
      <c r="HK100" s="854"/>
      <c r="HL100" s="854"/>
      <c r="HM100" s="854"/>
      <c r="HN100" s="854"/>
      <c r="HO100" s="854"/>
      <c r="HP100" s="854"/>
      <c r="HQ100" s="854"/>
      <c r="HR100" s="854"/>
      <c r="HS100" s="854"/>
      <c r="HT100" s="854"/>
      <c r="HU100" s="854"/>
      <c r="HV100" s="854"/>
      <c r="HW100" s="854"/>
      <c r="HX100" s="854"/>
      <c r="HY100" s="854"/>
      <c r="HZ100" s="854"/>
      <c r="IA100" s="854"/>
      <c r="IB100" s="854"/>
      <c r="IC100" s="854"/>
      <c r="ID100" s="854"/>
      <c r="IE100" s="854"/>
      <c r="IF100" s="854"/>
      <c r="IG100" s="854"/>
      <c r="IH100" s="854"/>
      <c r="II100" s="854"/>
      <c r="IJ100" s="854"/>
      <c r="IK100" s="854"/>
      <c r="IL100" s="854"/>
      <c r="IM100" s="854"/>
      <c r="IN100" s="854"/>
      <c r="IO100" s="854"/>
      <c r="IP100" s="854"/>
      <c r="IQ100" s="854"/>
      <c r="IR100" s="854"/>
      <c r="IS100" s="854"/>
      <c r="IT100" s="854"/>
      <c r="IU100" s="854"/>
      <c r="IV100" s="854"/>
      <c r="IW100" s="854"/>
      <c r="IX100" s="854"/>
      <c r="IY100" s="854"/>
      <c r="IZ100" s="854"/>
      <c r="JA100" s="854"/>
      <c r="JB100" s="854"/>
      <c r="JC100" s="854"/>
      <c r="JD100" s="854"/>
      <c r="JE100" s="854"/>
      <c r="JF100" s="854"/>
      <c r="JG100" s="854"/>
      <c r="JH100" s="854"/>
      <c r="JI100" s="854"/>
      <c r="JJ100" s="854"/>
      <c r="JK100" s="854"/>
      <c r="JL100" s="854"/>
      <c r="JM100" s="854"/>
      <c r="JN100" s="854"/>
      <c r="JO100" s="854"/>
      <c r="JP100" s="854"/>
      <c r="JQ100" s="854"/>
      <c r="JR100" s="854"/>
      <c r="JS100" s="854"/>
      <c r="JT100" s="854"/>
      <c r="JU100" s="854"/>
      <c r="JV100" s="854"/>
      <c r="JW100" s="854"/>
      <c r="JX100" s="854"/>
      <c r="JY100" s="854"/>
      <c r="JZ100" s="854"/>
      <c r="KA100" s="854"/>
      <c r="KB100" s="854"/>
      <c r="KC100" s="854"/>
      <c r="KD100" s="854"/>
      <c r="KE100" s="854"/>
      <c r="KF100" s="854"/>
      <c r="KG100" s="854"/>
      <c r="KH100" s="854"/>
      <c r="KI100" s="854"/>
      <c r="KJ100" s="854"/>
      <c r="KK100" s="854"/>
      <c r="KL100" s="854"/>
      <c r="KM100" s="854"/>
      <c r="KN100" s="854"/>
      <c r="KO100" s="854"/>
      <c r="KP100" s="854"/>
      <c r="KQ100" s="854"/>
      <c r="KR100" s="854"/>
      <c r="KS100" s="854"/>
      <c r="KT100" s="854"/>
      <c r="KU100" s="854"/>
      <c r="KV100" s="854"/>
      <c r="KW100" s="854"/>
      <c r="KX100" s="854"/>
      <c r="KY100" s="854"/>
      <c r="KZ100" s="854"/>
      <c r="LA100" s="854"/>
      <c r="LB100" s="854"/>
      <c r="LC100" s="854"/>
      <c r="LD100" s="854"/>
      <c r="LE100" s="854"/>
      <c r="LF100" s="854"/>
      <c r="LG100" s="854"/>
      <c r="LH100" s="854"/>
      <c r="LI100" s="854"/>
      <c r="LJ100" s="854"/>
      <c r="LK100" s="854"/>
      <c r="LL100" s="854"/>
      <c r="LM100" s="855"/>
    </row>
    <row r="101" spans="1:325" s="856" customFormat="1" ht="35.25" customHeight="1" outlineLevel="1">
      <c r="A101" s="295" t="s">
        <v>2308</v>
      </c>
      <c r="B101" s="492" t="s">
        <v>2446</v>
      </c>
      <c r="C101" s="515">
        <v>600007886</v>
      </c>
      <c r="D101" s="325" t="s">
        <v>1297</v>
      </c>
      <c r="E101" s="325"/>
      <c r="F101" s="329"/>
      <c r="G101" s="329" t="s">
        <v>120</v>
      </c>
      <c r="H101" s="843">
        <v>2563</v>
      </c>
      <c r="I101" s="726">
        <v>54.271167394057848</v>
      </c>
      <c r="J101" s="669">
        <f t="shared" si="19"/>
        <v>139097.00203097027</v>
      </c>
      <c r="K101" s="669">
        <f t="shared" si="20"/>
        <v>169865.25888022091</v>
      </c>
      <c r="L101" s="794">
        <f t="shared" si="21"/>
        <v>3.9976203795145902E-2</v>
      </c>
      <c r="M101" s="327"/>
      <c r="N101" s="1262"/>
      <c r="O101" s="1263"/>
      <c r="P101" s="345"/>
      <c r="Q101" s="345"/>
      <c r="R101" s="345"/>
      <c r="S101" s="345"/>
      <c r="T101" s="345"/>
      <c r="U101" s="345"/>
      <c r="V101" s="345"/>
      <c r="W101" s="345"/>
      <c r="X101" s="345"/>
      <c r="Y101" s="345"/>
      <c r="Z101" s="345"/>
      <c r="AA101" s="345"/>
      <c r="AB101" s="345"/>
      <c r="AC101" s="345"/>
      <c r="AD101" s="345"/>
      <c r="AE101" s="345"/>
      <c r="AF101" s="854"/>
      <c r="AG101" s="854"/>
      <c r="AH101" s="854"/>
      <c r="AI101" s="854"/>
      <c r="AJ101" s="854"/>
      <c r="AK101" s="854"/>
      <c r="AL101" s="854"/>
      <c r="AM101" s="854"/>
      <c r="AN101" s="854"/>
      <c r="AO101" s="854"/>
      <c r="AP101" s="854"/>
      <c r="AQ101" s="854"/>
      <c r="AR101" s="854"/>
      <c r="AS101" s="854"/>
      <c r="AT101" s="854"/>
      <c r="AU101" s="854"/>
      <c r="AV101" s="854"/>
      <c r="AW101" s="854"/>
      <c r="AX101" s="854"/>
      <c r="AY101" s="854"/>
      <c r="AZ101" s="854"/>
      <c r="BA101" s="854"/>
      <c r="BB101" s="854"/>
      <c r="BC101" s="854"/>
      <c r="BD101" s="854"/>
      <c r="BE101" s="854"/>
      <c r="BF101" s="854"/>
      <c r="BG101" s="854"/>
      <c r="BH101" s="854"/>
      <c r="BI101" s="854"/>
      <c r="BJ101" s="854"/>
      <c r="BK101" s="854"/>
      <c r="BL101" s="854"/>
      <c r="BM101" s="854"/>
      <c r="BN101" s="854"/>
      <c r="BO101" s="854"/>
      <c r="BP101" s="854"/>
      <c r="BQ101" s="854"/>
      <c r="BR101" s="854"/>
      <c r="BS101" s="854"/>
      <c r="BT101" s="854"/>
      <c r="BU101" s="854"/>
      <c r="BV101" s="854"/>
      <c r="BW101" s="854"/>
      <c r="BX101" s="854"/>
      <c r="BY101" s="854"/>
      <c r="BZ101" s="854"/>
      <c r="CA101" s="854"/>
      <c r="CB101" s="854"/>
      <c r="CC101" s="854"/>
      <c r="CD101" s="854"/>
      <c r="CE101" s="854"/>
      <c r="CF101" s="854"/>
      <c r="CG101" s="854"/>
      <c r="CH101" s="854"/>
      <c r="CI101" s="854"/>
      <c r="CJ101" s="854"/>
      <c r="CK101" s="854"/>
      <c r="CL101" s="854"/>
      <c r="CM101" s="854"/>
      <c r="CN101" s="854"/>
      <c r="CO101" s="854"/>
      <c r="CP101" s="854"/>
      <c r="CQ101" s="854"/>
      <c r="CR101" s="854"/>
      <c r="CS101" s="854"/>
      <c r="CT101" s="854"/>
      <c r="CU101" s="854"/>
      <c r="CV101" s="854"/>
      <c r="CW101" s="854"/>
      <c r="CX101" s="854"/>
      <c r="CY101" s="854"/>
      <c r="CZ101" s="854"/>
      <c r="DA101" s="854"/>
      <c r="DB101" s="854"/>
      <c r="DC101" s="854"/>
      <c r="DD101" s="854"/>
      <c r="DE101" s="854"/>
      <c r="DF101" s="854"/>
      <c r="DG101" s="854"/>
      <c r="DH101" s="854"/>
      <c r="DI101" s="854"/>
      <c r="DJ101" s="854"/>
      <c r="DK101" s="854"/>
      <c r="DL101" s="854"/>
      <c r="DM101" s="854"/>
      <c r="DN101" s="854"/>
      <c r="DO101" s="854"/>
      <c r="DP101" s="854"/>
      <c r="DQ101" s="854"/>
      <c r="DR101" s="854"/>
      <c r="DS101" s="854"/>
      <c r="DT101" s="854"/>
      <c r="DU101" s="854"/>
      <c r="DV101" s="854"/>
      <c r="DW101" s="854"/>
      <c r="DX101" s="854"/>
      <c r="DY101" s="854"/>
      <c r="DZ101" s="854"/>
      <c r="EA101" s="854"/>
      <c r="EB101" s="854"/>
      <c r="EC101" s="854"/>
      <c r="ED101" s="854"/>
      <c r="EE101" s="854"/>
      <c r="EF101" s="854"/>
      <c r="EG101" s="854"/>
      <c r="EH101" s="854"/>
      <c r="EI101" s="854"/>
      <c r="EJ101" s="854"/>
      <c r="EK101" s="854"/>
      <c r="EL101" s="854"/>
      <c r="EM101" s="854"/>
      <c r="EN101" s="854"/>
      <c r="EO101" s="854"/>
      <c r="EP101" s="854"/>
      <c r="EQ101" s="854"/>
      <c r="ER101" s="854"/>
      <c r="ES101" s="854"/>
      <c r="ET101" s="854"/>
      <c r="EU101" s="854"/>
      <c r="EV101" s="854"/>
      <c r="EW101" s="854"/>
      <c r="EX101" s="854"/>
      <c r="EY101" s="854"/>
      <c r="EZ101" s="854"/>
      <c r="FA101" s="854"/>
      <c r="FB101" s="854"/>
      <c r="FC101" s="854"/>
      <c r="FD101" s="854"/>
      <c r="FE101" s="854"/>
      <c r="FF101" s="854"/>
      <c r="FG101" s="854"/>
      <c r="FH101" s="854"/>
      <c r="FI101" s="854"/>
      <c r="FJ101" s="854"/>
      <c r="FK101" s="854"/>
      <c r="FL101" s="854"/>
      <c r="FM101" s="854"/>
      <c r="FN101" s="854"/>
      <c r="FO101" s="854"/>
      <c r="FP101" s="854"/>
      <c r="FQ101" s="854"/>
      <c r="FR101" s="854"/>
      <c r="FS101" s="854"/>
      <c r="FT101" s="854"/>
      <c r="FU101" s="854"/>
      <c r="FV101" s="854"/>
      <c r="FW101" s="854"/>
      <c r="FX101" s="854"/>
      <c r="FY101" s="854"/>
      <c r="FZ101" s="854"/>
      <c r="GA101" s="854"/>
      <c r="GB101" s="854"/>
      <c r="GC101" s="854"/>
      <c r="GD101" s="854"/>
      <c r="GE101" s="854"/>
      <c r="GF101" s="854"/>
      <c r="GG101" s="854"/>
      <c r="GH101" s="854"/>
      <c r="GI101" s="854"/>
      <c r="GJ101" s="854"/>
      <c r="GK101" s="854"/>
      <c r="GL101" s="854"/>
      <c r="GM101" s="854"/>
      <c r="GN101" s="854"/>
      <c r="GO101" s="854"/>
      <c r="GP101" s="854"/>
      <c r="GQ101" s="854"/>
      <c r="GR101" s="854"/>
      <c r="GS101" s="854"/>
      <c r="GT101" s="854"/>
      <c r="GU101" s="854"/>
      <c r="GV101" s="854"/>
      <c r="GW101" s="854"/>
      <c r="GX101" s="854"/>
      <c r="GY101" s="854"/>
      <c r="GZ101" s="854"/>
      <c r="HA101" s="854"/>
      <c r="HB101" s="854"/>
      <c r="HC101" s="854"/>
      <c r="HD101" s="854"/>
      <c r="HE101" s="854"/>
      <c r="HF101" s="854"/>
      <c r="HG101" s="854"/>
      <c r="HH101" s="854"/>
      <c r="HI101" s="854"/>
      <c r="HJ101" s="854"/>
      <c r="HK101" s="854"/>
      <c r="HL101" s="854"/>
      <c r="HM101" s="854"/>
      <c r="HN101" s="854"/>
      <c r="HO101" s="854"/>
      <c r="HP101" s="854"/>
      <c r="HQ101" s="854"/>
      <c r="HR101" s="854"/>
      <c r="HS101" s="854"/>
      <c r="HT101" s="854"/>
      <c r="HU101" s="854"/>
      <c r="HV101" s="854"/>
      <c r="HW101" s="854"/>
      <c r="HX101" s="854"/>
      <c r="HY101" s="854"/>
      <c r="HZ101" s="854"/>
      <c r="IA101" s="854"/>
      <c r="IB101" s="854"/>
      <c r="IC101" s="854"/>
      <c r="ID101" s="854"/>
      <c r="IE101" s="854"/>
      <c r="IF101" s="854"/>
      <c r="IG101" s="854"/>
      <c r="IH101" s="854"/>
      <c r="II101" s="854"/>
      <c r="IJ101" s="854"/>
      <c r="IK101" s="854"/>
      <c r="IL101" s="854"/>
      <c r="IM101" s="854"/>
      <c r="IN101" s="854"/>
      <c r="IO101" s="854"/>
      <c r="IP101" s="854"/>
      <c r="IQ101" s="854"/>
      <c r="IR101" s="854"/>
      <c r="IS101" s="854"/>
      <c r="IT101" s="854"/>
      <c r="IU101" s="854"/>
      <c r="IV101" s="854"/>
      <c r="IW101" s="854"/>
      <c r="IX101" s="854"/>
      <c r="IY101" s="854"/>
      <c r="IZ101" s="854"/>
      <c r="JA101" s="854"/>
      <c r="JB101" s="854"/>
      <c r="JC101" s="854"/>
      <c r="JD101" s="854"/>
      <c r="JE101" s="854"/>
      <c r="JF101" s="854"/>
      <c r="JG101" s="854"/>
      <c r="JH101" s="854"/>
      <c r="JI101" s="854"/>
      <c r="JJ101" s="854"/>
      <c r="JK101" s="854"/>
      <c r="JL101" s="854"/>
      <c r="JM101" s="854"/>
      <c r="JN101" s="854"/>
      <c r="JO101" s="854"/>
      <c r="JP101" s="854"/>
      <c r="JQ101" s="854"/>
      <c r="JR101" s="854"/>
      <c r="JS101" s="854"/>
      <c r="JT101" s="854"/>
      <c r="JU101" s="854"/>
      <c r="JV101" s="854"/>
      <c r="JW101" s="854"/>
      <c r="JX101" s="854"/>
      <c r="JY101" s="854"/>
      <c r="JZ101" s="854"/>
      <c r="KA101" s="854"/>
      <c r="KB101" s="854"/>
      <c r="KC101" s="854"/>
      <c r="KD101" s="854"/>
      <c r="KE101" s="854"/>
      <c r="KF101" s="854"/>
      <c r="KG101" s="854"/>
      <c r="KH101" s="854"/>
      <c r="KI101" s="854"/>
      <c r="KJ101" s="854"/>
      <c r="KK101" s="854"/>
      <c r="KL101" s="854"/>
      <c r="KM101" s="854"/>
      <c r="KN101" s="854"/>
      <c r="KO101" s="854"/>
      <c r="KP101" s="854"/>
      <c r="KQ101" s="854"/>
      <c r="KR101" s="854"/>
      <c r="KS101" s="854"/>
      <c r="KT101" s="854"/>
      <c r="KU101" s="854"/>
      <c r="KV101" s="854"/>
      <c r="KW101" s="854"/>
      <c r="KX101" s="854"/>
      <c r="KY101" s="854"/>
      <c r="KZ101" s="854"/>
      <c r="LA101" s="854"/>
      <c r="LB101" s="854"/>
      <c r="LC101" s="854"/>
      <c r="LD101" s="854"/>
      <c r="LE101" s="854"/>
      <c r="LF101" s="854"/>
      <c r="LG101" s="854"/>
      <c r="LH101" s="854"/>
      <c r="LI101" s="854"/>
      <c r="LJ101" s="854"/>
      <c r="LK101" s="854"/>
      <c r="LL101" s="854"/>
      <c r="LM101" s="855"/>
    </row>
    <row r="102" spans="1:325" s="856" customFormat="1" ht="35.25" customHeight="1" outlineLevel="1">
      <c r="A102" s="295" t="s">
        <v>2309</v>
      </c>
      <c r="B102" s="492" t="s">
        <v>2446</v>
      </c>
      <c r="C102" s="515">
        <v>600007886</v>
      </c>
      <c r="D102" s="325" t="s">
        <v>1298</v>
      </c>
      <c r="E102" s="325"/>
      <c r="F102" s="329"/>
      <c r="G102" s="329" t="s">
        <v>120</v>
      </c>
      <c r="H102" s="843">
        <v>2933</v>
      </c>
      <c r="I102" s="726">
        <v>54.271167394057848</v>
      </c>
      <c r="J102" s="669">
        <f t="shared" si="19"/>
        <v>159177.33396677166</v>
      </c>
      <c r="K102" s="669">
        <f t="shared" si="20"/>
        <v>194387.36024022158</v>
      </c>
      <c r="L102" s="794">
        <f t="shared" si="21"/>
        <v>4.5747251553321475E-2</v>
      </c>
      <c r="M102" s="327"/>
      <c r="N102" s="1262"/>
      <c r="O102" s="1263"/>
      <c r="P102" s="345"/>
      <c r="Q102" s="345"/>
      <c r="R102" s="345"/>
      <c r="S102" s="345"/>
      <c r="T102" s="345"/>
      <c r="U102" s="345"/>
      <c r="V102" s="345"/>
      <c r="W102" s="345"/>
      <c r="X102" s="345"/>
      <c r="Y102" s="345"/>
      <c r="Z102" s="345"/>
      <c r="AA102" s="345"/>
      <c r="AB102" s="345"/>
      <c r="AC102" s="345"/>
      <c r="AD102" s="345"/>
      <c r="AE102" s="345"/>
      <c r="AF102" s="854"/>
      <c r="AG102" s="854"/>
      <c r="AH102" s="854"/>
      <c r="AI102" s="854"/>
      <c r="AJ102" s="854"/>
      <c r="AK102" s="854"/>
      <c r="AL102" s="854"/>
      <c r="AM102" s="854"/>
      <c r="AN102" s="854"/>
      <c r="AO102" s="854"/>
      <c r="AP102" s="854"/>
      <c r="AQ102" s="854"/>
      <c r="AR102" s="854"/>
      <c r="AS102" s="854"/>
      <c r="AT102" s="854"/>
      <c r="AU102" s="854"/>
      <c r="AV102" s="854"/>
      <c r="AW102" s="854"/>
      <c r="AX102" s="854"/>
      <c r="AY102" s="854"/>
      <c r="AZ102" s="854"/>
      <c r="BA102" s="854"/>
      <c r="BB102" s="854"/>
      <c r="BC102" s="854"/>
      <c r="BD102" s="854"/>
      <c r="BE102" s="854"/>
      <c r="BF102" s="854"/>
      <c r="BG102" s="854"/>
      <c r="BH102" s="854"/>
      <c r="BI102" s="854"/>
      <c r="BJ102" s="854"/>
      <c r="BK102" s="854"/>
      <c r="BL102" s="854"/>
      <c r="BM102" s="854"/>
      <c r="BN102" s="854"/>
      <c r="BO102" s="854"/>
      <c r="BP102" s="854"/>
      <c r="BQ102" s="854"/>
      <c r="BR102" s="854"/>
      <c r="BS102" s="854"/>
      <c r="BT102" s="854"/>
      <c r="BU102" s="854"/>
      <c r="BV102" s="854"/>
      <c r="BW102" s="854"/>
      <c r="BX102" s="854"/>
      <c r="BY102" s="854"/>
      <c r="BZ102" s="854"/>
      <c r="CA102" s="854"/>
      <c r="CB102" s="854"/>
      <c r="CC102" s="854"/>
      <c r="CD102" s="854"/>
      <c r="CE102" s="854"/>
      <c r="CF102" s="854"/>
      <c r="CG102" s="854"/>
      <c r="CH102" s="854"/>
      <c r="CI102" s="854"/>
      <c r="CJ102" s="854"/>
      <c r="CK102" s="854"/>
      <c r="CL102" s="854"/>
      <c r="CM102" s="854"/>
      <c r="CN102" s="854"/>
      <c r="CO102" s="854"/>
      <c r="CP102" s="854"/>
      <c r="CQ102" s="854"/>
      <c r="CR102" s="854"/>
      <c r="CS102" s="854"/>
      <c r="CT102" s="854"/>
      <c r="CU102" s="854"/>
      <c r="CV102" s="854"/>
      <c r="CW102" s="854"/>
      <c r="CX102" s="854"/>
      <c r="CY102" s="854"/>
      <c r="CZ102" s="854"/>
      <c r="DA102" s="854"/>
      <c r="DB102" s="854"/>
      <c r="DC102" s="854"/>
      <c r="DD102" s="854"/>
      <c r="DE102" s="854"/>
      <c r="DF102" s="854"/>
      <c r="DG102" s="854"/>
      <c r="DH102" s="854"/>
      <c r="DI102" s="854"/>
      <c r="DJ102" s="854"/>
      <c r="DK102" s="854"/>
      <c r="DL102" s="854"/>
      <c r="DM102" s="854"/>
      <c r="DN102" s="854"/>
      <c r="DO102" s="854"/>
      <c r="DP102" s="854"/>
      <c r="DQ102" s="854"/>
      <c r="DR102" s="854"/>
      <c r="DS102" s="854"/>
      <c r="DT102" s="854"/>
      <c r="DU102" s="854"/>
      <c r="DV102" s="854"/>
      <c r="DW102" s="854"/>
      <c r="DX102" s="854"/>
      <c r="DY102" s="854"/>
      <c r="DZ102" s="854"/>
      <c r="EA102" s="854"/>
      <c r="EB102" s="854"/>
      <c r="EC102" s="854"/>
      <c r="ED102" s="854"/>
      <c r="EE102" s="854"/>
      <c r="EF102" s="854"/>
      <c r="EG102" s="854"/>
      <c r="EH102" s="854"/>
      <c r="EI102" s="854"/>
      <c r="EJ102" s="854"/>
      <c r="EK102" s="854"/>
      <c r="EL102" s="854"/>
      <c r="EM102" s="854"/>
      <c r="EN102" s="854"/>
      <c r="EO102" s="854"/>
      <c r="EP102" s="854"/>
      <c r="EQ102" s="854"/>
      <c r="ER102" s="854"/>
      <c r="ES102" s="854"/>
      <c r="ET102" s="854"/>
      <c r="EU102" s="854"/>
      <c r="EV102" s="854"/>
      <c r="EW102" s="854"/>
      <c r="EX102" s="854"/>
      <c r="EY102" s="854"/>
      <c r="EZ102" s="854"/>
      <c r="FA102" s="854"/>
      <c r="FB102" s="854"/>
      <c r="FC102" s="854"/>
      <c r="FD102" s="854"/>
      <c r="FE102" s="854"/>
      <c r="FF102" s="854"/>
      <c r="FG102" s="854"/>
      <c r="FH102" s="854"/>
      <c r="FI102" s="854"/>
      <c r="FJ102" s="854"/>
      <c r="FK102" s="854"/>
      <c r="FL102" s="854"/>
      <c r="FM102" s="854"/>
      <c r="FN102" s="854"/>
      <c r="FO102" s="854"/>
      <c r="FP102" s="854"/>
      <c r="FQ102" s="854"/>
      <c r="FR102" s="854"/>
      <c r="FS102" s="854"/>
      <c r="FT102" s="854"/>
      <c r="FU102" s="854"/>
      <c r="FV102" s="854"/>
      <c r="FW102" s="854"/>
      <c r="FX102" s="854"/>
      <c r="FY102" s="854"/>
      <c r="FZ102" s="854"/>
      <c r="GA102" s="854"/>
      <c r="GB102" s="854"/>
      <c r="GC102" s="854"/>
      <c r="GD102" s="854"/>
      <c r="GE102" s="854"/>
      <c r="GF102" s="854"/>
      <c r="GG102" s="854"/>
      <c r="GH102" s="854"/>
      <c r="GI102" s="854"/>
      <c r="GJ102" s="854"/>
      <c r="GK102" s="854"/>
      <c r="GL102" s="854"/>
      <c r="GM102" s="854"/>
      <c r="GN102" s="854"/>
      <c r="GO102" s="854"/>
      <c r="GP102" s="854"/>
      <c r="GQ102" s="854"/>
      <c r="GR102" s="854"/>
      <c r="GS102" s="854"/>
      <c r="GT102" s="854"/>
      <c r="GU102" s="854"/>
      <c r="GV102" s="854"/>
      <c r="GW102" s="854"/>
      <c r="GX102" s="854"/>
      <c r="GY102" s="854"/>
      <c r="GZ102" s="854"/>
      <c r="HA102" s="854"/>
      <c r="HB102" s="854"/>
      <c r="HC102" s="854"/>
      <c r="HD102" s="854"/>
      <c r="HE102" s="854"/>
      <c r="HF102" s="854"/>
      <c r="HG102" s="854"/>
      <c r="HH102" s="854"/>
      <c r="HI102" s="854"/>
      <c r="HJ102" s="854"/>
      <c r="HK102" s="854"/>
      <c r="HL102" s="854"/>
      <c r="HM102" s="854"/>
      <c r="HN102" s="854"/>
      <c r="HO102" s="854"/>
      <c r="HP102" s="854"/>
      <c r="HQ102" s="854"/>
      <c r="HR102" s="854"/>
      <c r="HS102" s="854"/>
      <c r="HT102" s="854"/>
      <c r="HU102" s="854"/>
      <c r="HV102" s="854"/>
      <c r="HW102" s="854"/>
      <c r="HX102" s="854"/>
      <c r="HY102" s="854"/>
      <c r="HZ102" s="854"/>
      <c r="IA102" s="854"/>
      <c r="IB102" s="854"/>
      <c r="IC102" s="854"/>
      <c r="ID102" s="854"/>
      <c r="IE102" s="854"/>
      <c r="IF102" s="854"/>
      <c r="IG102" s="854"/>
      <c r="IH102" s="854"/>
      <c r="II102" s="854"/>
      <c r="IJ102" s="854"/>
      <c r="IK102" s="854"/>
      <c r="IL102" s="854"/>
      <c r="IM102" s="854"/>
      <c r="IN102" s="854"/>
      <c r="IO102" s="854"/>
      <c r="IP102" s="854"/>
      <c r="IQ102" s="854"/>
      <c r="IR102" s="854"/>
      <c r="IS102" s="854"/>
      <c r="IT102" s="854"/>
      <c r="IU102" s="854"/>
      <c r="IV102" s="854"/>
      <c r="IW102" s="854"/>
      <c r="IX102" s="854"/>
      <c r="IY102" s="854"/>
      <c r="IZ102" s="854"/>
      <c r="JA102" s="854"/>
      <c r="JB102" s="854"/>
      <c r="JC102" s="854"/>
      <c r="JD102" s="854"/>
      <c r="JE102" s="854"/>
      <c r="JF102" s="854"/>
      <c r="JG102" s="854"/>
      <c r="JH102" s="854"/>
      <c r="JI102" s="854"/>
      <c r="JJ102" s="854"/>
      <c r="JK102" s="854"/>
      <c r="JL102" s="854"/>
      <c r="JM102" s="854"/>
      <c r="JN102" s="854"/>
      <c r="JO102" s="854"/>
      <c r="JP102" s="854"/>
      <c r="JQ102" s="854"/>
      <c r="JR102" s="854"/>
      <c r="JS102" s="854"/>
      <c r="JT102" s="854"/>
      <c r="JU102" s="854"/>
      <c r="JV102" s="854"/>
      <c r="JW102" s="854"/>
      <c r="JX102" s="854"/>
      <c r="JY102" s="854"/>
      <c r="JZ102" s="854"/>
      <c r="KA102" s="854"/>
      <c r="KB102" s="854"/>
      <c r="KC102" s="854"/>
      <c r="KD102" s="854"/>
      <c r="KE102" s="854"/>
      <c r="KF102" s="854"/>
      <c r="KG102" s="854"/>
      <c r="KH102" s="854"/>
      <c r="KI102" s="854"/>
      <c r="KJ102" s="854"/>
      <c r="KK102" s="854"/>
      <c r="KL102" s="854"/>
      <c r="KM102" s="854"/>
      <c r="KN102" s="854"/>
      <c r="KO102" s="854"/>
      <c r="KP102" s="854"/>
      <c r="KQ102" s="854"/>
      <c r="KR102" s="854"/>
      <c r="KS102" s="854"/>
      <c r="KT102" s="854"/>
      <c r="KU102" s="854"/>
      <c r="KV102" s="854"/>
      <c r="KW102" s="854"/>
      <c r="KX102" s="854"/>
      <c r="KY102" s="854"/>
      <c r="KZ102" s="854"/>
      <c r="LA102" s="854"/>
      <c r="LB102" s="854"/>
      <c r="LC102" s="854"/>
      <c r="LD102" s="854"/>
      <c r="LE102" s="854"/>
      <c r="LF102" s="854"/>
      <c r="LG102" s="854"/>
      <c r="LH102" s="854"/>
      <c r="LI102" s="854"/>
      <c r="LJ102" s="854"/>
      <c r="LK102" s="854"/>
      <c r="LL102" s="854"/>
      <c r="LM102" s="855"/>
    </row>
    <row r="103" spans="1:325" s="856" customFormat="1" ht="35.25" customHeight="1" outlineLevel="1">
      <c r="A103" s="295" t="s">
        <v>2310</v>
      </c>
      <c r="B103" s="492" t="s">
        <v>2446</v>
      </c>
      <c r="C103" s="515">
        <v>600007886</v>
      </c>
      <c r="D103" s="325" t="s">
        <v>1299</v>
      </c>
      <c r="E103" s="325"/>
      <c r="F103" s="329"/>
      <c r="G103" s="329" t="s">
        <v>120</v>
      </c>
      <c r="H103" s="843">
        <v>442</v>
      </c>
      <c r="I103" s="726">
        <v>54.271167394057848</v>
      </c>
      <c r="J103" s="669">
        <f t="shared" si="19"/>
        <v>23987.855988173567</v>
      </c>
      <c r="K103" s="669">
        <f t="shared" si="20"/>
        <v>29293.969732757563</v>
      </c>
      <c r="L103" s="794">
        <f t="shared" si="21"/>
        <v>6.8940624570637881E-3</v>
      </c>
      <c r="M103" s="327"/>
      <c r="N103" s="1262"/>
      <c r="O103" s="1263"/>
      <c r="P103" s="345"/>
      <c r="Q103" s="345"/>
      <c r="R103" s="345"/>
      <c r="S103" s="345"/>
      <c r="T103" s="345"/>
      <c r="U103" s="345"/>
      <c r="V103" s="345"/>
      <c r="W103" s="345"/>
      <c r="X103" s="345"/>
      <c r="Y103" s="345"/>
      <c r="Z103" s="345"/>
      <c r="AA103" s="345"/>
      <c r="AB103" s="345"/>
      <c r="AC103" s="345"/>
      <c r="AD103" s="345"/>
      <c r="AE103" s="345"/>
      <c r="AF103" s="854"/>
      <c r="AG103" s="854"/>
      <c r="AH103" s="854"/>
      <c r="AI103" s="854"/>
      <c r="AJ103" s="854"/>
      <c r="AK103" s="854"/>
      <c r="AL103" s="854"/>
      <c r="AM103" s="854"/>
      <c r="AN103" s="854"/>
      <c r="AO103" s="854"/>
      <c r="AP103" s="854"/>
      <c r="AQ103" s="854"/>
      <c r="AR103" s="854"/>
      <c r="AS103" s="854"/>
      <c r="AT103" s="854"/>
      <c r="AU103" s="854"/>
      <c r="AV103" s="854"/>
      <c r="AW103" s="854"/>
      <c r="AX103" s="854"/>
      <c r="AY103" s="854"/>
      <c r="AZ103" s="854"/>
      <c r="BA103" s="854"/>
      <c r="BB103" s="854"/>
      <c r="BC103" s="854"/>
      <c r="BD103" s="854"/>
      <c r="BE103" s="854"/>
      <c r="BF103" s="854"/>
      <c r="BG103" s="854"/>
      <c r="BH103" s="854"/>
      <c r="BI103" s="854"/>
      <c r="BJ103" s="854"/>
      <c r="BK103" s="854"/>
      <c r="BL103" s="854"/>
      <c r="BM103" s="854"/>
      <c r="BN103" s="854"/>
      <c r="BO103" s="854"/>
      <c r="BP103" s="854"/>
      <c r="BQ103" s="854"/>
      <c r="BR103" s="854"/>
      <c r="BS103" s="854"/>
      <c r="BT103" s="854"/>
      <c r="BU103" s="854"/>
      <c r="BV103" s="854"/>
      <c r="BW103" s="854"/>
      <c r="BX103" s="854"/>
      <c r="BY103" s="854"/>
      <c r="BZ103" s="854"/>
      <c r="CA103" s="854"/>
      <c r="CB103" s="854"/>
      <c r="CC103" s="854"/>
      <c r="CD103" s="854"/>
      <c r="CE103" s="854"/>
      <c r="CF103" s="854"/>
      <c r="CG103" s="854"/>
      <c r="CH103" s="854"/>
      <c r="CI103" s="854"/>
      <c r="CJ103" s="854"/>
      <c r="CK103" s="854"/>
      <c r="CL103" s="854"/>
      <c r="CM103" s="854"/>
      <c r="CN103" s="854"/>
      <c r="CO103" s="854"/>
      <c r="CP103" s="854"/>
      <c r="CQ103" s="854"/>
      <c r="CR103" s="854"/>
      <c r="CS103" s="854"/>
      <c r="CT103" s="854"/>
      <c r="CU103" s="854"/>
      <c r="CV103" s="854"/>
      <c r="CW103" s="854"/>
      <c r="CX103" s="854"/>
      <c r="CY103" s="854"/>
      <c r="CZ103" s="854"/>
      <c r="DA103" s="854"/>
      <c r="DB103" s="854"/>
      <c r="DC103" s="854"/>
      <c r="DD103" s="854"/>
      <c r="DE103" s="854"/>
      <c r="DF103" s="854"/>
      <c r="DG103" s="854"/>
      <c r="DH103" s="854"/>
      <c r="DI103" s="854"/>
      <c r="DJ103" s="854"/>
      <c r="DK103" s="854"/>
      <c r="DL103" s="854"/>
      <c r="DM103" s="854"/>
      <c r="DN103" s="854"/>
      <c r="DO103" s="854"/>
      <c r="DP103" s="854"/>
      <c r="DQ103" s="854"/>
      <c r="DR103" s="854"/>
      <c r="DS103" s="854"/>
      <c r="DT103" s="854"/>
      <c r="DU103" s="854"/>
      <c r="DV103" s="854"/>
      <c r="DW103" s="854"/>
      <c r="DX103" s="854"/>
      <c r="DY103" s="854"/>
      <c r="DZ103" s="854"/>
      <c r="EA103" s="854"/>
      <c r="EB103" s="854"/>
      <c r="EC103" s="854"/>
      <c r="ED103" s="854"/>
      <c r="EE103" s="854"/>
      <c r="EF103" s="854"/>
      <c r="EG103" s="854"/>
      <c r="EH103" s="854"/>
      <c r="EI103" s="854"/>
      <c r="EJ103" s="854"/>
      <c r="EK103" s="854"/>
      <c r="EL103" s="854"/>
      <c r="EM103" s="854"/>
      <c r="EN103" s="854"/>
      <c r="EO103" s="854"/>
      <c r="EP103" s="854"/>
      <c r="EQ103" s="854"/>
      <c r="ER103" s="854"/>
      <c r="ES103" s="854"/>
      <c r="ET103" s="854"/>
      <c r="EU103" s="854"/>
      <c r="EV103" s="854"/>
      <c r="EW103" s="854"/>
      <c r="EX103" s="854"/>
      <c r="EY103" s="854"/>
      <c r="EZ103" s="854"/>
      <c r="FA103" s="854"/>
      <c r="FB103" s="854"/>
      <c r="FC103" s="854"/>
      <c r="FD103" s="854"/>
      <c r="FE103" s="854"/>
      <c r="FF103" s="854"/>
      <c r="FG103" s="854"/>
      <c r="FH103" s="854"/>
      <c r="FI103" s="854"/>
      <c r="FJ103" s="854"/>
      <c r="FK103" s="854"/>
      <c r="FL103" s="854"/>
      <c r="FM103" s="854"/>
      <c r="FN103" s="854"/>
      <c r="FO103" s="854"/>
      <c r="FP103" s="854"/>
      <c r="FQ103" s="854"/>
      <c r="FR103" s="854"/>
      <c r="FS103" s="854"/>
      <c r="FT103" s="854"/>
      <c r="FU103" s="854"/>
      <c r="FV103" s="854"/>
      <c r="FW103" s="854"/>
      <c r="FX103" s="854"/>
      <c r="FY103" s="854"/>
      <c r="FZ103" s="854"/>
      <c r="GA103" s="854"/>
      <c r="GB103" s="854"/>
      <c r="GC103" s="854"/>
      <c r="GD103" s="854"/>
      <c r="GE103" s="854"/>
      <c r="GF103" s="854"/>
      <c r="GG103" s="854"/>
      <c r="GH103" s="854"/>
      <c r="GI103" s="854"/>
      <c r="GJ103" s="854"/>
      <c r="GK103" s="854"/>
      <c r="GL103" s="854"/>
      <c r="GM103" s="854"/>
      <c r="GN103" s="854"/>
      <c r="GO103" s="854"/>
      <c r="GP103" s="854"/>
      <c r="GQ103" s="854"/>
      <c r="GR103" s="854"/>
      <c r="GS103" s="854"/>
      <c r="GT103" s="854"/>
      <c r="GU103" s="854"/>
      <c r="GV103" s="854"/>
      <c r="GW103" s="854"/>
      <c r="GX103" s="854"/>
      <c r="GY103" s="854"/>
      <c r="GZ103" s="854"/>
      <c r="HA103" s="854"/>
      <c r="HB103" s="854"/>
      <c r="HC103" s="854"/>
      <c r="HD103" s="854"/>
      <c r="HE103" s="854"/>
      <c r="HF103" s="854"/>
      <c r="HG103" s="854"/>
      <c r="HH103" s="854"/>
      <c r="HI103" s="854"/>
      <c r="HJ103" s="854"/>
      <c r="HK103" s="854"/>
      <c r="HL103" s="854"/>
      <c r="HM103" s="854"/>
      <c r="HN103" s="854"/>
      <c r="HO103" s="854"/>
      <c r="HP103" s="854"/>
      <c r="HQ103" s="854"/>
      <c r="HR103" s="854"/>
      <c r="HS103" s="854"/>
      <c r="HT103" s="854"/>
      <c r="HU103" s="854"/>
      <c r="HV103" s="854"/>
      <c r="HW103" s="854"/>
      <c r="HX103" s="854"/>
      <c r="HY103" s="854"/>
      <c r="HZ103" s="854"/>
      <c r="IA103" s="854"/>
      <c r="IB103" s="854"/>
      <c r="IC103" s="854"/>
      <c r="ID103" s="854"/>
      <c r="IE103" s="854"/>
      <c r="IF103" s="854"/>
      <c r="IG103" s="854"/>
      <c r="IH103" s="854"/>
      <c r="II103" s="854"/>
      <c r="IJ103" s="854"/>
      <c r="IK103" s="854"/>
      <c r="IL103" s="854"/>
      <c r="IM103" s="854"/>
      <c r="IN103" s="854"/>
      <c r="IO103" s="854"/>
      <c r="IP103" s="854"/>
      <c r="IQ103" s="854"/>
      <c r="IR103" s="854"/>
      <c r="IS103" s="854"/>
      <c r="IT103" s="854"/>
      <c r="IU103" s="854"/>
      <c r="IV103" s="854"/>
      <c r="IW103" s="854"/>
      <c r="IX103" s="854"/>
      <c r="IY103" s="854"/>
      <c r="IZ103" s="854"/>
      <c r="JA103" s="854"/>
      <c r="JB103" s="854"/>
      <c r="JC103" s="854"/>
      <c r="JD103" s="854"/>
      <c r="JE103" s="854"/>
      <c r="JF103" s="854"/>
      <c r="JG103" s="854"/>
      <c r="JH103" s="854"/>
      <c r="JI103" s="854"/>
      <c r="JJ103" s="854"/>
      <c r="JK103" s="854"/>
      <c r="JL103" s="854"/>
      <c r="JM103" s="854"/>
      <c r="JN103" s="854"/>
      <c r="JO103" s="854"/>
      <c r="JP103" s="854"/>
      <c r="JQ103" s="854"/>
      <c r="JR103" s="854"/>
      <c r="JS103" s="854"/>
      <c r="JT103" s="854"/>
      <c r="JU103" s="854"/>
      <c r="JV103" s="854"/>
      <c r="JW103" s="854"/>
      <c r="JX103" s="854"/>
      <c r="JY103" s="854"/>
      <c r="JZ103" s="854"/>
      <c r="KA103" s="854"/>
      <c r="KB103" s="854"/>
      <c r="KC103" s="854"/>
      <c r="KD103" s="854"/>
      <c r="KE103" s="854"/>
      <c r="KF103" s="854"/>
      <c r="KG103" s="854"/>
      <c r="KH103" s="854"/>
      <c r="KI103" s="854"/>
      <c r="KJ103" s="854"/>
      <c r="KK103" s="854"/>
      <c r="KL103" s="854"/>
      <c r="KM103" s="854"/>
      <c r="KN103" s="854"/>
      <c r="KO103" s="854"/>
      <c r="KP103" s="854"/>
      <c r="KQ103" s="854"/>
      <c r="KR103" s="854"/>
      <c r="KS103" s="854"/>
      <c r="KT103" s="854"/>
      <c r="KU103" s="854"/>
      <c r="KV103" s="854"/>
      <c r="KW103" s="854"/>
      <c r="KX103" s="854"/>
      <c r="KY103" s="854"/>
      <c r="KZ103" s="854"/>
      <c r="LA103" s="854"/>
      <c r="LB103" s="854"/>
      <c r="LC103" s="854"/>
      <c r="LD103" s="854"/>
      <c r="LE103" s="854"/>
      <c r="LF103" s="854"/>
      <c r="LG103" s="854"/>
      <c r="LH103" s="854"/>
      <c r="LI103" s="854"/>
      <c r="LJ103" s="854"/>
      <c r="LK103" s="854"/>
      <c r="LL103" s="854"/>
      <c r="LM103" s="855"/>
    </row>
    <row r="104" spans="1:325" s="856" customFormat="1" ht="35.25" customHeight="1" outlineLevel="1">
      <c r="A104" s="295" t="s">
        <v>2311</v>
      </c>
      <c r="B104" s="492" t="s">
        <v>2446</v>
      </c>
      <c r="C104" s="515">
        <v>600007886</v>
      </c>
      <c r="D104" s="325" t="s">
        <v>1300</v>
      </c>
      <c r="E104" s="325"/>
      <c r="F104" s="329"/>
      <c r="G104" s="329" t="s">
        <v>120</v>
      </c>
      <c r="H104" s="843">
        <v>1264</v>
      </c>
      <c r="I104" s="726">
        <v>54.271167394057848</v>
      </c>
      <c r="J104" s="669">
        <f t="shared" si="19"/>
        <v>68598.755586089115</v>
      </c>
      <c r="K104" s="669">
        <f t="shared" si="20"/>
        <v>83772.800321732037</v>
      </c>
      <c r="L104" s="794">
        <f t="shared" si="21"/>
        <v>1.9715146936037618E-2</v>
      </c>
      <c r="M104" s="327"/>
      <c r="N104" s="1262"/>
      <c r="O104" s="1263"/>
      <c r="P104" s="345"/>
      <c r="Q104" s="345"/>
      <c r="R104" s="345"/>
      <c r="S104" s="345"/>
      <c r="T104" s="345"/>
      <c r="U104" s="345"/>
      <c r="V104" s="345"/>
      <c r="W104" s="345"/>
      <c r="X104" s="345"/>
      <c r="Y104" s="345"/>
      <c r="Z104" s="345"/>
      <c r="AA104" s="345"/>
      <c r="AB104" s="345"/>
      <c r="AC104" s="345"/>
      <c r="AD104" s="345"/>
      <c r="AE104" s="345"/>
      <c r="AF104" s="854"/>
      <c r="AG104" s="854"/>
      <c r="AH104" s="854"/>
      <c r="AI104" s="854"/>
      <c r="AJ104" s="854"/>
      <c r="AK104" s="854"/>
      <c r="AL104" s="854"/>
      <c r="AM104" s="854"/>
      <c r="AN104" s="854"/>
      <c r="AO104" s="854"/>
      <c r="AP104" s="854"/>
      <c r="AQ104" s="854"/>
      <c r="AR104" s="854"/>
      <c r="AS104" s="854"/>
      <c r="AT104" s="854"/>
      <c r="AU104" s="854"/>
      <c r="AV104" s="854"/>
      <c r="AW104" s="854"/>
      <c r="AX104" s="854"/>
      <c r="AY104" s="854"/>
      <c r="AZ104" s="854"/>
      <c r="BA104" s="854"/>
      <c r="BB104" s="854"/>
      <c r="BC104" s="854"/>
      <c r="BD104" s="854"/>
      <c r="BE104" s="854"/>
      <c r="BF104" s="854"/>
      <c r="BG104" s="854"/>
      <c r="BH104" s="854"/>
      <c r="BI104" s="854"/>
      <c r="BJ104" s="854"/>
      <c r="BK104" s="854"/>
      <c r="BL104" s="854"/>
      <c r="BM104" s="854"/>
      <c r="BN104" s="854"/>
      <c r="BO104" s="854"/>
      <c r="BP104" s="854"/>
      <c r="BQ104" s="854"/>
      <c r="BR104" s="854"/>
      <c r="BS104" s="854"/>
      <c r="BT104" s="854"/>
      <c r="BU104" s="854"/>
      <c r="BV104" s="854"/>
      <c r="BW104" s="854"/>
      <c r="BX104" s="854"/>
      <c r="BY104" s="854"/>
      <c r="BZ104" s="854"/>
      <c r="CA104" s="854"/>
      <c r="CB104" s="854"/>
      <c r="CC104" s="854"/>
      <c r="CD104" s="854"/>
      <c r="CE104" s="854"/>
      <c r="CF104" s="854"/>
      <c r="CG104" s="854"/>
      <c r="CH104" s="854"/>
      <c r="CI104" s="854"/>
      <c r="CJ104" s="854"/>
      <c r="CK104" s="854"/>
      <c r="CL104" s="854"/>
      <c r="CM104" s="854"/>
      <c r="CN104" s="854"/>
      <c r="CO104" s="854"/>
      <c r="CP104" s="854"/>
      <c r="CQ104" s="854"/>
      <c r="CR104" s="854"/>
      <c r="CS104" s="854"/>
      <c r="CT104" s="854"/>
      <c r="CU104" s="854"/>
      <c r="CV104" s="854"/>
      <c r="CW104" s="854"/>
      <c r="CX104" s="854"/>
      <c r="CY104" s="854"/>
      <c r="CZ104" s="854"/>
      <c r="DA104" s="854"/>
      <c r="DB104" s="854"/>
      <c r="DC104" s="854"/>
      <c r="DD104" s="854"/>
      <c r="DE104" s="854"/>
      <c r="DF104" s="854"/>
      <c r="DG104" s="854"/>
      <c r="DH104" s="854"/>
      <c r="DI104" s="854"/>
      <c r="DJ104" s="854"/>
      <c r="DK104" s="854"/>
      <c r="DL104" s="854"/>
      <c r="DM104" s="854"/>
      <c r="DN104" s="854"/>
      <c r="DO104" s="854"/>
      <c r="DP104" s="854"/>
      <c r="DQ104" s="854"/>
      <c r="DR104" s="854"/>
      <c r="DS104" s="854"/>
      <c r="DT104" s="854"/>
      <c r="DU104" s="854"/>
      <c r="DV104" s="854"/>
      <c r="DW104" s="854"/>
      <c r="DX104" s="854"/>
      <c r="DY104" s="854"/>
      <c r="DZ104" s="854"/>
      <c r="EA104" s="854"/>
      <c r="EB104" s="854"/>
      <c r="EC104" s="854"/>
      <c r="ED104" s="854"/>
      <c r="EE104" s="854"/>
      <c r="EF104" s="854"/>
      <c r="EG104" s="854"/>
      <c r="EH104" s="854"/>
      <c r="EI104" s="854"/>
      <c r="EJ104" s="854"/>
      <c r="EK104" s="854"/>
      <c r="EL104" s="854"/>
      <c r="EM104" s="854"/>
      <c r="EN104" s="854"/>
      <c r="EO104" s="854"/>
      <c r="EP104" s="854"/>
      <c r="EQ104" s="854"/>
      <c r="ER104" s="854"/>
      <c r="ES104" s="854"/>
      <c r="ET104" s="854"/>
      <c r="EU104" s="854"/>
      <c r="EV104" s="854"/>
      <c r="EW104" s="854"/>
      <c r="EX104" s="854"/>
      <c r="EY104" s="854"/>
      <c r="EZ104" s="854"/>
      <c r="FA104" s="854"/>
      <c r="FB104" s="854"/>
      <c r="FC104" s="854"/>
      <c r="FD104" s="854"/>
      <c r="FE104" s="854"/>
      <c r="FF104" s="854"/>
      <c r="FG104" s="854"/>
      <c r="FH104" s="854"/>
      <c r="FI104" s="854"/>
      <c r="FJ104" s="854"/>
      <c r="FK104" s="854"/>
      <c r="FL104" s="854"/>
      <c r="FM104" s="854"/>
      <c r="FN104" s="854"/>
      <c r="FO104" s="854"/>
      <c r="FP104" s="854"/>
      <c r="FQ104" s="854"/>
      <c r="FR104" s="854"/>
      <c r="FS104" s="854"/>
      <c r="FT104" s="854"/>
      <c r="FU104" s="854"/>
      <c r="FV104" s="854"/>
      <c r="FW104" s="854"/>
      <c r="FX104" s="854"/>
      <c r="FY104" s="854"/>
      <c r="FZ104" s="854"/>
      <c r="GA104" s="854"/>
      <c r="GB104" s="854"/>
      <c r="GC104" s="854"/>
      <c r="GD104" s="854"/>
      <c r="GE104" s="854"/>
      <c r="GF104" s="854"/>
      <c r="GG104" s="854"/>
      <c r="GH104" s="854"/>
      <c r="GI104" s="854"/>
      <c r="GJ104" s="854"/>
      <c r="GK104" s="854"/>
      <c r="GL104" s="854"/>
      <c r="GM104" s="854"/>
      <c r="GN104" s="854"/>
      <c r="GO104" s="854"/>
      <c r="GP104" s="854"/>
      <c r="GQ104" s="854"/>
      <c r="GR104" s="854"/>
      <c r="GS104" s="854"/>
      <c r="GT104" s="854"/>
      <c r="GU104" s="854"/>
      <c r="GV104" s="854"/>
      <c r="GW104" s="854"/>
      <c r="GX104" s="854"/>
      <c r="GY104" s="854"/>
      <c r="GZ104" s="854"/>
      <c r="HA104" s="854"/>
      <c r="HB104" s="854"/>
      <c r="HC104" s="854"/>
      <c r="HD104" s="854"/>
      <c r="HE104" s="854"/>
      <c r="HF104" s="854"/>
      <c r="HG104" s="854"/>
      <c r="HH104" s="854"/>
      <c r="HI104" s="854"/>
      <c r="HJ104" s="854"/>
      <c r="HK104" s="854"/>
      <c r="HL104" s="854"/>
      <c r="HM104" s="854"/>
      <c r="HN104" s="854"/>
      <c r="HO104" s="854"/>
      <c r="HP104" s="854"/>
      <c r="HQ104" s="854"/>
      <c r="HR104" s="854"/>
      <c r="HS104" s="854"/>
      <c r="HT104" s="854"/>
      <c r="HU104" s="854"/>
      <c r="HV104" s="854"/>
      <c r="HW104" s="854"/>
      <c r="HX104" s="854"/>
      <c r="HY104" s="854"/>
      <c r="HZ104" s="854"/>
      <c r="IA104" s="854"/>
      <c r="IB104" s="854"/>
      <c r="IC104" s="854"/>
      <c r="ID104" s="854"/>
      <c r="IE104" s="854"/>
      <c r="IF104" s="854"/>
      <c r="IG104" s="854"/>
      <c r="IH104" s="854"/>
      <c r="II104" s="854"/>
      <c r="IJ104" s="854"/>
      <c r="IK104" s="854"/>
      <c r="IL104" s="854"/>
      <c r="IM104" s="854"/>
      <c r="IN104" s="854"/>
      <c r="IO104" s="854"/>
      <c r="IP104" s="854"/>
      <c r="IQ104" s="854"/>
      <c r="IR104" s="854"/>
      <c r="IS104" s="854"/>
      <c r="IT104" s="854"/>
      <c r="IU104" s="854"/>
      <c r="IV104" s="854"/>
      <c r="IW104" s="854"/>
      <c r="IX104" s="854"/>
      <c r="IY104" s="854"/>
      <c r="IZ104" s="854"/>
      <c r="JA104" s="854"/>
      <c r="JB104" s="854"/>
      <c r="JC104" s="854"/>
      <c r="JD104" s="854"/>
      <c r="JE104" s="854"/>
      <c r="JF104" s="854"/>
      <c r="JG104" s="854"/>
      <c r="JH104" s="854"/>
      <c r="JI104" s="854"/>
      <c r="JJ104" s="854"/>
      <c r="JK104" s="854"/>
      <c r="JL104" s="854"/>
      <c r="JM104" s="854"/>
      <c r="JN104" s="854"/>
      <c r="JO104" s="854"/>
      <c r="JP104" s="854"/>
      <c r="JQ104" s="854"/>
      <c r="JR104" s="854"/>
      <c r="JS104" s="854"/>
      <c r="JT104" s="854"/>
      <c r="JU104" s="854"/>
      <c r="JV104" s="854"/>
      <c r="JW104" s="854"/>
      <c r="JX104" s="854"/>
      <c r="JY104" s="854"/>
      <c r="JZ104" s="854"/>
      <c r="KA104" s="854"/>
      <c r="KB104" s="854"/>
      <c r="KC104" s="854"/>
      <c r="KD104" s="854"/>
      <c r="KE104" s="854"/>
      <c r="KF104" s="854"/>
      <c r="KG104" s="854"/>
      <c r="KH104" s="854"/>
      <c r="KI104" s="854"/>
      <c r="KJ104" s="854"/>
      <c r="KK104" s="854"/>
      <c r="KL104" s="854"/>
      <c r="KM104" s="854"/>
      <c r="KN104" s="854"/>
      <c r="KO104" s="854"/>
      <c r="KP104" s="854"/>
      <c r="KQ104" s="854"/>
      <c r="KR104" s="854"/>
      <c r="KS104" s="854"/>
      <c r="KT104" s="854"/>
      <c r="KU104" s="854"/>
      <c r="KV104" s="854"/>
      <c r="KW104" s="854"/>
      <c r="KX104" s="854"/>
      <c r="KY104" s="854"/>
      <c r="KZ104" s="854"/>
      <c r="LA104" s="854"/>
      <c r="LB104" s="854"/>
      <c r="LC104" s="854"/>
      <c r="LD104" s="854"/>
      <c r="LE104" s="854"/>
      <c r="LF104" s="854"/>
      <c r="LG104" s="854"/>
      <c r="LH104" s="854"/>
      <c r="LI104" s="854"/>
      <c r="LJ104" s="854"/>
      <c r="LK104" s="854"/>
      <c r="LL104" s="854"/>
      <c r="LM104" s="855"/>
    </row>
    <row r="105" spans="1:325" s="856" customFormat="1" ht="35.25" customHeight="1" outlineLevel="1">
      <c r="A105" s="295" t="s">
        <v>2312</v>
      </c>
      <c r="B105" s="492" t="s">
        <v>2446</v>
      </c>
      <c r="C105" s="515">
        <v>600009910</v>
      </c>
      <c r="D105" s="325" t="s">
        <v>1301</v>
      </c>
      <c r="E105" s="325"/>
      <c r="F105" s="329"/>
      <c r="G105" s="329" t="s">
        <v>120</v>
      </c>
      <c r="H105" s="843">
        <v>302</v>
      </c>
      <c r="I105" s="726">
        <v>101.13746244871059</v>
      </c>
      <c r="J105" s="669">
        <f t="shared" si="19"/>
        <v>30543.513659510598</v>
      </c>
      <c r="K105" s="669">
        <f t="shared" si="20"/>
        <v>37299.738880994344</v>
      </c>
      <c r="L105" s="794">
        <f t="shared" si="21"/>
        <v>8.778145530415938E-3</v>
      </c>
      <c r="M105" s="327"/>
      <c r="N105" s="1262"/>
      <c r="O105" s="1263"/>
      <c r="P105" s="345"/>
      <c r="Q105" s="345"/>
      <c r="R105" s="345"/>
      <c r="S105" s="345"/>
      <c r="T105" s="345"/>
      <c r="U105" s="345"/>
      <c r="V105" s="345"/>
      <c r="W105" s="345"/>
      <c r="X105" s="345"/>
      <c r="Y105" s="345"/>
      <c r="Z105" s="345"/>
      <c r="AA105" s="345"/>
      <c r="AB105" s="345"/>
      <c r="AC105" s="345"/>
      <c r="AD105" s="345"/>
      <c r="AE105" s="345"/>
      <c r="AF105" s="854"/>
      <c r="AG105" s="854"/>
      <c r="AH105" s="854"/>
      <c r="AI105" s="854"/>
      <c r="AJ105" s="854"/>
      <c r="AK105" s="854"/>
      <c r="AL105" s="854"/>
      <c r="AM105" s="854"/>
      <c r="AN105" s="854"/>
      <c r="AO105" s="854"/>
      <c r="AP105" s="854"/>
      <c r="AQ105" s="854"/>
      <c r="AR105" s="854"/>
      <c r="AS105" s="854"/>
      <c r="AT105" s="854"/>
      <c r="AU105" s="854"/>
      <c r="AV105" s="854"/>
      <c r="AW105" s="854"/>
      <c r="AX105" s="854"/>
      <c r="AY105" s="854"/>
      <c r="AZ105" s="854"/>
      <c r="BA105" s="854"/>
      <c r="BB105" s="854"/>
      <c r="BC105" s="854"/>
      <c r="BD105" s="854"/>
      <c r="BE105" s="854"/>
      <c r="BF105" s="854"/>
      <c r="BG105" s="854"/>
      <c r="BH105" s="854"/>
      <c r="BI105" s="854"/>
      <c r="BJ105" s="854"/>
      <c r="BK105" s="854"/>
      <c r="BL105" s="854"/>
      <c r="BM105" s="854"/>
      <c r="BN105" s="854"/>
      <c r="BO105" s="854"/>
      <c r="BP105" s="854"/>
      <c r="BQ105" s="854"/>
      <c r="BR105" s="854"/>
      <c r="BS105" s="854"/>
      <c r="BT105" s="854"/>
      <c r="BU105" s="854"/>
      <c r="BV105" s="854"/>
      <c r="BW105" s="854"/>
      <c r="BX105" s="854"/>
      <c r="BY105" s="854"/>
      <c r="BZ105" s="854"/>
      <c r="CA105" s="854"/>
      <c r="CB105" s="854"/>
      <c r="CC105" s="854"/>
      <c r="CD105" s="854"/>
      <c r="CE105" s="854"/>
      <c r="CF105" s="854"/>
      <c r="CG105" s="854"/>
      <c r="CH105" s="854"/>
      <c r="CI105" s="854"/>
      <c r="CJ105" s="854"/>
      <c r="CK105" s="854"/>
      <c r="CL105" s="854"/>
      <c r="CM105" s="854"/>
      <c r="CN105" s="854"/>
      <c r="CO105" s="854"/>
      <c r="CP105" s="854"/>
      <c r="CQ105" s="854"/>
      <c r="CR105" s="854"/>
      <c r="CS105" s="854"/>
      <c r="CT105" s="854"/>
      <c r="CU105" s="854"/>
      <c r="CV105" s="854"/>
      <c r="CW105" s="854"/>
      <c r="CX105" s="854"/>
      <c r="CY105" s="854"/>
      <c r="CZ105" s="854"/>
      <c r="DA105" s="854"/>
      <c r="DB105" s="854"/>
      <c r="DC105" s="854"/>
      <c r="DD105" s="854"/>
      <c r="DE105" s="854"/>
      <c r="DF105" s="854"/>
      <c r="DG105" s="854"/>
      <c r="DH105" s="854"/>
      <c r="DI105" s="854"/>
      <c r="DJ105" s="854"/>
      <c r="DK105" s="854"/>
      <c r="DL105" s="854"/>
      <c r="DM105" s="854"/>
      <c r="DN105" s="854"/>
      <c r="DO105" s="854"/>
      <c r="DP105" s="854"/>
      <c r="DQ105" s="854"/>
      <c r="DR105" s="854"/>
      <c r="DS105" s="854"/>
      <c r="DT105" s="854"/>
      <c r="DU105" s="854"/>
      <c r="DV105" s="854"/>
      <c r="DW105" s="854"/>
      <c r="DX105" s="854"/>
      <c r="DY105" s="854"/>
      <c r="DZ105" s="854"/>
      <c r="EA105" s="854"/>
      <c r="EB105" s="854"/>
      <c r="EC105" s="854"/>
      <c r="ED105" s="854"/>
      <c r="EE105" s="854"/>
      <c r="EF105" s="854"/>
      <c r="EG105" s="854"/>
      <c r="EH105" s="854"/>
      <c r="EI105" s="854"/>
      <c r="EJ105" s="854"/>
      <c r="EK105" s="854"/>
      <c r="EL105" s="854"/>
      <c r="EM105" s="854"/>
      <c r="EN105" s="854"/>
      <c r="EO105" s="854"/>
      <c r="EP105" s="854"/>
      <c r="EQ105" s="854"/>
      <c r="ER105" s="854"/>
      <c r="ES105" s="854"/>
      <c r="ET105" s="854"/>
      <c r="EU105" s="854"/>
      <c r="EV105" s="854"/>
      <c r="EW105" s="854"/>
      <c r="EX105" s="854"/>
      <c r="EY105" s="854"/>
      <c r="EZ105" s="854"/>
      <c r="FA105" s="854"/>
      <c r="FB105" s="854"/>
      <c r="FC105" s="854"/>
      <c r="FD105" s="854"/>
      <c r="FE105" s="854"/>
      <c r="FF105" s="854"/>
      <c r="FG105" s="854"/>
      <c r="FH105" s="854"/>
      <c r="FI105" s="854"/>
      <c r="FJ105" s="854"/>
      <c r="FK105" s="854"/>
      <c r="FL105" s="854"/>
      <c r="FM105" s="854"/>
      <c r="FN105" s="854"/>
      <c r="FO105" s="854"/>
      <c r="FP105" s="854"/>
      <c r="FQ105" s="854"/>
      <c r="FR105" s="854"/>
      <c r="FS105" s="854"/>
      <c r="FT105" s="854"/>
      <c r="FU105" s="854"/>
      <c r="FV105" s="854"/>
      <c r="FW105" s="854"/>
      <c r="FX105" s="854"/>
      <c r="FY105" s="854"/>
      <c r="FZ105" s="854"/>
      <c r="GA105" s="854"/>
      <c r="GB105" s="854"/>
      <c r="GC105" s="854"/>
      <c r="GD105" s="854"/>
      <c r="GE105" s="854"/>
      <c r="GF105" s="854"/>
      <c r="GG105" s="854"/>
      <c r="GH105" s="854"/>
      <c r="GI105" s="854"/>
      <c r="GJ105" s="854"/>
      <c r="GK105" s="854"/>
      <c r="GL105" s="854"/>
      <c r="GM105" s="854"/>
      <c r="GN105" s="854"/>
      <c r="GO105" s="854"/>
      <c r="GP105" s="854"/>
      <c r="GQ105" s="854"/>
      <c r="GR105" s="854"/>
      <c r="GS105" s="854"/>
      <c r="GT105" s="854"/>
      <c r="GU105" s="854"/>
      <c r="GV105" s="854"/>
      <c r="GW105" s="854"/>
      <c r="GX105" s="854"/>
      <c r="GY105" s="854"/>
      <c r="GZ105" s="854"/>
      <c r="HA105" s="854"/>
      <c r="HB105" s="854"/>
      <c r="HC105" s="854"/>
      <c r="HD105" s="854"/>
      <c r="HE105" s="854"/>
      <c r="HF105" s="854"/>
      <c r="HG105" s="854"/>
      <c r="HH105" s="854"/>
      <c r="HI105" s="854"/>
      <c r="HJ105" s="854"/>
      <c r="HK105" s="854"/>
      <c r="HL105" s="854"/>
      <c r="HM105" s="854"/>
      <c r="HN105" s="854"/>
      <c r="HO105" s="854"/>
      <c r="HP105" s="854"/>
      <c r="HQ105" s="854"/>
      <c r="HR105" s="854"/>
      <c r="HS105" s="854"/>
      <c r="HT105" s="854"/>
      <c r="HU105" s="854"/>
      <c r="HV105" s="854"/>
      <c r="HW105" s="854"/>
      <c r="HX105" s="854"/>
      <c r="HY105" s="854"/>
      <c r="HZ105" s="854"/>
      <c r="IA105" s="854"/>
      <c r="IB105" s="854"/>
      <c r="IC105" s="854"/>
      <c r="ID105" s="854"/>
      <c r="IE105" s="854"/>
      <c r="IF105" s="854"/>
      <c r="IG105" s="854"/>
      <c r="IH105" s="854"/>
      <c r="II105" s="854"/>
      <c r="IJ105" s="854"/>
      <c r="IK105" s="854"/>
      <c r="IL105" s="854"/>
      <c r="IM105" s="854"/>
      <c r="IN105" s="854"/>
      <c r="IO105" s="854"/>
      <c r="IP105" s="854"/>
      <c r="IQ105" s="854"/>
      <c r="IR105" s="854"/>
      <c r="IS105" s="854"/>
      <c r="IT105" s="854"/>
      <c r="IU105" s="854"/>
      <c r="IV105" s="854"/>
      <c r="IW105" s="854"/>
      <c r="IX105" s="854"/>
      <c r="IY105" s="854"/>
      <c r="IZ105" s="854"/>
      <c r="JA105" s="854"/>
      <c r="JB105" s="854"/>
      <c r="JC105" s="854"/>
      <c r="JD105" s="854"/>
      <c r="JE105" s="854"/>
      <c r="JF105" s="854"/>
      <c r="JG105" s="854"/>
      <c r="JH105" s="854"/>
      <c r="JI105" s="854"/>
      <c r="JJ105" s="854"/>
      <c r="JK105" s="854"/>
      <c r="JL105" s="854"/>
      <c r="JM105" s="854"/>
      <c r="JN105" s="854"/>
      <c r="JO105" s="854"/>
      <c r="JP105" s="854"/>
      <c r="JQ105" s="854"/>
      <c r="JR105" s="854"/>
      <c r="JS105" s="854"/>
      <c r="JT105" s="854"/>
      <c r="JU105" s="854"/>
      <c r="JV105" s="854"/>
      <c r="JW105" s="854"/>
      <c r="JX105" s="854"/>
      <c r="JY105" s="854"/>
      <c r="JZ105" s="854"/>
      <c r="KA105" s="854"/>
      <c r="KB105" s="854"/>
      <c r="KC105" s="854"/>
      <c r="KD105" s="854"/>
      <c r="KE105" s="854"/>
      <c r="KF105" s="854"/>
      <c r="KG105" s="854"/>
      <c r="KH105" s="854"/>
      <c r="KI105" s="854"/>
      <c r="KJ105" s="854"/>
      <c r="KK105" s="854"/>
      <c r="KL105" s="854"/>
      <c r="KM105" s="854"/>
      <c r="KN105" s="854"/>
      <c r="KO105" s="854"/>
      <c r="KP105" s="854"/>
      <c r="KQ105" s="854"/>
      <c r="KR105" s="854"/>
      <c r="KS105" s="854"/>
      <c r="KT105" s="854"/>
      <c r="KU105" s="854"/>
      <c r="KV105" s="854"/>
      <c r="KW105" s="854"/>
      <c r="KX105" s="854"/>
      <c r="KY105" s="854"/>
      <c r="KZ105" s="854"/>
      <c r="LA105" s="854"/>
      <c r="LB105" s="854"/>
      <c r="LC105" s="854"/>
      <c r="LD105" s="854"/>
      <c r="LE105" s="854"/>
      <c r="LF105" s="854"/>
      <c r="LG105" s="854"/>
      <c r="LH105" s="854"/>
      <c r="LI105" s="854"/>
      <c r="LJ105" s="854"/>
      <c r="LK105" s="854"/>
      <c r="LL105" s="854"/>
      <c r="LM105" s="855"/>
    </row>
    <row r="106" spans="1:325" s="856" customFormat="1" ht="35.25" customHeight="1" outlineLevel="1">
      <c r="A106" s="295" t="s">
        <v>2313</v>
      </c>
      <c r="B106" s="492" t="s">
        <v>2446</v>
      </c>
      <c r="C106" s="515">
        <v>600007884</v>
      </c>
      <c r="D106" s="325" t="s">
        <v>1302</v>
      </c>
      <c r="E106" s="325"/>
      <c r="F106" s="329"/>
      <c r="G106" s="329" t="s">
        <v>263</v>
      </c>
      <c r="H106" s="843">
        <v>314</v>
      </c>
      <c r="I106" s="726">
        <v>347.50401151705955</v>
      </c>
      <c r="J106" s="669">
        <f t="shared" si="19"/>
        <v>109116.25961635669</v>
      </c>
      <c r="K106" s="669">
        <f t="shared" si="20"/>
        <v>133252.77624349479</v>
      </c>
      <c r="L106" s="794">
        <f t="shared" si="21"/>
        <v>3.1359797609558128E-2</v>
      </c>
      <c r="M106" s="327"/>
      <c r="N106" s="1262"/>
      <c r="O106" s="1263"/>
      <c r="P106" s="345"/>
      <c r="Q106" s="345"/>
      <c r="R106" s="345"/>
      <c r="S106" s="345"/>
      <c r="T106" s="345"/>
      <c r="U106" s="345"/>
      <c r="V106" s="345"/>
      <c r="W106" s="345"/>
      <c r="X106" s="345"/>
      <c r="Y106" s="345"/>
      <c r="Z106" s="345"/>
      <c r="AA106" s="345"/>
      <c r="AB106" s="345"/>
      <c r="AC106" s="345"/>
      <c r="AD106" s="345"/>
      <c r="AE106" s="345"/>
      <c r="AF106" s="854"/>
      <c r="AG106" s="854"/>
      <c r="AH106" s="854"/>
      <c r="AI106" s="854"/>
      <c r="AJ106" s="854"/>
      <c r="AK106" s="854"/>
      <c r="AL106" s="854"/>
      <c r="AM106" s="854"/>
      <c r="AN106" s="854"/>
      <c r="AO106" s="854"/>
      <c r="AP106" s="854"/>
      <c r="AQ106" s="854"/>
      <c r="AR106" s="854"/>
      <c r="AS106" s="854"/>
      <c r="AT106" s="854"/>
      <c r="AU106" s="854"/>
      <c r="AV106" s="854"/>
      <c r="AW106" s="854"/>
      <c r="AX106" s="854"/>
      <c r="AY106" s="854"/>
      <c r="AZ106" s="854"/>
      <c r="BA106" s="854"/>
      <c r="BB106" s="854"/>
      <c r="BC106" s="854"/>
      <c r="BD106" s="854"/>
      <c r="BE106" s="854"/>
      <c r="BF106" s="854"/>
      <c r="BG106" s="854"/>
      <c r="BH106" s="854"/>
      <c r="BI106" s="854"/>
      <c r="BJ106" s="854"/>
      <c r="BK106" s="854"/>
      <c r="BL106" s="854"/>
      <c r="BM106" s="854"/>
      <c r="BN106" s="854"/>
      <c r="BO106" s="854"/>
      <c r="BP106" s="854"/>
      <c r="BQ106" s="854"/>
      <c r="BR106" s="854"/>
      <c r="BS106" s="854"/>
      <c r="BT106" s="854"/>
      <c r="BU106" s="854"/>
      <c r="BV106" s="854"/>
      <c r="BW106" s="854"/>
      <c r="BX106" s="854"/>
      <c r="BY106" s="854"/>
      <c r="BZ106" s="854"/>
      <c r="CA106" s="854"/>
      <c r="CB106" s="854"/>
      <c r="CC106" s="854"/>
      <c r="CD106" s="854"/>
      <c r="CE106" s="854"/>
      <c r="CF106" s="854"/>
      <c r="CG106" s="854"/>
      <c r="CH106" s="854"/>
      <c r="CI106" s="854"/>
      <c r="CJ106" s="854"/>
      <c r="CK106" s="854"/>
      <c r="CL106" s="854"/>
      <c r="CM106" s="854"/>
      <c r="CN106" s="854"/>
      <c r="CO106" s="854"/>
      <c r="CP106" s="854"/>
      <c r="CQ106" s="854"/>
      <c r="CR106" s="854"/>
      <c r="CS106" s="854"/>
      <c r="CT106" s="854"/>
      <c r="CU106" s="854"/>
      <c r="CV106" s="854"/>
      <c r="CW106" s="854"/>
      <c r="CX106" s="854"/>
      <c r="CY106" s="854"/>
      <c r="CZ106" s="854"/>
      <c r="DA106" s="854"/>
      <c r="DB106" s="854"/>
      <c r="DC106" s="854"/>
      <c r="DD106" s="854"/>
      <c r="DE106" s="854"/>
      <c r="DF106" s="854"/>
      <c r="DG106" s="854"/>
      <c r="DH106" s="854"/>
      <c r="DI106" s="854"/>
      <c r="DJ106" s="854"/>
      <c r="DK106" s="854"/>
      <c r="DL106" s="854"/>
      <c r="DM106" s="854"/>
      <c r="DN106" s="854"/>
      <c r="DO106" s="854"/>
      <c r="DP106" s="854"/>
      <c r="DQ106" s="854"/>
      <c r="DR106" s="854"/>
      <c r="DS106" s="854"/>
      <c r="DT106" s="854"/>
      <c r="DU106" s="854"/>
      <c r="DV106" s="854"/>
      <c r="DW106" s="854"/>
      <c r="DX106" s="854"/>
      <c r="DY106" s="854"/>
      <c r="DZ106" s="854"/>
      <c r="EA106" s="854"/>
      <c r="EB106" s="854"/>
      <c r="EC106" s="854"/>
      <c r="ED106" s="854"/>
      <c r="EE106" s="854"/>
      <c r="EF106" s="854"/>
      <c r="EG106" s="854"/>
      <c r="EH106" s="854"/>
      <c r="EI106" s="854"/>
      <c r="EJ106" s="854"/>
      <c r="EK106" s="854"/>
      <c r="EL106" s="854"/>
      <c r="EM106" s="854"/>
      <c r="EN106" s="854"/>
      <c r="EO106" s="854"/>
      <c r="EP106" s="854"/>
      <c r="EQ106" s="854"/>
      <c r="ER106" s="854"/>
      <c r="ES106" s="854"/>
      <c r="ET106" s="854"/>
      <c r="EU106" s="854"/>
      <c r="EV106" s="854"/>
      <c r="EW106" s="854"/>
      <c r="EX106" s="854"/>
      <c r="EY106" s="854"/>
      <c r="EZ106" s="854"/>
      <c r="FA106" s="854"/>
      <c r="FB106" s="854"/>
      <c r="FC106" s="854"/>
      <c r="FD106" s="854"/>
      <c r="FE106" s="854"/>
      <c r="FF106" s="854"/>
      <c r="FG106" s="854"/>
      <c r="FH106" s="854"/>
      <c r="FI106" s="854"/>
      <c r="FJ106" s="854"/>
      <c r="FK106" s="854"/>
      <c r="FL106" s="854"/>
      <c r="FM106" s="854"/>
      <c r="FN106" s="854"/>
      <c r="FO106" s="854"/>
      <c r="FP106" s="854"/>
      <c r="FQ106" s="854"/>
      <c r="FR106" s="854"/>
      <c r="FS106" s="854"/>
      <c r="FT106" s="854"/>
      <c r="FU106" s="854"/>
      <c r="FV106" s="854"/>
      <c r="FW106" s="854"/>
      <c r="FX106" s="854"/>
      <c r="FY106" s="854"/>
      <c r="FZ106" s="854"/>
      <c r="GA106" s="854"/>
      <c r="GB106" s="854"/>
      <c r="GC106" s="854"/>
      <c r="GD106" s="854"/>
      <c r="GE106" s="854"/>
      <c r="GF106" s="854"/>
      <c r="GG106" s="854"/>
      <c r="GH106" s="854"/>
      <c r="GI106" s="854"/>
      <c r="GJ106" s="854"/>
      <c r="GK106" s="854"/>
      <c r="GL106" s="854"/>
      <c r="GM106" s="854"/>
      <c r="GN106" s="854"/>
      <c r="GO106" s="854"/>
      <c r="GP106" s="854"/>
      <c r="GQ106" s="854"/>
      <c r="GR106" s="854"/>
      <c r="GS106" s="854"/>
      <c r="GT106" s="854"/>
      <c r="GU106" s="854"/>
      <c r="GV106" s="854"/>
      <c r="GW106" s="854"/>
      <c r="GX106" s="854"/>
      <c r="GY106" s="854"/>
      <c r="GZ106" s="854"/>
      <c r="HA106" s="854"/>
      <c r="HB106" s="854"/>
      <c r="HC106" s="854"/>
      <c r="HD106" s="854"/>
      <c r="HE106" s="854"/>
      <c r="HF106" s="854"/>
      <c r="HG106" s="854"/>
      <c r="HH106" s="854"/>
      <c r="HI106" s="854"/>
      <c r="HJ106" s="854"/>
      <c r="HK106" s="854"/>
      <c r="HL106" s="854"/>
      <c r="HM106" s="854"/>
      <c r="HN106" s="854"/>
      <c r="HO106" s="854"/>
      <c r="HP106" s="854"/>
      <c r="HQ106" s="854"/>
      <c r="HR106" s="854"/>
      <c r="HS106" s="854"/>
      <c r="HT106" s="854"/>
      <c r="HU106" s="854"/>
      <c r="HV106" s="854"/>
      <c r="HW106" s="854"/>
      <c r="HX106" s="854"/>
      <c r="HY106" s="854"/>
      <c r="HZ106" s="854"/>
      <c r="IA106" s="854"/>
      <c r="IB106" s="854"/>
      <c r="IC106" s="854"/>
      <c r="ID106" s="854"/>
      <c r="IE106" s="854"/>
      <c r="IF106" s="854"/>
      <c r="IG106" s="854"/>
      <c r="IH106" s="854"/>
      <c r="II106" s="854"/>
      <c r="IJ106" s="854"/>
      <c r="IK106" s="854"/>
      <c r="IL106" s="854"/>
      <c r="IM106" s="854"/>
      <c r="IN106" s="854"/>
      <c r="IO106" s="854"/>
      <c r="IP106" s="854"/>
      <c r="IQ106" s="854"/>
      <c r="IR106" s="854"/>
      <c r="IS106" s="854"/>
      <c r="IT106" s="854"/>
      <c r="IU106" s="854"/>
      <c r="IV106" s="854"/>
      <c r="IW106" s="854"/>
      <c r="IX106" s="854"/>
      <c r="IY106" s="854"/>
      <c r="IZ106" s="854"/>
      <c r="JA106" s="854"/>
      <c r="JB106" s="854"/>
      <c r="JC106" s="854"/>
      <c r="JD106" s="854"/>
      <c r="JE106" s="854"/>
      <c r="JF106" s="854"/>
      <c r="JG106" s="854"/>
      <c r="JH106" s="854"/>
      <c r="JI106" s="854"/>
      <c r="JJ106" s="854"/>
      <c r="JK106" s="854"/>
      <c r="JL106" s="854"/>
      <c r="JM106" s="854"/>
      <c r="JN106" s="854"/>
      <c r="JO106" s="854"/>
      <c r="JP106" s="854"/>
      <c r="JQ106" s="854"/>
      <c r="JR106" s="854"/>
      <c r="JS106" s="854"/>
      <c r="JT106" s="854"/>
      <c r="JU106" s="854"/>
      <c r="JV106" s="854"/>
      <c r="JW106" s="854"/>
      <c r="JX106" s="854"/>
      <c r="JY106" s="854"/>
      <c r="JZ106" s="854"/>
      <c r="KA106" s="854"/>
      <c r="KB106" s="854"/>
      <c r="KC106" s="854"/>
      <c r="KD106" s="854"/>
      <c r="KE106" s="854"/>
      <c r="KF106" s="854"/>
      <c r="KG106" s="854"/>
      <c r="KH106" s="854"/>
      <c r="KI106" s="854"/>
      <c r="KJ106" s="854"/>
      <c r="KK106" s="854"/>
      <c r="KL106" s="854"/>
      <c r="KM106" s="854"/>
      <c r="KN106" s="854"/>
      <c r="KO106" s="854"/>
      <c r="KP106" s="854"/>
      <c r="KQ106" s="854"/>
      <c r="KR106" s="854"/>
      <c r="KS106" s="854"/>
      <c r="KT106" s="854"/>
      <c r="KU106" s="854"/>
      <c r="KV106" s="854"/>
      <c r="KW106" s="854"/>
      <c r="KX106" s="854"/>
      <c r="KY106" s="854"/>
      <c r="KZ106" s="854"/>
      <c r="LA106" s="854"/>
      <c r="LB106" s="854"/>
      <c r="LC106" s="854"/>
      <c r="LD106" s="854"/>
      <c r="LE106" s="854"/>
      <c r="LF106" s="854"/>
      <c r="LG106" s="854"/>
      <c r="LH106" s="854"/>
      <c r="LI106" s="854"/>
      <c r="LJ106" s="854"/>
      <c r="LK106" s="854"/>
      <c r="LL106" s="854"/>
      <c r="LM106" s="855"/>
    </row>
    <row r="107" spans="1:325" s="856" customFormat="1" ht="35.25" customHeight="1" outlineLevel="1">
      <c r="A107" s="295" t="s">
        <v>2314</v>
      </c>
      <c r="B107" s="492" t="s">
        <v>2446</v>
      </c>
      <c r="C107" s="515">
        <v>600006378</v>
      </c>
      <c r="D107" s="325" t="s">
        <v>1303</v>
      </c>
      <c r="E107" s="325"/>
      <c r="F107" s="329"/>
      <c r="G107" s="329" t="s">
        <v>111</v>
      </c>
      <c r="H107" s="843">
        <v>2</v>
      </c>
      <c r="I107" s="726">
        <v>88.873041480720673</v>
      </c>
      <c r="J107" s="669">
        <f t="shared" si="19"/>
        <v>177.74608296144135</v>
      </c>
      <c r="K107" s="669">
        <f t="shared" si="20"/>
        <v>217.06351651251219</v>
      </c>
      <c r="L107" s="794">
        <f t="shared" si="21"/>
        <v>5.1083873358200842E-5</v>
      </c>
      <c r="M107" s="327"/>
      <c r="N107" s="1262"/>
      <c r="O107" s="1263"/>
      <c r="P107" s="345"/>
      <c r="Q107" s="345"/>
      <c r="R107" s="345"/>
      <c r="S107" s="345"/>
      <c r="T107" s="345"/>
      <c r="U107" s="345"/>
      <c r="V107" s="345"/>
      <c r="W107" s="345"/>
      <c r="X107" s="345"/>
      <c r="Y107" s="345"/>
      <c r="Z107" s="345"/>
      <c r="AA107" s="345"/>
      <c r="AB107" s="345"/>
      <c r="AC107" s="345"/>
      <c r="AD107" s="345"/>
      <c r="AE107" s="345"/>
      <c r="AF107" s="854"/>
      <c r="AG107" s="854"/>
      <c r="AH107" s="854"/>
      <c r="AI107" s="854"/>
      <c r="AJ107" s="854"/>
      <c r="AK107" s="854"/>
      <c r="AL107" s="854"/>
      <c r="AM107" s="854"/>
      <c r="AN107" s="854"/>
      <c r="AO107" s="854"/>
      <c r="AP107" s="854"/>
      <c r="AQ107" s="854"/>
      <c r="AR107" s="854"/>
      <c r="AS107" s="854"/>
      <c r="AT107" s="854"/>
      <c r="AU107" s="854"/>
      <c r="AV107" s="854"/>
      <c r="AW107" s="854"/>
      <c r="AX107" s="854"/>
      <c r="AY107" s="854"/>
      <c r="AZ107" s="854"/>
      <c r="BA107" s="854"/>
      <c r="BB107" s="854"/>
      <c r="BC107" s="854"/>
      <c r="BD107" s="854"/>
      <c r="BE107" s="854"/>
      <c r="BF107" s="854"/>
      <c r="BG107" s="854"/>
      <c r="BH107" s="854"/>
      <c r="BI107" s="854"/>
      <c r="BJ107" s="854"/>
      <c r="BK107" s="854"/>
      <c r="BL107" s="854"/>
      <c r="BM107" s="854"/>
      <c r="BN107" s="854"/>
      <c r="BO107" s="854"/>
      <c r="BP107" s="854"/>
      <c r="BQ107" s="854"/>
      <c r="BR107" s="854"/>
      <c r="BS107" s="854"/>
      <c r="BT107" s="854"/>
      <c r="BU107" s="854"/>
      <c r="BV107" s="854"/>
      <c r="BW107" s="854"/>
      <c r="BX107" s="854"/>
      <c r="BY107" s="854"/>
      <c r="BZ107" s="854"/>
      <c r="CA107" s="854"/>
      <c r="CB107" s="854"/>
      <c r="CC107" s="854"/>
      <c r="CD107" s="854"/>
      <c r="CE107" s="854"/>
      <c r="CF107" s="854"/>
      <c r="CG107" s="854"/>
      <c r="CH107" s="854"/>
      <c r="CI107" s="854"/>
      <c r="CJ107" s="854"/>
      <c r="CK107" s="854"/>
      <c r="CL107" s="854"/>
      <c r="CM107" s="854"/>
      <c r="CN107" s="854"/>
      <c r="CO107" s="854"/>
      <c r="CP107" s="854"/>
      <c r="CQ107" s="854"/>
      <c r="CR107" s="854"/>
      <c r="CS107" s="854"/>
      <c r="CT107" s="854"/>
      <c r="CU107" s="854"/>
      <c r="CV107" s="854"/>
      <c r="CW107" s="854"/>
      <c r="CX107" s="854"/>
      <c r="CY107" s="854"/>
      <c r="CZ107" s="854"/>
      <c r="DA107" s="854"/>
      <c r="DB107" s="854"/>
      <c r="DC107" s="854"/>
      <c r="DD107" s="854"/>
      <c r="DE107" s="854"/>
      <c r="DF107" s="854"/>
      <c r="DG107" s="854"/>
      <c r="DH107" s="854"/>
      <c r="DI107" s="854"/>
      <c r="DJ107" s="854"/>
      <c r="DK107" s="854"/>
      <c r="DL107" s="854"/>
      <c r="DM107" s="854"/>
      <c r="DN107" s="854"/>
      <c r="DO107" s="854"/>
      <c r="DP107" s="854"/>
      <c r="DQ107" s="854"/>
      <c r="DR107" s="854"/>
      <c r="DS107" s="854"/>
      <c r="DT107" s="854"/>
      <c r="DU107" s="854"/>
      <c r="DV107" s="854"/>
      <c r="DW107" s="854"/>
      <c r="DX107" s="854"/>
      <c r="DY107" s="854"/>
      <c r="DZ107" s="854"/>
      <c r="EA107" s="854"/>
      <c r="EB107" s="854"/>
      <c r="EC107" s="854"/>
      <c r="ED107" s="854"/>
      <c r="EE107" s="854"/>
      <c r="EF107" s="854"/>
      <c r="EG107" s="854"/>
      <c r="EH107" s="854"/>
      <c r="EI107" s="854"/>
      <c r="EJ107" s="854"/>
      <c r="EK107" s="854"/>
      <c r="EL107" s="854"/>
      <c r="EM107" s="854"/>
      <c r="EN107" s="854"/>
      <c r="EO107" s="854"/>
      <c r="EP107" s="854"/>
      <c r="EQ107" s="854"/>
      <c r="ER107" s="854"/>
      <c r="ES107" s="854"/>
      <c r="ET107" s="854"/>
      <c r="EU107" s="854"/>
      <c r="EV107" s="854"/>
      <c r="EW107" s="854"/>
      <c r="EX107" s="854"/>
      <c r="EY107" s="854"/>
      <c r="EZ107" s="854"/>
      <c r="FA107" s="854"/>
      <c r="FB107" s="854"/>
      <c r="FC107" s="854"/>
      <c r="FD107" s="854"/>
      <c r="FE107" s="854"/>
      <c r="FF107" s="854"/>
      <c r="FG107" s="854"/>
      <c r="FH107" s="854"/>
      <c r="FI107" s="854"/>
      <c r="FJ107" s="854"/>
      <c r="FK107" s="854"/>
      <c r="FL107" s="854"/>
      <c r="FM107" s="854"/>
      <c r="FN107" s="854"/>
      <c r="FO107" s="854"/>
      <c r="FP107" s="854"/>
      <c r="FQ107" s="854"/>
      <c r="FR107" s="854"/>
      <c r="FS107" s="854"/>
      <c r="FT107" s="854"/>
      <c r="FU107" s="854"/>
      <c r="FV107" s="854"/>
      <c r="FW107" s="854"/>
      <c r="FX107" s="854"/>
      <c r="FY107" s="854"/>
      <c r="FZ107" s="854"/>
      <c r="GA107" s="854"/>
      <c r="GB107" s="854"/>
      <c r="GC107" s="854"/>
      <c r="GD107" s="854"/>
      <c r="GE107" s="854"/>
      <c r="GF107" s="854"/>
      <c r="GG107" s="854"/>
      <c r="GH107" s="854"/>
      <c r="GI107" s="854"/>
      <c r="GJ107" s="854"/>
      <c r="GK107" s="854"/>
      <c r="GL107" s="854"/>
      <c r="GM107" s="854"/>
      <c r="GN107" s="854"/>
      <c r="GO107" s="854"/>
      <c r="GP107" s="854"/>
      <c r="GQ107" s="854"/>
      <c r="GR107" s="854"/>
      <c r="GS107" s="854"/>
      <c r="GT107" s="854"/>
      <c r="GU107" s="854"/>
      <c r="GV107" s="854"/>
      <c r="GW107" s="854"/>
      <c r="GX107" s="854"/>
      <c r="GY107" s="854"/>
      <c r="GZ107" s="854"/>
      <c r="HA107" s="854"/>
      <c r="HB107" s="854"/>
      <c r="HC107" s="854"/>
      <c r="HD107" s="854"/>
      <c r="HE107" s="854"/>
      <c r="HF107" s="854"/>
      <c r="HG107" s="854"/>
      <c r="HH107" s="854"/>
      <c r="HI107" s="854"/>
      <c r="HJ107" s="854"/>
      <c r="HK107" s="854"/>
      <c r="HL107" s="854"/>
      <c r="HM107" s="854"/>
      <c r="HN107" s="854"/>
      <c r="HO107" s="854"/>
      <c r="HP107" s="854"/>
      <c r="HQ107" s="854"/>
      <c r="HR107" s="854"/>
      <c r="HS107" s="854"/>
      <c r="HT107" s="854"/>
      <c r="HU107" s="854"/>
      <c r="HV107" s="854"/>
      <c r="HW107" s="854"/>
      <c r="HX107" s="854"/>
      <c r="HY107" s="854"/>
      <c r="HZ107" s="854"/>
      <c r="IA107" s="854"/>
      <c r="IB107" s="854"/>
      <c r="IC107" s="854"/>
      <c r="ID107" s="854"/>
      <c r="IE107" s="854"/>
      <c r="IF107" s="854"/>
      <c r="IG107" s="854"/>
      <c r="IH107" s="854"/>
      <c r="II107" s="854"/>
      <c r="IJ107" s="854"/>
      <c r="IK107" s="854"/>
      <c r="IL107" s="854"/>
      <c r="IM107" s="854"/>
      <c r="IN107" s="854"/>
      <c r="IO107" s="854"/>
      <c r="IP107" s="854"/>
      <c r="IQ107" s="854"/>
      <c r="IR107" s="854"/>
      <c r="IS107" s="854"/>
      <c r="IT107" s="854"/>
      <c r="IU107" s="854"/>
      <c r="IV107" s="854"/>
      <c r="IW107" s="854"/>
      <c r="IX107" s="854"/>
      <c r="IY107" s="854"/>
      <c r="IZ107" s="854"/>
      <c r="JA107" s="854"/>
      <c r="JB107" s="854"/>
      <c r="JC107" s="854"/>
      <c r="JD107" s="854"/>
      <c r="JE107" s="854"/>
      <c r="JF107" s="854"/>
      <c r="JG107" s="854"/>
      <c r="JH107" s="854"/>
      <c r="JI107" s="854"/>
      <c r="JJ107" s="854"/>
      <c r="JK107" s="854"/>
      <c r="JL107" s="854"/>
      <c r="JM107" s="854"/>
      <c r="JN107" s="854"/>
      <c r="JO107" s="854"/>
      <c r="JP107" s="854"/>
      <c r="JQ107" s="854"/>
      <c r="JR107" s="854"/>
      <c r="JS107" s="854"/>
      <c r="JT107" s="854"/>
      <c r="JU107" s="854"/>
      <c r="JV107" s="854"/>
      <c r="JW107" s="854"/>
      <c r="JX107" s="854"/>
      <c r="JY107" s="854"/>
      <c r="JZ107" s="854"/>
      <c r="KA107" s="854"/>
      <c r="KB107" s="854"/>
      <c r="KC107" s="854"/>
      <c r="KD107" s="854"/>
      <c r="KE107" s="854"/>
      <c r="KF107" s="854"/>
      <c r="KG107" s="854"/>
      <c r="KH107" s="854"/>
      <c r="KI107" s="854"/>
      <c r="KJ107" s="854"/>
      <c r="KK107" s="854"/>
      <c r="KL107" s="854"/>
      <c r="KM107" s="854"/>
      <c r="KN107" s="854"/>
      <c r="KO107" s="854"/>
      <c r="KP107" s="854"/>
      <c r="KQ107" s="854"/>
      <c r="KR107" s="854"/>
      <c r="KS107" s="854"/>
      <c r="KT107" s="854"/>
      <c r="KU107" s="854"/>
      <c r="KV107" s="854"/>
      <c r="KW107" s="854"/>
      <c r="KX107" s="854"/>
      <c r="KY107" s="854"/>
      <c r="KZ107" s="854"/>
      <c r="LA107" s="854"/>
      <c r="LB107" s="854"/>
      <c r="LC107" s="854"/>
      <c r="LD107" s="854"/>
      <c r="LE107" s="854"/>
      <c r="LF107" s="854"/>
      <c r="LG107" s="854"/>
      <c r="LH107" s="854"/>
      <c r="LI107" s="854"/>
      <c r="LJ107" s="854"/>
      <c r="LK107" s="854"/>
      <c r="LL107" s="854"/>
      <c r="LM107" s="855"/>
    </row>
    <row r="108" spans="1:325" s="856" customFormat="1" ht="35.25" customHeight="1" outlineLevel="1">
      <c r="A108" s="295" t="s">
        <v>2315</v>
      </c>
      <c r="B108" s="492" t="s">
        <v>2446</v>
      </c>
      <c r="C108" s="515">
        <v>600006377</v>
      </c>
      <c r="D108" s="325" t="s">
        <v>1304</v>
      </c>
      <c r="E108" s="325"/>
      <c r="F108" s="329"/>
      <c r="G108" s="329" t="s">
        <v>111</v>
      </c>
      <c r="H108" s="843">
        <v>10</v>
      </c>
      <c r="I108" s="726">
        <v>75.016891242677545</v>
      </c>
      <c r="J108" s="669">
        <f t="shared" si="19"/>
        <v>750.16891242677548</v>
      </c>
      <c r="K108" s="669">
        <f t="shared" si="20"/>
        <v>916.10627585557825</v>
      </c>
      <c r="L108" s="794">
        <f t="shared" si="21"/>
        <v>2.1559706453830427E-4</v>
      </c>
      <c r="M108" s="327"/>
      <c r="N108" s="1262"/>
      <c r="O108" s="1263"/>
      <c r="P108" s="345"/>
      <c r="Q108" s="345"/>
      <c r="R108" s="345"/>
      <c r="S108" s="345"/>
      <c r="T108" s="345"/>
      <c r="U108" s="345"/>
      <c r="V108" s="345"/>
      <c r="W108" s="345"/>
      <c r="X108" s="345"/>
      <c r="Y108" s="345"/>
      <c r="Z108" s="345"/>
      <c r="AA108" s="345"/>
      <c r="AB108" s="345"/>
      <c r="AC108" s="345"/>
      <c r="AD108" s="345"/>
      <c r="AE108" s="345"/>
      <c r="AF108" s="854"/>
      <c r="AG108" s="854"/>
      <c r="AH108" s="854"/>
      <c r="AI108" s="854"/>
      <c r="AJ108" s="854"/>
      <c r="AK108" s="854"/>
      <c r="AL108" s="854"/>
      <c r="AM108" s="854"/>
      <c r="AN108" s="854"/>
      <c r="AO108" s="854"/>
      <c r="AP108" s="854"/>
      <c r="AQ108" s="854"/>
      <c r="AR108" s="854"/>
      <c r="AS108" s="854"/>
      <c r="AT108" s="854"/>
      <c r="AU108" s="854"/>
      <c r="AV108" s="854"/>
      <c r="AW108" s="854"/>
      <c r="AX108" s="854"/>
      <c r="AY108" s="854"/>
      <c r="AZ108" s="854"/>
      <c r="BA108" s="854"/>
      <c r="BB108" s="854"/>
      <c r="BC108" s="854"/>
      <c r="BD108" s="854"/>
      <c r="BE108" s="854"/>
      <c r="BF108" s="854"/>
      <c r="BG108" s="854"/>
      <c r="BH108" s="854"/>
      <c r="BI108" s="854"/>
      <c r="BJ108" s="854"/>
      <c r="BK108" s="854"/>
      <c r="BL108" s="854"/>
      <c r="BM108" s="854"/>
      <c r="BN108" s="854"/>
      <c r="BO108" s="854"/>
      <c r="BP108" s="854"/>
      <c r="BQ108" s="854"/>
      <c r="BR108" s="854"/>
      <c r="BS108" s="854"/>
      <c r="BT108" s="854"/>
      <c r="BU108" s="854"/>
      <c r="BV108" s="854"/>
      <c r="BW108" s="854"/>
      <c r="BX108" s="854"/>
      <c r="BY108" s="854"/>
      <c r="BZ108" s="854"/>
      <c r="CA108" s="854"/>
      <c r="CB108" s="854"/>
      <c r="CC108" s="854"/>
      <c r="CD108" s="854"/>
      <c r="CE108" s="854"/>
      <c r="CF108" s="854"/>
      <c r="CG108" s="854"/>
      <c r="CH108" s="854"/>
      <c r="CI108" s="854"/>
      <c r="CJ108" s="854"/>
      <c r="CK108" s="854"/>
      <c r="CL108" s="854"/>
      <c r="CM108" s="854"/>
      <c r="CN108" s="854"/>
      <c r="CO108" s="854"/>
      <c r="CP108" s="854"/>
      <c r="CQ108" s="854"/>
      <c r="CR108" s="854"/>
      <c r="CS108" s="854"/>
      <c r="CT108" s="854"/>
      <c r="CU108" s="854"/>
      <c r="CV108" s="854"/>
      <c r="CW108" s="854"/>
      <c r="CX108" s="854"/>
      <c r="CY108" s="854"/>
      <c r="CZ108" s="854"/>
      <c r="DA108" s="854"/>
      <c r="DB108" s="854"/>
      <c r="DC108" s="854"/>
      <c r="DD108" s="854"/>
      <c r="DE108" s="854"/>
      <c r="DF108" s="854"/>
      <c r="DG108" s="854"/>
      <c r="DH108" s="854"/>
      <c r="DI108" s="854"/>
      <c r="DJ108" s="854"/>
      <c r="DK108" s="854"/>
      <c r="DL108" s="854"/>
      <c r="DM108" s="854"/>
      <c r="DN108" s="854"/>
      <c r="DO108" s="854"/>
      <c r="DP108" s="854"/>
      <c r="DQ108" s="854"/>
      <c r="DR108" s="854"/>
      <c r="DS108" s="854"/>
      <c r="DT108" s="854"/>
      <c r="DU108" s="854"/>
      <c r="DV108" s="854"/>
      <c r="DW108" s="854"/>
      <c r="DX108" s="854"/>
      <c r="DY108" s="854"/>
      <c r="DZ108" s="854"/>
      <c r="EA108" s="854"/>
      <c r="EB108" s="854"/>
      <c r="EC108" s="854"/>
      <c r="ED108" s="854"/>
      <c r="EE108" s="854"/>
      <c r="EF108" s="854"/>
      <c r="EG108" s="854"/>
      <c r="EH108" s="854"/>
      <c r="EI108" s="854"/>
      <c r="EJ108" s="854"/>
      <c r="EK108" s="854"/>
      <c r="EL108" s="854"/>
      <c r="EM108" s="854"/>
      <c r="EN108" s="854"/>
      <c r="EO108" s="854"/>
      <c r="EP108" s="854"/>
      <c r="EQ108" s="854"/>
      <c r="ER108" s="854"/>
      <c r="ES108" s="854"/>
      <c r="ET108" s="854"/>
      <c r="EU108" s="854"/>
      <c r="EV108" s="854"/>
      <c r="EW108" s="854"/>
      <c r="EX108" s="854"/>
      <c r="EY108" s="854"/>
      <c r="EZ108" s="854"/>
      <c r="FA108" s="854"/>
      <c r="FB108" s="854"/>
      <c r="FC108" s="854"/>
      <c r="FD108" s="854"/>
      <c r="FE108" s="854"/>
      <c r="FF108" s="854"/>
      <c r="FG108" s="854"/>
      <c r="FH108" s="854"/>
      <c r="FI108" s="854"/>
      <c r="FJ108" s="854"/>
      <c r="FK108" s="854"/>
      <c r="FL108" s="854"/>
      <c r="FM108" s="854"/>
      <c r="FN108" s="854"/>
      <c r="FO108" s="854"/>
      <c r="FP108" s="854"/>
      <c r="FQ108" s="854"/>
      <c r="FR108" s="854"/>
      <c r="FS108" s="854"/>
      <c r="FT108" s="854"/>
      <c r="FU108" s="854"/>
      <c r="FV108" s="854"/>
      <c r="FW108" s="854"/>
      <c r="FX108" s="854"/>
      <c r="FY108" s="854"/>
      <c r="FZ108" s="854"/>
      <c r="GA108" s="854"/>
      <c r="GB108" s="854"/>
      <c r="GC108" s="854"/>
      <c r="GD108" s="854"/>
      <c r="GE108" s="854"/>
      <c r="GF108" s="854"/>
      <c r="GG108" s="854"/>
      <c r="GH108" s="854"/>
      <c r="GI108" s="854"/>
      <c r="GJ108" s="854"/>
      <c r="GK108" s="854"/>
      <c r="GL108" s="854"/>
      <c r="GM108" s="854"/>
      <c r="GN108" s="854"/>
      <c r="GO108" s="854"/>
      <c r="GP108" s="854"/>
      <c r="GQ108" s="854"/>
      <c r="GR108" s="854"/>
      <c r="GS108" s="854"/>
      <c r="GT108" s="854"/>
      <c r="GU108" s="854"/>
      <c r="GV108" s="854"/>
      <c r="GW108" s="854"/>
      <c r="GX108" s="854"/>
      <c r="GY108" s="854"/>
      <c r="GZ108" s="854"/>
      <c r="HA108" s="854"/>
      <c r="HB108" s="854"/>
      <c r="HC108" s="854"/>
      <c r="HD108" s="854"/>
      <c r="HE108" s="854"/>
      <c r="HF108" s="854"/>
      <c r="HG108" s="854"/>
      <c r="HH108" s="854"/>
      <c r="HI108" s="854"/>
      <c r="HJ108" s="854"/>
      <c r="HK108" s="854"/>
      <c r="HL108" s="854"/>
      <c r="HM108" s="854"/>
      <c r="HN108" s="854"/>
      <c r="HO108" s="854"/>
      <c r="HP108" s="854"/>
      <c r="HQ108" s="854"/>
      <c r="HR108" s="854"/>
      <c r="HS108" s="854"/>
      <c r="HT108" s="854"/>
      <c r="HU108" s="854"/>
      <c r="HV108" s="854"/>
      <c r="HW108" s="854"/>
      <c r="HX108" s="854"/>
      <c r="HY108" s="854"/>
      <c r="HZ108" s="854"/>
      <c r="IA108" s="854"/>
      <c r="IB108" s="854"/>
      <c r="IC108" s="854"/>
      <c r="ID108" s="854"/>
      <c r="IE108" s="854"/>
      <c r="IF108" s="854"/>
      <c r="IG108" s="854"/>
      <c r="IH108" s="854"/>
      <c r="II108" s="854"/>
      <c r="IJ108" s="854"/>
      <c r="IK108" s="854"/>
      <c r="IL108" s="854"/>
      <c r="IM108" s="854"/>
      <c r="IN108" s="854"/>
      <c r="IO108" s="854"/>
      <c r="IP108" s="854"/>
      <c r="IQ108" s="854"/>
      <c r="IR108" s="854"/>
      <c r="IS108" s="854"/>
      <c r="IT108" s="854"/>
      <c r="IU108" s="854"/>
      <c r="IV108" s="854"/>
      <c r="IW108" s="854"/>
      <c r="IX108" s="854"/>
      <c r="IY108" s="854"/>
      <c r="IZ108" s="854"/>
      <c r="JA108" s="854"/>
      <c r="JB108" s="854"/>
      <c r="JC108" s="854"/>
      <c r="JD108" s="854"/>
      <c r="JE108" s="854"/>
      <c r="JF108" s="854"/>
      <c r="JG108" s="854"/>
      <c r="JH108" s="854"/>
      <c r="JI108" s="854"/>
      <c r="JJ108" s="854"/>
      <c r="JK108" s="854"/>
      <c r="JL108" s="854"/>
      <c r="JM108" s="854"/>
      <c r="JN108" s="854"/>
      <c r="JO108" s="854"/>
      <c r="JP108" s="854"/>
      <c r="JQ108" s="854"/>
      <c r="JR108" s="854"/>
      <c r="JS108" s="854"/>
      <c r="JT108" s="854"/>
      <c r="JU108" s="854"/>
      <c r="JV108" s="854"/>
      <c r="JW108" s="854"/>
      <c r="JX108" s="854"/>
      <c r="JY108" s="854"/>
      <c r="JZ108" s="854"/>
      <c r="KA108" s="854"/>
      <c r="KB108" s="854"/>
      <c r="KC108" s="854"/>
      <c r="KD108" s="854"/>
      <c r="KE108" s="854"/>
      <c r="KF108" s="854"/>
      <c r="KG108" s="854"/>
      <c r="KH108" s="854"/>
      <c r="KI108" s="854"/>
      <c r="KJ108" s="854"/>
      <c r="KK108" s="854"/>
      <c r="KL108" s="854"/>
      <c r="KM108" s="854"/>
      <c r="KN108" s="854"/>
      <c r="KO108" s="854"/>
      <c r="KP108" s="854"/>
      <c r="KQ108" s="854"/>
      <c r="KR108" s="854"/>
      <c r="KS108" s="854"/>
      <c r="KT108" s="854"/>
      <c r="KU108" s="854"/>
      <c r="KV108" s="854"/>
      <c r="KW108" s="854"/>
      <c r="KX108" s="854"/>
      <c r="KY108" s="854"/>
      <c r="KZ108" s="854"/>
      <c r="LA108" s="854"/>
      <c r="LB108" s="854"/>
      <c r="LC108" s="854"/>
      <c r="LD108" s="854"/>
      <c r="LE108" s="854"/>
      <c r="LF108" s="854"/>
      <c r="LG108" s="854"/>
      <c r="LH108" s="854"/>
      <c r="LI108" s="854"/>
      <c r="LJ108" s="854"/>
      <c r="LK108" s="854"/>
      <c r="LL108" s="854"/>
      <c r="LM108" s="855"/>
    </row>
    <row r="109" spans="1:325" s="856" customFormat="1" ht="35.25" customHeight="1" outlineLevel="1">
      <c r="A109" s="295" t="s">
        <v>2316</v>
      </c>
      <c r="B109" s="492" t="s">
        <v>2446</v>
      </c>
      <c r="C109" s="515">
        <v>600007894</v>
      </c>
      <c r="D109" s="325" t="s">
        <v>1305</v>
      </c>
      <c r="E109" s="325"/>
      <c r="F109" s="329"/>
      <c r="G109" s="329" t="s">
        <v>339</v>
      </c>
      <c r="H109" s="843">
        <v>1</v>
      </c>
      <c r="I109" s="726">
        <v>18.943866717970096</v>
      </c>
      <c r="J109" s="669">
        <f t="shared" si="19"/>
        <v>18.943866717970096</v>
      </c>
      <c r="K109" s="669">
        <f t="shared" si="20"/>
        <v>23.134250035985083</v>
      </c>
      <c r="L109" s="794">
        <f t="shared" si="21"/>
        <v>5.4444298980436609E-6</v>
      </c>
      <c r="M109" s="327"/>
      <c r="N109" s="1262"/>
      <c r="O109" s="1263"/>
      <c r="P109" s="345"/>
      <c r="Q109" s="345"/>
      <c r="R109" s="345"/>
      <c r="S109" s="345"/>
      <c r="T109" s="345"/>
      <c r="U109" s="345"/>
      <c r="V109" s="345"/>
      <c r="W109" s="345"/>
      <c r="X109" s="345"/>
      <c r="Y109" s="345"/>
      <c r="Z109" s="345"/>
      <c r="AA109" s="345"/>
      <c r="AB109" s="345"/>
      <c r="AC109" s="345"/>
      <c r="AD109" s="345"/>
      <c r="AE109" s="345"/>
      <c r="AF109" s="854"/>
      <c r="AG109" s="854"/>
      <c r="AH109" s="854"/>
      <c r="AI109" s="854"/>
      <c r="AJ109" s="854"/>
      <c r="AK109" s="854"/>
      <c r="AL109" s="854"/>
      <c r="AM109" s="854"/>
      <c r="AN109" s="854"/>
      <c r="AO109" s="854"/>
      <c r="AP109" s="854"/>
      <c r="AQ109" s="854"/>
      <c r="AR109" s="854"/>
      <c r="AS109" s="854"/>
      <c r="AT109" s="854"/>
      <c r="AU109" s="854"/>
      <c r="AV109" s="854"/>
      <c r="AW109" s="854"/>
      <c r="AX109" s="854"/>
      <c r="AY109" s="854"/>
      <c r="AZ109" s="854"/>
      <c r="BA109" s="854"/>
      <c r="BB109" s="854"/>
      <c r="BC109" s="854"/>
      <c r="BD109" s="854"/>
      <c r="BE109" s="854"/>
      <c r="BF109" s="854"/>
      <c r="BG109" s="854"/>
      <c r="BH109" s="854"/>
      <c r="BI109" s="854"/>
      <c r="BJ109" s="854"/>
      <c r="BK109" s="854"/>
      <c r="BL109" s="854"/>
      <c r="BM109" s="854"/>
      <c r="BN109" s="854"/>
      <c r="BO109" s="854"/>
      <c r="BP109" s="854"/>
      <c r="BQ109" s="854"/>
      <c r="BR109" s="854"/>
      <c r="BS109" s="854"/>
      <c r="BT109" s="854"/>
      <c r="BU109" s="854"/>
      <c r="BV109" s="854"/>
      <c r="BW109" s="854"/>
      <c r="BX109" s="854"/>
      <c r="BY109" s="854"/>
      <c r="BZ109" s="854"/>
      <c r="CA109" s="854"/>
      <c r="CB109" s="854"/>
      <c r="CC109" s="854"/>
      <c r="CD109" s="854"/>
      <c r="CE109" s="854"/>
      <c r="CF109" s="854"/>
      <c r="CG109" s="854"/>
      <c r="CH109" s="854"/>
      <c r="CI109" s="854"/>
      <c r="CJ109" s="854"/>
      <c r="CK109" s="854"/>
      <c r="CL109" s="854"/>
      <c r="CM109" s="854"/>
      <c r="CN109" s="854"/>
      <c r="CO109" s="854"/>
      <c r="CP109" s="854"/>
      <c r="CQ109" s="854"/>
      <c r="CR109" s="854"/>
      <c r="CS109" s="854"/>
      <c r="CT109" s="854"/>
      <c r="CU109" s="854"/>
      <c r="CV109" s="854"/>
      <c r="CW109" s="854"/>
      <c r="CX109" s="854"/>
      <c r="CY109" s="854"/>
      <c r="CZ109" s="854"/>
      <c r="DA109" s="854"/>
      <c r="DB109" s="854"/>
      <c r="DC109" s="854"/>
      <c r="DD109" s="854"/>
      <c r="DE109" s="854"/>
      <c r="DF109" s="854"/>
      <c r="DG109" s="854"/>
      <c r="DH109" s="854"/>
      <c r="DI109" s="854"/>
      <c r="DJ109" s="854"/>
      <c r="DK109" s="854"/>
      <c r="DL109" s="854"/>
      <c r="DM109" s="854"/>
      <c r="DN109" s="854"/>
      <c r="DO109" s="854"/>
      <c r="DP109" s="854"/>
      <c r="DQ109" s="854"/>
      <c r="DR109" s="854"/>
      <c r="DS109" s="854"/>
      <c r="DT109" s="854"/>
      <c r="DU109" s="854"/>
      <c r="DV109" s="854"/>
      <c r="DW109" s="854"/>
      <c r="DX109" s="854"/>
      <c r="DY109" s="854"/>
      <c r="DZ109" s="854"/>
      <c r="EA109" s="854"/>
      <c r="EB109" s="854"/>
      <c r="EC109" s="854"/>
      <c r="ED109" s="854"/>
      <c r="EE109" s="854"/>
      <c r="EF109" s="854"/>
      <c r="EG109" s="854"/>
      <c r="EH109" s="854"/>
      <c r="EI109" s="854"/>
      <c r="EJ109" s="854"/>
      <c r="EK109" s="854"/>
      <c r="EL109" s="854"/>
      <c r="EM109" s="854"/>
      <c r="EN109" s="854"/>
      <c r="EO109" s="854"/>
      <c r="EP109" s="854"/>
      <c r="EQ109" s="854"/>
      <c r="ER109" s="854"/>
      <c r="ES109" s="854"/>
      <c r="ET109" s="854"/>
      <c r="EU109" s="854"/>
      <c r="EV109" s="854"/>
      <c r="EW109" s="854"/>
      <c r="EX109" s="854"/>
      <c r="EY109" s="854"/>
      <c r="EZ109" s="854"/>
      <c r="FA109" s="854"/>
      <c r="FB109" s="854"/>
      <c r="FC109" s="854"/>
      <c r="FD109" s="854"/>
      <c r="FE109" s="854"/>
      <c r="FF109" s="854"/>
      <c r="FG109" s="854"/>
      <c r="FH109" s="854"/>
      <c r="FI109" s="854"/>
      <c r="FJ109" s="854"/>
      <c r="FK109" s="854"/>
      <c r="FL109" s="854"/>
      <c r="FM109" s="854"/>
      <c r="FN109" s="854"/>
      <c r="FO109" s="854"/>
      <c r="FP109" s="854"/>
      <c r="FQ109" s="854"/>
      <c r="FR109" s="854"/>
      <c r="FS109" s="854"/>
      <c r="FT109" s="854"/>
      <c r="FU109" s="854"/>
      <c r="FV109" s="854"/>
      <c r="FW109" s="854"/>
      <c r="FX109" s="854"/>
      <c r="FY109" s="854"/>
      <c r="FZ109" s="854"/>
      <c r="GA109" s="854"/>
      <c r="GB109" s="854"/>
      <c r="GC109" s="854"/>
      <c r="GD109" s="854"/>
      <c r="GE109" s="854"/>
      <c r="GF109" s="854"/>
      <c r="GG109" s="854"/>
      <c r="GH109" s="854"/>
      <c r="GI109" s="854"/>
      <c r="GJ109" s="854"/>
      <c r="GK109" s="854"/>
      <c r="GL109" s="854"/>
      <c r="GM109" s="854"/>
      <c r="GN109" s="854"/>
      <c r="GO109" s="854"/>
      <c r="GP109" s="854"/>
      <c r="GQ109" s="854"/>
      <c r="GR109" s="854"/>
      <c r="GS109" s="854"/>
      <c r="GT109" s="854"/>
      <c r="GU109" s="854"/>
      <c r="GV109" s="854"/>
      <c r="GW109" s="854"/>
      <c r="GX109" s="854"/>
      <c r="GY109" s="854"/>
      <c r="GZ109" s="854"/>
      <c r="HA109" s="854"/>
      <c r="HB109" s="854"/>
      <c r="HC109" s="854"/>
      <c r="HD109" s="854"/>
      <c r="HE109" s="854"/>
      <c r="HF109" s="854"/>
      <c r="HG109" s="854"/>
      <c r="HH109" s="854"/>
      <c r="HI109" s="854"/>
      <c r="HJ109" s="854"/>
      <c r="HK109" s="854"/>
      <c r="HL109" s="854"/>
      <c r="HM109" s="854"/>
      <c r="HN109" s="854"/>
      <c r="HO109" s="854"/>
      <c r="HP109" s="854"/>
      <c r="HQ109" s="854"/>
      <c r="HR109" s="854"/>
      <c r="HS109" s="854"/>
      <c r="HT109" s="854"/>
      <c r="HU109" s="854"/>
      <c r="HV109" s="854"/>
      <c r="HW109" s="854"/>
      <c r="HX109" s="854"/>
      <c r="HY109" s="854"/>
      <c r="HZ109" s="854"/>
      <c r="IA109" s="854"/>
      <c r="IB109" s="854"/>
      <c r="IC109" s="854"/>
      <c r="ID109" s="854"/>
      <c r="IE109" s="854"/>
      <c r="IF109" s="854"/>
      <c r="IG109" s="854"/>
      <c r="IH109" s="854"/>
      <c r="II109" s="854"/>
      <c r="IJ109" s="854"/>
      <c r="IK109" s="854"/>
      <c r="IL109" s="854"/>
      <c r="IM109" s="854"/>
      <c r="IN109" s="854"/>
      <c r="IO109" s="854"/>
      <c r="IP109" s="854"/>
      <c r="IQ109" s="854"/>
      <c r="IR109" s="854"/>
      <c r="IS109" s="854"/>
      <c r="IT109" s="854"/>
      <c r="IU109" s="854"/>
      <c r="IV109" s="854"/>
      <c r="IW109" s="854"/>
      <c r="IX109" s="854"/>
      <c r="IY109" s="854"/>
      <c r="IZ109" s="854"/>
      <c r="JA109" s="854"/>
      <c r="JB109" s="854"/>
      <c r="JC109" s="854"/>
      <c r="JD109" s="854"/>
      <c r="JE109" s="854"/>
      <c r="JF109" s="854"/>
      <c r="JG109" s="854"/>
      <c r="JH109" s="854"/>
      <c r="JI109" s="854"/>
      <c r="JJ109" s="854"/>
      <c r="JK109" s="854"/>
      <c r="JL109" s="854"/>
      <c r="JM109" s="854"/>
      <c r="JN109" s="854"/>
      <c r="JO109" s="854"/>
      <c r="JP109" s="854"/>
      <c r="JQ109" s="854"/>
      <c r="JR109" s="854"/>
      <c r="JS109" s="854"/>
      <c r="JT109" s="854"/>
      <c r="JU109" s="854"/>
      <c r="JV109" s="854"/>
      <c r="JW109" s="854"/>
      <c r="JX109" s="854"/>
      <c r="JY109" s="854"/>
      <c r="JZ109" s="854"/>
      <c r="KA109" s="854"/>
      <c r="KB109" s="854"/>
      <c r="KC109" s="854"/>
      <c r="KD109" s="854"/>
      <c r="KE109" s="854"/>
      <c r="KF109" s="854"/>
      <c r="KG109" s="854"/>
      <c r="KH109" s="854"/>
      <c r="KI109" s="854"/>
      <c r="KJ109" s="854"/>
      <c r="KK109" s="854"/>
      <c r="KL109" s="854"/>
      <c r="KM109" s="854"/>
      <c r="KN109" s="854"/>
      <c r="KO109" s="854"/>
      <c r="KP109" s="854"/>
      <c r="KQ109" s="854"/>
      <c r="KR109" s="854"/>
      <c r="KS109" s="854"/>
      <c r="KT109" s="854"/>
      <c r="KU109" s="854"/>
      <c r="KV109" s="854"/>
      <c r="KW109" s="854"/>
      <c r="KX109" s="854"/>
      <c r="KY109" s="854"/>
      <c r="KZ109" s="854"/>
      <c r="LA109" s="854"/>
      <c r="LB109" s="854"/>
      <c r="LC109" s="854"/>
      <c r="LD109" s="854"/>
      <c r="LE109" s="854"/>
      <c r="LF109" s="854"/>
      <c r="LG109" s="854"/>
      <c r="LH109" s="854"/>
      <c r="LI109" s="854"/>
      <c r="LJ109" s="854"/>
      <c r="LK109" s="854"/>
      <c r="LL109" s="854"/>
      <c r="LM109" s="855"/>
    </row>
    <row r="110" spans="1:325" s="856" customFormat="1" ht="35.25" customHeight="1" outlineLevel="1">
      <c r="A110" s="295" t="s">
        <v>2317</v>
      </c>
      <c r="B110" s="492" t="s">
        <v>2446</v>
      </c>
      <c r="C110" s="515">
        <v>600005886</v>
      </c>
      <c r="D110" s="325" t="s">
        <v>1306</v>
      </c>
      <c r="E110" s="325"/>
      <c r="F110" s="329"/>
      <c r="G110" s="329" t="s">
        <v>111</v>
      </c>
      <c r="H110" s="843">
        <v>50</v>
      </c>
      <c r="I110" s="726">
        <v>36.431123027913259</v>
      </c>
      <c r="J110" s="669">
        <f t="shared" si="19"/>
        <v>1821.5561513956629</v>
      </c>
      <c r="K110" s="669">
        <f t="shared" si="20"/>
        <v>2224.4843720843837</v>
      </c>
      <c r="L110" s="794">
        <f t="shared" si="21"/>
        <v>5.2351164201426407E-4</v>
      </c>
      <c r="M110" s="327"/>
      <c r="N110" s="1262"/>
      <c r="O110" s="1263"/>
      <c r="P110" s="345"/>
      <c r="Q110" s="345"/>
      <c r="R110" s="345"/>
      <c r="S110" s="345"/>
      <c r="T110" s="345"/>
      <c r="U110" s="345"/>
      <c r="V110" s="345"/>
      <c r="W110" s="345"/>
      <c r="X110" s="345"/>
      <c r="Y110" s="345"/>
      <c r="Z110" s="345"/>
      <c r="AA110" s="345"/>
      <c r="AB110" s="345"/>
      <c r="AC110" s="345"/>
      <c r="AD110" s="345"/>
      <c r="AE110" s="345"/>
      <c r="AF110" s="854"/>
      <c r="AG110" s="854"/>
      <c r="AH110" s="854"/>
      <c r="AI110" s="854"/>
      <c r="AJ110" s="854"/>
      <c r="AK110" s="854"/>
      <c r="AL110" s="854"/>
      <c r="AM110" s="854"/>
      <c r="AN110" s="854"/>
      <c r="AO110" s="854"/>
      <c r="AP110" s="854"/>
      <c r="AQ110" s="854"/>
      <c r="AR110" s="854"/>
      <c r="AS110" s="854"/>
      <c r="AT110" s="854"/>
      <c r="AU110" s="854"/>
      <c r="AV110" s="854"/>
      <c r="AW110" s="854"/>
      <c r="AX110" s="854"/>
      <c r="AY110" s="854"/>
      <c r="AZ110" s="854"/>
      <c r="BA110" s="854"/>
      <c r="BB110" s="854"/>
      <c r="BC110" s="854"/>
      <c r="BD110" s="854"/>
      <c r="BE110" s="854"/>
      <c r="BF110" s="854"/>
      <c r="BG110" s="854"/>
      <c r="BH110" s="854"/>
      <c r="BI110" s="854"/>
      <c r="BJ110" s="854"/>
      <c r="BK110" s="854"/>
      <c r="BL110" s="854"/>
      <c r="BM110" s="854"/>
      <c r="BN110" s="854"/>
      <c r="BO110" s="854"/>
      <c r="BP110" s="854"/>
      <c r="BQ110" s="854"/>
      <c r="BR110" s="854"/>
      <c r="BS110" s="854"/>
      <c r="BT110" s="854"/>
      <c r="BU110" s="854"/>
      <c r="BV110" s="854"/>
      <c r="BW110" s="854"/>
      <c r="BX110" s="854"/>
      <c r="BY110" s="854"/>
      <c r="BZ110" s="854"/>
      <c r="CA110" s="854"/>
      <c r="CB110" s="854"/>
      <c r="CC110" s="854"/>
      <c r="CD110" s="854"/>
      <c r="CE110" s="854"/>
      <c r="CF110" s="854"/>
      <c r="CG110" s="854"/>
      <c r="CH110" s="854"/>
      <c r="CI110" s="854"/>
      <c r="CJ110" s="854"/>
      <c r="CK110" s="854"/>
      <c r="CL110" s="854"/>
      <c r="CM110" s="854"/>
      <c r="CN110" s="854"/>
      <c r="CO110" s="854"/>
      <c r="CP110" s="854"/>
      <c r="CQ110" s="854"/>
      <c r="CR110" s="854"/>
      <c r="CS110" s="854"/>
      <c r="CT110" s="854"/>
      <c r="CU110" s="854"/>
      <c r="CV110" s="854"/>
      <c r="CW110" s="854"/>
      <c r="CX110" s="854"/>
      <c r="CY110" s="854"/>
      <c r="CZ110" s="854"/>
      <c r="DA110" s="854"/>
      <c r="DB110" s="854"/>
      <c r="DC110" s="854"/>
      <c r="DD110" s="854"/>
      <c r="DE110" s="854"/>
      <c r="DF110" s="854"/>
      <c r="DG110" s="854"/>
      <c r="DH110" s="854"/>
      <c r="DI110" s="854"/>
      <c r="DJ110" s="854"/>
      <c r="DK110" s="854"/>
      <c r="DL110" s="854"/>
      <c r="DM110" s="854"/>
      <c r="DN110" s="854"/>
      <c r="DO110" s="854"/>
      <c r="DP110" s="854"/>
      <c r="DQ110" s="854"/>
      <c r="DR110" s="854"/>
      <c r="DS110" s="854"/>
      <c r="DT110" s="854"/>
      <c r="DU110" s="854"/>
      <c r="DV110" s="854"/>
      <c r="DW110" s="854"/>
      <c r="DX110" s="854"/>
      <c r="DY110" s="854"/>
      <c r="DZ110" s="854"/>
      <c r="EA110" s="854"/>
      <c r="EB110" s="854"/>
      <c r="EC110" s="854"/>
      <c r="ED110" s="854"/>
      <c r="EE110" s="854"/>
      <c r="EF110" s="854"/>
      <c r="EG110" s="854"/>
      <c r="EH110" s="854"/>
      <c r="EI110" s="854"/>
      <c r="EJ110" s="854"/>
      <c r="EK110" s="854"/>
      <c r="EL110" s="854"/>
      <c r="EM110" s="854"/>
      <c r="EN110" s="854"/>
      <c r="EO110" s="854"/>
      <c r="EP110" s="854"/>
      <c r="EQ110" s="854"/>
      <c r="ER110" s="854"/>
      <c r="ES110" s="854"/>
      <c r="ET110" s="854"/>
      <c r="EU110" s="854"/>
      <c r="EV110" s="854"/>
      <c r="EW110" s="854"/>
      <c r="EX110" s="854"/>
      <c r="EY110" s="854"/>
      <c r="EZ110" s="854"/>
      <c r="FA110" s="854"/>
      <c r="FB110" s="854"/>
      <c r="FC110" s="854"/>
      <c r="FD110" s="854"/>
      <c r="FE110" s="854"/>
      <c r="FF110" s="854"/>
      <c r="FG110" s="854"/>
      <c r="FH110" s="854"/>
      <c r="FI110" s="854"/>
      <c r="FJ110" s="854"/>
      <c r="FK110" s="854"/>
      <c r="FL110" s="854"/>
      <c r="FM110" s="854"/>
      <c r="FN110" s="854"/>
      <c r="FO110" s="854"/>
      <c r="FP110" s="854"/>
      <c r="FQ110" s="854"/>
      <c r="FR110" s="854"/>
      <c r="FS110" s="854"/>
      <c r="FT110" s="854"/>
      <c r="FU110" s="854"/>
      <c r="FV110" s="854"/>
      <c r="FW110" s="854"/>
      <c r="FX110" s="854"/>
      <c r="FY110" s="854"/>
      <c r="FZ110" s="854"/>
      <c r="GA110" s="854"/>
      <c r="GB110" s="854"/>
      <c r="GC110" s="854"/>
      <c r="GD110" s="854"/>
      <c r="GE110" s="854"/>
      <c r="GF110" s="854"/>
      <c r="GG110" s="854"/>
      <c r="GH110" s="854"/>
      <c r="GI110" s="854"/>
      <c r="GJ110" s="854"/>
      <c r="GK110" s="854"/>
      <c r="GL110" s="854"/>
      <c r="GM110" s="854"/>
      <c r="GN110" s="854"/>
      <c r="GO110" s="854"/>
      <c r="GP110" s="854"/>
      <c r="GQ110" s="854"/>
      <c r="GR110" s="854"/>
      <c r="GS110" s="854"/>
      <c r="GT110" s="854"/>
      <c r="GU110" s="854"/>
      <c r="GV110" s="854"/>
      <c r="GW110" s="854"/>
      <c r="GX110" s="854"/>
      <c r="GY110" s="854"/>
      <c r="GZ110" s="854"/>
      <c r="HA110" s="854"/>
      <c r="HB110" s="854"/>
      <c r="HC110" s="854"/>
      <c r="HD110" s="854"/>
      <c r="HE110" s="854"/>
      <c r="HF110" s="854"/>
      <c r="HG110" s="854"/>
      <c r="HH110" s="854"/>
      <c r="HI110" s="854"/>
      <c r="HJ110" s="854"/>
      <c r="HK110" s="854"/>
      <c r="HL110" s="854"/>
      <c r="HM110" s="854"/>
      <c r="HN110" s="854"/>
      <c r="HO110" s="854"/>
      <c r="HP110" s="854"/>
      <c r="HQ110" s="854"/>
      <c r="HR110" s="854"/>
      <c r="HS110" s="854"/>
      <c r="HT110" s="854"/>
      <c r="HU110" s="854"/>
      <c r="HV110" s="854"/>
      <c r="HW110" s="854"/>
      <c r="HX110" s="854"/>
      <c r="HY110" s="854"/>
      <c r="HZ110" s="854"/>
      <c r="IA110" s="854"/>
      <c r="IB110" s="854"/>
      <c r="IC110" s="854"/>
      <c r="ID110" s="854"/>
      <c r="IE110" s="854"/>
      <c r="IF110" s="854"/>
      <c r="IG110" s="854"/>
      <c r="IH110" s="854"/>
      <c r="II110" s="854"/>
      <c r="IJ110" s="854"/>
      <c r="IK110" s="854"/>
      <c r="IL110" s="854"/>
      <c r="IM110" s="854"/>
      <c r="IN110" s="854"/>
      <c r="IO110" s="854"/>
      <c r="IP110" s="854"/>
      <c r="IQ110" s="854"/>
      <c r="IR110" s="854"/>
      <c r="IS110" s="854"/>
      <c r="IT110" s="854"/>
      <c r="IU110" s="854"/>
      <c r="IV110" s="854"/>
      <c r="IW110" s="854"/>
      <c r="IX110" s="854"/>
      <c r="IY110" s="854"/>
      <c r="IZ110" s="854"/>
      <c r="JA110" s="854"/>
      <c r="JB110" s="854"/>
      <c r="JC110" s="854"/>
      <c r="JD110" s="854"/>
      <c r="JE110" s="854"/>
      <c r="JF110" s="854"/>
      <c r="JG110" s="854"/>
      <c r="JH110" s="854"/>
      <c r="JI110" s="854"/>
      <c r="JJ110" s="854"/>
      <c r="JK110" s="854"/>
      <c r="JL110" s="854"/>
      <c r="JM110" s="854"/>
      <c r="JN110" s="854"/>
      <c r="JO110" s="854"/>
      <c r="JP110" s="854"/>
      <c r="JQ110" s="854"/>
      <c r="JR110" s="854"/>
      <c r="JS110" s="854"/>
      <c r="JT110" s="854"/>
      <c r="JU110" s="854"/>
      <c r="JV110" s="854"/>
      <c r="JW110" s="854"/>
      <c r="JX110" s="854"/>
      <c r="JY110" s="854"/>
      <c r="JZ110" s="854"/>
      <c r="KA110" s="854"/>
      <c r="KB110" s="854"/>
      <c r="KC110" s="854"/>
      <c r="KD110" s="854"/>
      <c r="KE110" s="854"/>
      <c r="KF110" s="854"/>
      <c r="KG110" s="854"/>
      <c r="KH110" s="854"/>
      <c r="KI110" s="854"/>
      <c r="KJ110" s="854"/>
      <c r="KK110" s="854"/>
      <c r="KL110" s="854"/>
      <c r="KM110" s="854"/>
      <c r="KN110" s="854"/>
      <c r="KO110" s="854"/>
      <c r="KP110" s="854"/>
      <c r="KQ110" s="854"/>
      <c r="KR110" s="854"/>
      <c r="KS110" s="854"/>
      <c r="KT110" s="854"/>
      <c r="KU110" s="854"/>
      <c r="KV110" s="854"/>
      <c r="KW110" s="854"/>
      <c r="KX110" s="854"/>
      <c r="KY110" s="854"/>
      <c r="KZ110" s="854"/>
      <c r="LA110" s="854"/>
      <c r="LB110" s="854"/>
      <c r="LC110" s="854"/>
      <c r="LD110" s="854"/>
      <c r="LE110" s="854"/>
      <c r="LF110" s="854"/>
      <c r="LG110" s="854"/>
      <c r="LH110" s="854"/>
      <c r="LI110" s="854"/>
      <c r="LJ110" s="854"/>
      <c r="LK110" s="854"/>
      <c r="LL110" s="854"/>
      <c r="LM110" s="855"/>
    </row>
    <row r="111" spans="1:325" s="856" customFormat="1" ht="35.25" customHeight="1" outlineLevel="1">
      <c r="A111" s="295" t="s">
        <v>2318</v>
      </c>
      <c r="B111" s="492" t="s">
        <v>2446</v>
      </c>
      <c r="C111" s="515">
        <v>600007894</v>
      </c>
      <c r="D111" s="325" t="s">
        <v>1307</v>
      </c>
      <c r="E111" s="325"/>
      <c r="F111" s="329"/>
      <c r="G111" s="329" t="s">
        <v>339</v>
      </c>
      <c r="H111" s="843">
        <v>25</v>
      </c>
      <c r="I111" s="726">
        <v>18.943866717970096</v>
      </c>
      <c r="J111" s="669">
        <f t="shared" si="19"/>
        <v>473.59666794925238</v>
      </c>
      <c r="K111" s="669">
        <f t="shared" si="20"/>
        <v>578.35625089962707</v>
      </c>
      <c r="L111" s="794">
        <f t="shared" si="21"/>
        <v>1.3611074745109152E-4</v>
      </c>
      <c r="M111" s="327"/>
      <c r="N111" s="1262"/>
      <c r="O111" s="1263"/>
      <c r="P111" s="345"/>
      <c r="Q111" s="345"/>
      <c r="R111" s="345"/>
      <c r="S111" s="345"/>
      <c r="T111" s="345"/>
      <c r="U111" s="345"/>
      <c r="V111" s="345"/>
      <c r="W111" s="345"/>
      <c r="X111" s="345"/>
      <c r="Y111" s="345"/>
      <c r="Z111" s="345"/>
      <c r="AA111" s="345"/>
      <c r="AB111" s="345"/>
      <c r="AC111" s="345"/>
      <c r="AD111" s="345"/>
      <c r="AE111" s="345"/>
      <c r="AF111" s="854"/>
      <c r="AG111" s="854"/>
      <c r="AH111" s="854"/>
      <c r="AI111" s="854"/>
      <c r="AJ111" s="854"/>
      <c r="AK111" s="854"/>
      <c r="AL111" s="854"/>
      <c r="AM111" s="854"/>
      <c r="AN111" s="854"/>
      <c r="AO111" s="854"/>
      <c r="AP111" s="854"/>
      <c r="AQ111" s="854"/>
      <c r="AR111" s="854"/>
      <c r="AS111" s="854"/>
      <c r="AT111" s="854"/>
      <c r="AU111" s="854"/>
      <c r="AV111" s="854"/>
      <c r="AW111" s="854"/>
      <c r="AX111" s="854"/>
      <c r="AY111" s="854"/>
      <c r="AZ111" s="854"/>
      <c r="BA111" s="854"/>
      <c r="BB111" s="854"/>
      <c r="BC111" s="854"/>
      <c r="BD111" s="854"/>
      <c r="BE111" s="854"/>
      <c r="BF111" s="854"/>
      <c r="BG111" s="854"/>
      <c r="BH111" s="854"/>
      <c r="BI111" s="854"/>
      <c r="BJ111" s="854"/>
      <c r="BK111" s="854"/>
      <c r="BL111" s="854"/>
      <c r="BM111" s="854"/>
      <c r="BN111" s="854"/>
      <c r="BO111" s="854"/>
      <c r="BP111" s="854"/>
      <c r="BQ111" s="854"/>
      <c r="BR111" s="854"/>
      <c r="BS111" s="854"/>
      <c r="BT111" s="854"/>
      <c r="BU111" s="854"/>
      <c r="BV111" s="854"/>
      <c r="BW111" s="854"/>
      <c r="BX111" s="854"/>
      <c r="BY111" s="854"/>
      <c r="BZ111" s="854"/>
      <c r="CA111" s="854"/>
      <c r="CB111" s="854"/>
      <c r="CC111" s="854"/>
      <c r="CD111" s="854"/>
      <c r="CE111" s="854"/>
      <c r="CF111" s="854"/>
      <c r="CG111" s="854"/>
      <c r="CH111" s="854"/>
      <c r="CI111" s="854"/>
      <c r="CJ111" s="854"/>
      <c r="CK111" s="854"/>
      <c r="CL111" s="854"/>
      <c r="CM111" s="854"/>
      <c r="CN111" s="854"/>
      <c r="CO111" s="854"/>
      <c r="CP111" s="854"/>
      <c r="CQ111" s="854"/>
      <c r="CR111" s="854"/>
      <c r="CS111" s="854"/>
      <c r="CT111" s="854"/>
      <c r="CU111" s="854"/>
      <c r="CV111" s="854"/>
      <c r="CW111" s="854"/>
      <c r="CX111" s="854"/>
      <c r="CY111" s="854"/>
      <c r="CZ111" s="854"/>
      <c r="DA111" s="854"/>
      <c r="DB111" s="854"/>
      <c r="DC111" s="854"/>
      <c r="DD111" s="854"/>
      <c r="DE111" s="854"/>
      <c r="DF111" s="854"/>
      <c r="DG111" s="854"/>
      <c r="DH111" s="854"/>
      <c r="DI111" s="854"/>
      <c r="DJ111" s="854"/>
      <c r="DK111" s="854"/>
      <c r="DL111" s="854"/>
      <c r="DM111" s="854"/>
      <c r="DN111" s="854"/>
      <c r="DO111" s="854"/>
      <c r="DP111" s="854"/>
      <c r="DQ111" s="854"/>
      <c r="DR111" s="854"/>
      <c r="DS111" s="854"/>
      <c r="DT111" s="854"/>
      <c r="DU111" s="854"/>
      <c r="DV111" s="854"/>
      <c r="DW111" s="854"/>
      <c r="DX111" s="854"/>
      <c r="DY111" s="854"/>
      <c r="DZ111" s="854"/>
      <c r="EA111" s="854"/>
      <c r="EB111" s="854"/>
      <c r="EC111" s="854"/>
      <c r="ED111" s="854"/>
      <c r="EE111" s="854"/>
      <c r="EF111" s="854"/>
      <c r="EG111" s="854"/>
      <c r="EH111" s="854"/>
      <c r="EI111" s="854"/>
      <c r="EJ111" s="854"/>
      <c r="EK111" s="854"/>
      <c r="EL111" s="854"/>
      <c r="EM111" s="854"/>
      <c r="EN111" s="854"/>
      <c r="EO111" s="854"/>
      <c r="EP111" s="854"/>
      <c r="EQ111" s="854"/>
      <c r="ER111" s="854"/>
      <c r="ES111" s="854"/>
      <c r="ET111" s="854"/>
      <c r="EU111" s="854"/>
      <c r="EV111" s="854"/>
      <c r="EW111" s="854"/>
      <c r="EX111" s="854"/>
      <c r="EY111" s="854"/>
      <c r="EZ111" s="854"/>
      <c r="FA111" s="854"/>
      <c r="FB111" s="854"/>
      <c r="FC111" s="854"/>
      <c r="FD111" s="854"/>
      <c r="FE111" s="854"/>
      <c r="FF111" s="854"/>
      <c r="FG111" s="854"/>
      <c r="FH111" s="854"/>
      <c r="FI111" s="854"/>
      <c r="FJ111" s="854"/>
      <c r="FK111" s="854"/>
      <c r="FL111" s="854"/>
      <c r="FM111" s="854"/>
      <c r="FN111" s="854"/>
      <c r="FO111" s="854"/>
      <c r="FP111" s="854"/>
      <c r="FQ111" s="854"/>
      <c r="FR111" s="854"/>
      <c r="FS111" s="854"/>
      <c r="FT111" s="854"/>
      <c r="FU111" s="854"/>
      <c r="FV111" s="854"/>
      <c r="FW111" s="854"/>
      <c r="FX111" s="854"/>
      <c r="FY111" s="854"/>
      <c r="FZ111" s="854"/>
      <c r="GA111" s="854"/>
      <c r="GB111" s="854"/>
      <c r="GC111" s="854"/>
      <c r="GD111" s="854"/>
      <c r="GE111" s="854"/>
      <c r="GF111" s="854"/>
      <c r="GG111" s="854"/>
      <c r="GH111" s="854"/>
      <c r="GI111" s="854"/>
      <c r="GJ111" s="854"/>
      <c r="GK111" s="854"/>
      <c r="GL111" s="854"/>
      <c r="GM111" s="854"/>
      <c r="GN111" s="854"/>
      <c r="GO111" s="854"/>
      <c r="GP111" s="854"/>
      <c r="GQ111" s="854"/>
      <c r="GR111" s="854"/>
      <c r="GS111" s="854"/>
      <c r="GT111" s="854"/>
      <c r="GU111" s="854"/>
      <c r="GV111" s="854"/>
      <c r="GW111" s="854"/>
      <c r="GX111" s="854"/>
      <c r="GY111" s="854"/>
      <c r="GZ111" s="854"/>
      <c r="HA111" s="854"/>
      <c r="HB111" s="854"/>
      <c r="HC111" s="854"/>
      <c r="HD111" s="854"/>
      <c r="HE111" s="854"/>
      <c r="HF111" s="854"/>
      <c r="HG111" s="854"/>
      <c r="HH111" s="854"/>
      <c r="HI111" s="854"/>
      <c r="HJ111" s="854"/>
      <c r="HK111" s="854"/>
      <c r="HL111" s="854"/>
      <c r="HM111" s="854"/>
      <c r="HN111" s="854"/>
      <c r="HO111" s="854"/>
      <c r="HP111" s="854"/>
      <c r="HQ111" s="854"/>
      <c r="HR111" s="854"/>
      <c r="HS111" s="854"/>
      <c r="HT111" s="854"/>
      <c r="HU111" s="854"/>
      <c r="HV111" s="854"/>
      <c r="HW111" s="854"/>
      <c r="HX111" s="854"/>
      <c r="HY111" s="854"/>
      <c r="HZ111" s="854"/>
      <c r="IA111" s="854"/>
      <c r="IB111" s="854"/>
      <c r="IC111" s="854"/>
      <c r="ID111" s="854"/>
      <c r="IE111" s="854"/>
      <c r="IF111" s="854"/>
      <c r="IG111" s="854"/>
      <c r="IH111" s="854"/>
      <c r="II111" s="854"/>
      <c r="IJ111" s="854"/>
      <c r="IK111" s="854"/>
      <c r="IL111" s="854"/>
      <c r="IM111" s="854"/>
      <c r="IN111" s="854"/>
      <c r="IO111" s="854"/>
      <c r="IP111" s="854"/>
      <c r="IQ111" s="854"/>
      <c r="IR111" s="854"/>
      <c r="IS111" s="854"/>
      <c r="IT111" s="854"/>
      <c r="IU111" s="854"/>
      <c r="IV111" s="854"/>
      <c r="IW111" s="854"/>
      <c r="IX111" s="854"/>
      <c r="IY111" s="854"/>
      <c r="IZ111" s="854"/>
      <c r="JA111" s="854"/>
      <c r="JB111" s="854"/>
      <c r="JC111" s="854"/>
      <c r="JD111" s="854"/>
      <c r="JE111" s="854"/>
      <c r="JF111" s="854"/>
      <c r="JG111" s="854"/>
      <c r="JH111" s="854"/>
      <c r="JI111" s="854"/>
      <c r="JJ111" s="854"/>
      <c r="JK111" s="854"/>
      <c r="JL111" s="854"/>
      <c r="JM111" s="854"/>
      <c r="JN111" s="854"/>
      <c r="JO111" s="854"/>
      <c r="JP111" s="854"/>
      <c r="JQ111" s="854"/>
      <c r="JR111" s="854"/>
      <c r="JS111" s="854"/>
      <c r="JT111" s="854"/>
      <c r="JU111" s="854"/>
      <c r="JV111" s="854"/>
      <c r="JW111" s="854"/>
      <c r="JX111" s="854"/>
      <c r="JY111" s="854"/>
      <c r="JZ111" s="854"/>
      <c r="KA111" s="854"/>
      <c r="KB111" s="854"/>
      <c r="KC111" s="854"/>
      <c r="KD111" s="854"/>
      <c r="KE111" s="854"/>
      <c r="KF111" s="854"/>
      <c r="KG111" s="854"/>
      <c r="KH111" s="854"/>
      <c r="KI111" s="854"/>
      <c r="KJ111" s="854"/>
      <c r="KK111" s="854"/>
      <c r="KL111" s="854"/>
      <c r="KM111" s="854"/>
      <c r="KN111" s="854"/>
      <c r="KO111" s="854"/>
      <c r="KP111" s="854"/>
      <c r="KQ111" s="854"/>
      <c r="KR111" s="854"/>
      <c r="KS111" s="854"/>
      <c r="KT111" s="854"/>
      <c r="KU111" s="854"/>
      <c r="KV111" s="854"/>
      <c r="KW111" s="854"/>
      <c r="KX111" s="854"/>
      <c r="KY111" s="854"/>
      <c r="KZ111" s="854"/>
      <c r="LA111" s="854"/>
      <c r="LB111" s="854"/>
      <c r="LC111" s="854"/>
      <c r="LD111" s="854"/>
      <c r="LE111" s="854"/>
      <c r="LF111" s="854"/>
      <c r="LG111" s="854"/>
      <c r="LH111" s="854"/>
      <c r="LI111" s="854"/>
      <c r="LJ111" s="854"/>
      <c r="LK111" s="854"/>
      <c r="LL111" s="854"/>
      <c r="LM111" s="855"/>
    </row>
    <row r="112" spans="1:325" s="856" customFormat="1" ht="35.25" customHeight="1" outlineLevel="1">
      <c r="A112" s="295" t="s">
        <v>2319</v>
      </c>
      <c r="B112" s="492" t="s">
        <v>2446</v>
      </c>
      <c r="C112" s="515">
        <v>600006378</v>
      </c>
      <c r="D112" s="325" t="s">
        <v>1308</v>
      </c>
      <c r="E112" s="325"/>
      <c r="F112" s="329"/>
      <c r="G112" s="329" t="s">
        <v>111</v>
      </c>
      <c r="H112" s="843">
        <v>6</v>
      </c>
      <c r="I112" s="726">
        <v>88.873041480720673</v>
      </c>
      <c r="J112" s="669">
        <f t="shared" si="19"/>
        <v>533.23824888432409</v>
      </c>
      <c r="K112" s="669">
        <f t="shared" si="20"/>
        <v>651.19054953753664</v>
      </c>
      <c r="L112" s="794">
        <f t="shared" si="21"/>
        <v>1.5325162007460253E-4</v>
      </c>
      <c r="M112" s="327"/>
      <c r="N112" s="1262"/>
      <c r="O112" s="1263"/>
      <c r="P112" s="345"/>
      <c r="Q112" s="345"/>
      <c r="R112" s="345"/>
      <c r="S112" s="345"/>
      <c r="T112" s="345"/>
      <c r="U112" s="345"/>
      <c r="V112" s="345"/>
      <c r="W112" s="345"/>
      <c r="X112" s="345"/>
      <c r="Y112" s="345"/>
      <c r="Z112" s="345"/>
      <c r="AA112" s="345"/>
      <c r="AB112" s="345"/>
      <c r="AC112" s="345"/>
      <c r="AD112" s="345"/>
      <c r="AE112" s="345"/>
      <c r="AF112" s="854"/>
      <c r="AG112" s="854"/>
      <c r="AH112" s="854"/>
      <c r="AI112" s="854"/>
      <c r="AJ112" s="854"/>
      <c r="AK112" s="854"/>
      <c r="AL112" s="854"/>
      <c r="AM112" s="854"/>
      <c r="AN112" s="854"/>
      <c r="AO112" s="854"/>
      <c r="AP112" s="854"/>
      <c r="AQ112" s="854"/>
      <c r="AR112" s="854"/>
      <c r="AS112" s="854"/>
      <c r="AT112" s="854"/>
      <c r="AU112" s="854"/>
      <c r="AV112" s="854"/>
      <c r="AW112" s="854"/>
      <c r="AX112" s="854"/>
      <c r="AY112" s="854"/>
      <c r="AZ112" s="854"/>
      <c r="BA112" s="854"/>
      <c r="BB112" s="854"/>
      <c r="BC112" s="854"/>
      <c r="BD112" s="854"/>
      <c r="BE112" s="854"/>
      <c r="BF112" s="854"/>
      <c r="BG112" s="854"/>
      <c r="BH112" s="854"/>
      <c r="BI112" s="854"/>
      <c r="BJ112" s="854"/>
      <c r="BK112" s="854"/>
      <c r="BL112" s="854"/>
      <c r="BM112" s="854"/>
      <c r="BN112" s="854"/>
      <c r="BO112" s="854"/>
      <c r="BP112" s="854"/>
      <c r="BQ112" s="854"/>
      <c r="BR112" s="854"/>
      <c r="BS112" s="854"/>
      <c r="BT112" s="854"/>
      <c r="BU112" s="854"/>
      <c r="BV112" s="854"/>
      <c r="BW112" s="854"/>
      <c r="BX112" s="854"/>
      <c r="BY112" s="854"/>
      <c r="BZ112" s="854"/>
      <c r="CA112" s="854"/>
      <c r="CB112" s="854"/>
      <c r="CC112" s="854"/>
      <c r="CD112" s="854"/>
      <c r="CE112" s="854"/>
      <c r="CF112" s="854"/>
      <c r="CG112" s="854"/>
      <c r="CH112" s="854"/>
      <c r="CI112" s="854"/>
      <c r="CJ112" s="854"/>
      <c r="CK112" s="854"/>
      <c r="CL112" s="854"/>
      <c r="CM112" s="854"/>
      <c r="CN112" s="854"/>
      <c r="CO112" s="854"/>
      <c r="CP112" s="854"/>
      <c r="CQ112" s="854"/>
      <c r="CR112" s="854"/>
      <c r="CS112" s="854"/>
      <c r="CT112" s="854"/>
      <c r="CU112" s="854"/>
      <c r="CV112" s="854"/>
      <c r="CW112" s="854"/>
      <c r="CX112" s="854"/>
      <c r="CY112" s="854"/>
      <c r="CZ112" s="854"/>
      <c r="DA112" s="854"/>
      <c r="DB112" s="854"/>
      <c r="DC112" s="854"/>
      <c r="DD112" s="854"/>
      <c r="DE112" s="854"/>
      <c r="DF112" s="854"/>
      <c r="DG112" s="854"/>
      <c r="DH112" s="854"/>
      <c r="DI112" s="854"/>
      <c r="DJ112" s="854"/>
      <c r="DK112" s="854"/>
      <c r="DL112" s="854"/>
      <c r="DM112" s="854"/>
      <c r="DN112" s="854"/>
      <c r="DO112" s="854"/>
      <c r="DP112" s="854"/>
      <c r="DQ112" s="854"/>
      <c r="DR112" s="854"/>
      <c r="DS112" s="854"/>
      <c r="DT112" s="854"/>
      <c r="DU112" s="854"/>
      <c r="DV112" s="854"/>
      <c r="DW112" s="854"/>
      <c r="DX112" s="854"/>
      <c r="DY112" s="854"/>
      <c r="DZ112" s="854"/>
      <c r="EA112" s="854"/>
      <c r="EB112" s="854"/>
      <c r="EC112" s="854"/>
      <c r="ED112" s="854"/>
      <c r="EE112" s="854"/>
      <c r="EF112" s="854"/>
      <c r="EG112" s="854"/>
      <c r="EH112" s="854"/>
      <c r="EI112" s="854"/>
      <c r="EJ112" s="854"/>
      <c r="EK112" s="854"/>
      <c r="EL112" s="854"/>
      <c r="EM112" s="854"/>
      <c r="EN112" s="854"/>
      <c r="EO112" s="854"/>
      <c r="EP112" s="854"/>
      <c r="EQ112" s="854"/>
      <c r="ER112" s="854"/>
      <c r="ES112" s="854"/>
      <c r="ET112" s="854"/>
      <c r="EU112" s="854"/>
      <c r="EV112" s="854"/>
      <c r="EW112" s="854"/>
      <c r="EX112" s="854"/>
      <c r="EY112" s="854"/>
      <c r="EZ112" s="854"/>
      <c r="FA112" s="854"/>
      <c r="FB112" s="854"/>
      <c r="FC112" s="854"/>
      <c r="FD112" s="854"/>
      <c r="FE112" s="854"/>
      <c r="FF112" s="854"/>
      <c r="FG112" s="854"/>
      <c r="FH112" s="854"/>
      <c r="FI112" s="854"/>
      <c r="FJ112" s="854"/>
      <c r="FK112" s="854"/>
      <c r="FL112" s="854"/>
      <c r="FM112" s="854"/>
      <c r="FN112" s="854"/>
      <c r="FO112" s="854"/>
      <c r="FP112" s="854"/>
      <c r="FQ112" s="854"/>
      <c r="FR112" s="854"/>
      <c r="FS112" s="854"/>
      <c r="FT112" s="854"/>
      <c r="FU112" s="854"/>
      <c r="FV112" s="854"/>
      <c r="FW112" s="854"/>
      <c r="FX112" s="854"/>
      <c r="FY112" s="854"/>
      <c r="FZ112" s="854"/>
      <c r="GA112" s="854"/>
      <c r="GB112" s="854"/>
      <c r="GC112" s="854"/>
      <c r="GD112" s="854"/>
      <c r="GE112" s="854"/>
      <c r="GF112" s="854"/>
      <c r="GG112" s="854"/>
      <c r="GH112" s="854"/>
      <c r="GI112" s="854"/>
      <c r="GJ112" s="854"/>
      <c r="GK112" s="854"/>
      <c r="GL112" s="854"/>
      <c r="GM112" s="854"/>
      <c r="GN112" s="854"/>
      <c r="GO112" s="854"/>
      <c r="GP112" s="854"/>
      <c r="GQ112" s="854"/>
      <c r="GR112" s="854"/>
      <c r="GS112" s="854"/>
      <c r="GT112" s="854"/>
      <c r="GU112" s="854"/>
      <c r="GV112" s="854"/>
      <c r="GW112" s="854"/>
      <c r="GX112" s="854"/>
      <c r="GY112" s="854"/>
      <c r="GZ112" s="854"/>
      <c r="HA112" s="854"/>
      <c r="HB112" s="854"/>
      <c r="HC112" s="854"/>
      <c r="HD112" s="854"/>
      <c r="HE112" s="854"/>
      <c r="HF112" s="854"/>
      <c r="HG112" s="854"/>
      <c r="HH112" s="854"/>
      <c r="HI112" s="854"/>
      <c r="HJ112" s="854"/>
      <c r="HK112" s="854"/>
      <c r="HL112" s="854"/>
      <c r="HM112" s="854"/>
      <c r="HN112" s="854"/>
      <c r="HO112" s="854"/>
      <c r="HP112" s="854"/>
      <c r="HQ112" s="854"/>
      <c r="HR112" s="854"/>
      <c r="HS112" s="854"/>
      <c r="HT112" s="854"/>
      <c r="HU112" s="854"/>
      <c r="HV112" s="854"/>
      <c r="HW112" s="854"/>
      <c r="HX112" s="854"/>
      <c r="HY112" s="854"/>
      <c r="HZ112" s="854"/>
      <c r="IA112" s="854"/>
      <c r="IB112" s="854"/>
      <c r="IC112" s="854"/>
      <c r="ID112" s="854"/>
      <c r="IE112" s="854"/>
      <c r="IF112" s="854"/>
      <c r="IG112" s="854"/>
      <c r="IH112" s="854"/>
      <c r="II112" s="854"/>
      <c r="IJ112" s="854"/>
      <c r="IK112" s="854"/>
      <c r="IL112" s="854"/>
      <c r="IM112" s="854"/>
      <c r="IN112" s="854"/>
      <c r="IO112" s="854"/>
      <c r="IP112" s="854"/>
      <c r="IQ112" s="854"/>
      <c r="IR112" s="854"/>
      <c r="IS112" s="854"/>
      <c r="IT112" s="854"/>
      <c r="IU112" s="854"/>
      <c r="IV112" s="854"/>
      <c r="IW112" s="854"/>
      <c r="IX112" s="854"/>
      <c r="IY112" s="854"/>
      <c r="IZ112" s="854"/>
      <c r="JA112" s="854"/>
      <c r="JB112" s="854"/>
      <c r="JC112" s="854"/>
      <c r="JD112" s="854"/>
      <c r="JE112" s="854"/>
      <c r="JF112" s="854"/>
      <c r="JG112" s="854"/>
      <c r="JH112" s="854"/>
      <c r="JI112" s="854"/>
      <c r="JJ112" s="854"/>
      <c r="JK112" s="854"/>
      <c r="JL112" s="854"/>
      <c r="JM112" s="854"/>
      <c r="JN112" s="854"/>
      <c r="JO112" s="854"/>
      <c r="JP112" s="854"/>
      <c r="JQ112" s="854"/>
      <c r="JR112" s="854"/>
      <c r="JS112" s="854"/>
      <c r="JT112" s="854"/>
      <c r="JU112" s="854"/>
      <c r="JV112" s="854"/>
      <c r="JW112" s="854"/>
      <c r="JX112" s="854"/>
      <c r="JY112" s="854"/>
      <c r="JZ112" s="854"/>
      <c r="KA112" s="854"/>
      <c r="KB112" s="854"/>
      <c r="KC112" s="854"/>
      <c r="KD112" s="854"/>
      <c r="KE112" s="854"/>
      <c r="KF112" s="854"/>
      <c r="KG112" s="854"/>
      <c r="KH112" s="854"/>
      <c r="KI112" s="854"/>
      <c r="KJ112" s="854"/>
      <c r="KK112" s="854"/>
      <c r="KL112" s="854"/>
      <c r="KM112" s="854"/>
      <c r="KN112" s="854"/>
      <c r="KO112" s="854"/>
      <c r="KP112" s="854"/>
      <c r="KQ112" s="854"/>
      <c r="KR112" s="854"/>
      <c r="KS112" s="854"/>
      <c r="KT112" s="854"/>
      <c r="KU112" s="854"/>
      <c r="KV112" s="854"/>
      <c r="KW112" s="854"/>
      <c r="KX112" s="854"/>
      <c r="KY112" s="854"/>
      <c r="KZ112" s="854"/>
      <c r="LA112" s="854"/>
      <c r="LB112" s="854"/>
      <c r="LC112" s="854"/>
      <c r="LD112" s="854"/>
      <c r="LE112" s="854"/>
      <c r="LF112" s="854"/>
      <c r="LG112" s="854"/>
      <c r="LH112" s="854"/>
      <c r="LI112" s="854"/>
      <c r="LJ112" s="854"/>
      <c r="LK112" s="854"/>
      <c r="LL112" s="854"/>
      <c r="LM112" s="855"/>
    </row>
    <row r="113" spans="1:325" s="856" customFormat="1" ht="35.25" customHeight="1" outlineLevel="1">
      <c r="A113" s="295" t="s">
        <v>2320</v>
      </c>
      <c r="B113" s="492" t="s">
        <v>2446</v>
      </c>
      <c r="C113" s="515">
        <v>600007895</v>
      </c>
      <c r="D113" s="325" t="s">
        <v>1309</v>
      </c>
      <c r="E113" s="325"/>
      <c r="F113" s="329"/>
      <c r="G113" s="329" t="s">
        <v>339</v>
      </c>
      <c r="H113" s="843">
        <v>4</v>
      </c>
      <c r="I113" s="726">
        <v>24.36840055910984</v>
      </c>
      <c r="J113" s="669">
        <f t="shared" si="19"/>
        <v>97.473602236439362</v>
      </c>
      <c r="K113" s="669">
        <f t="shared" si="20"/>
        <v>119.03476305113975</v>
      </c>
      <c r="L113" s="794">
        <f t="shared" si="21"/>
        <v>2.8013720862102382E-5</v>
      </c>
      <c r="M113" s="327"/>
      <c r="N113" s="1262"/>
      <c r="O113" s="1263"/>
      <c r="P113" s="345"/>
      <c r="Q113" s="345"/>
      <c r="R113" s="345"/>
      <c r="S113" s="345"/>
      <c r="T113" s="345"/>
      <c r="U113" s="345"/>
      <c r="V113" s="345"/>
      <c r="W113" s="345"/>
      <c r="X113" s="345"/>
      <c r="Y113" s="345"/>
      <c r="Z113" s="345"/>
      <c r="AA113" s="345"/>
      <c r="AB113" s="345"/>
      <c r="AC113" s="345"/>
      <c r="AD113" s="345"/>
      <c r="AE113" s="345"/>
      <c r="AF113" s="854"/>
      <c r="AG113" s="854"/>
      <c r="AH113" s="854"/>
      <c r="AI113" s="854"/>
      <c r="AJ113" s="854"/>
      <c r="AK113" s="854"/>
      <c r="AL113" s="854"/>
      <c r="AM113" s="854"/>
      <c r="AN113" s="854"/>
      <c r="AO113" s="854"/>
      <c r="AP113" s="854"/>
      <c r="AQ113" s="854"/>
      <c r="AR113" s="854"/>
      <c r="AS113" s="854"/>
      <c r="AT113" s="854"/>
      <c r="AU113" s="854"/>
      <c r="AV113" s="854"/>
      <c r="AW113" s="854"/>
      <c r="AX113" s="854"/>
      <c r="AY113" s="854"/>
      <c r="AZ113" s="854"/>
      <c r="BA113" s="854"/>
      <c r="BB113" s="854"/>
      <c r="BC113" s="854"/>
      <c r="BD113" s="854"/>
      <c r="BE113" s="854"/>
      <c r="BF113" s="854"/>
      <c r="BG113" s="854"/>
      <c r="BH113" s="854"/>
      <c r="BI113" s="854"/>
      <c r="BJ113" s="854"/>
      <c r="BK113" s="854"/>
      <c r="BL113" s="854"/>
      <c r="BM113" s="854"/>
      <c r="BN113" s="854"/>
      <c r="BO113" s="854"/>
      <c r="BP113" s="854"/>
      <c r="BQ113" s="854"/>
      <c r="BR113" s="854"/>
      <c r="BS113" s="854"/>
      <c r="BT113" s="854"/>
      <c r="BU113" s="854"/>
      <c r="BV113" s="854"/>
      <c r="BW113" s="854"/>
      <c r="BX113" s="854"/>
      <c r="BY113" s="854"/>
      <c r="BZ113" s="854"/>
      <c r="CA113" s="854"/>
      <c r="CB113" s="854"/>
      <c r="CC113" s="854"/>
      <c r="CD113" s="854"/>
      <c r="CE113" s="854"/>
      <c r="CF113" s="854"/>
      <c r="CG113" s="854"/>
      <c r="CH113" s="854"/>
      <c r="CI113" s="854"/>
      <c r="CJ113" s="854"/>
      <c r="CK113" s="854"/>
      <c r="CL113" s="854"/>
      <c r="CM113" s="854"/>
      <c r="CN113" s="854"/>
      <c r="CO113" s="854"/>
      <c r="CP113" s="854"/>
      <c r="CQ113" s="854"/>
      <c r="CR113" s="854"/>
      <c r="CS113" s="854"/>
      <c r="CT113" s="854"/>
      <c r="CU113" s="854"/>
      <c r="CV113" s="854"/>
      <c r="CW113" s="854"/>
      <c r="CX113" s="854"/>
      <c r="CY113" s="854"/>
      <c r="CZ113" s="854"/>
      <c r="DA113" s="854"/>
      <c r="DB113" s="854"/>
      <c r="DC113" s="854"/>
      <c r="DD113" s="854"/>
      <c r="DE113" s="854"/>
      <c r="DF113" s="854"/>
      <c r="DG113" s="854"/>
      <c r="DH113" s="854"/>
      <c r="DI113" s="854"/>
      <c r="DJ113" s="854"/>
      <c r="DK113" s="854"/>
      <c r="DL113" s="854"/>
      <c r="DM113" s="854"/>
      <c r="DN113" s="854"/>
      <c r="DO113" s="854"/>
      <c r="DP113" s="854"/>
      <c r="DQ113" s="854"/>
      <c r="DR113" s="854"/>
      <c r="DS113" s="854"/>
      <c r="DT113" s="854"/>
      <c r="DU113" s="854"/>
      <c r="DV113" s="854"/>
      <c r="DW113" s="854"/>
      <c r="DX113" s="854"/>
      <c r="DY113" s="854"/>
      <c r="DZ113" s="854"/>
      <c r="EA113" s="854"/>
      <c r="EB113" s="854"/>
      <c r="EC113" s="854"/>
      <c r="ED113" s="854"/>
      <c r="EE113" s="854"/>
      <c r="EF113" s="854"/>
      <c r="EG113" s="854"/>
      <c r="EH113" s="854"/>
      <c r="EI113" s="854"/>
      <c r="EJ113" s="854"/>
      <c r="EK113" s="854"/>
      <c r="EL113" s="854"/>
      <c r="EM113" s="854"/>
      <c r="EN113" s="854"/>
      <c r="EO113" s="854"/>
      <c r="EP113" s="854"/>
      <c r="EQ113" s="854"/>
      <c r="ER113" s="854"/>
      <c r="ES113" s="854"/>
      <c r="ET113" s="854"/>
      <c r="EU113" s="854"/>
      <c r="EV113" s="854"/>
      <c r="EW113" s="854"/>
      <c r="EX113" s="854"/>
      <c r="EY113" s="854"/>
      <c r="EZ113" s="854"/>
      <c r="FA113" s="854"/>
      <c r="FB113" s="854"/>
      <c r="FC113" s="854"/>
      <c r="FD113" s="854"/>
      <c r="FE113" s="854"/>
      <c r="FF113" s="854"/>
      <c r="FG113" s="854"/>
      <c r="FH113" s="854"/>
      <c r="FI113" s="854"/>
      <c r="FJ113" s="854"/>
      <c r="FK113" s="854"/>
      <c r="FL113" s="854"/>
      <c r="FM113" s="854"/>
      <c r="FN113" s="854"/>
      <c r="FO113" s="854"/>
      <c r="FP113" s="854"/>
      <c r="FQ113" s="854"/>
      <c r="FR113" s="854"/>
      <c r="FS113" s="854"/>
      <c r="FT113" s="854"/>
      <c r="FU113" s="854"/>
      <c r="FV113" s="854"/>
      <c r="FW113" s="854"/>
      <c r="FX113" s="854"/>
      <c r="FY113" s="854"/>
      <c r="FZ113" s="854"/>
      <c r="GA113" s="854"/>
      <c r="GB113" s="854"/>
      <c r="GC113" s="854"/>
      <c r="GD113" s="854"/>
      <c r="GE113" s="854"/>
      <c r="GF113" s="854"/>
      <c r="GG113" s="854"/>
      <c r="GH113" s="854"/>
      <c r="GI113" s="854"/>
      <c r="GJ113" s="854"/>
      <c r="GK113" s="854"/>
      <c r="GL113" s="854"/>
      <c r="GM113" s="854"/>
      <c r="GN113" s="854"/>
      <c r="GO113" s="854"/>
      <c r="GP113" s="854"/>
      <c r="GQ113" s="854"/>
      <c r="GR113" s="854"/>
      <c r="GS113" s="854"/>
      <c r="GT113" s="854"/>
      <c r="GU113" s="854"/>
      <c r="GV113" s="854"/>
      <c r="GW113" s="854"/>
      <c r="GX113" s="854"/>
      <c r="GY113" s="854"/>
      <c r="GZ113" s="854"/>
      <c r="HA113" s="854"/>
      <c r="HB113" s="854"/>
      <c r="HC113" s="854"/>
      <c r="HD113" s="854"/>
      <c r="HE113" s="854"/>
      <c r="HF113" s="854"/>
      <c r="HG113" s="854"/>
      <c r="HH113" s="854"/>
      <c r="HI113" s="854"/>
      <c r="HJ113" s="854"/>
      <c r="HK113" s="854"/>
      <c r="HL113" s="854"/>
      <c r="HM113" s="854"/>
      <c r="HN113" s="854"/>
      <c r="HO113" s="854"/>
      <c r="HP113" s="854"/>
      <c r="HQ113" s="854"/>
      <c r="HR113" s="854"/>
      <c r="HS113" s="854"/>
      <c r="HT113" s="854"/>
      <c r="HU113" s="854"/>
      <c r="HV113" s="854"/>
      <c r="HW113" s="854"/>
      <c r="HX113" s="854"/>
      <c r="HY113" s="854"/>
      <c r="HZ113" s="854"/>
      <c r="IA113" s="854"/>
      <c r="IB113" s="854"/>
      <c r="IC113" s="854"/>
      <c r="ID113" s="854"/>
      <c r="IE113" s="854"/>
      <c r="IF113" s="854"/>
      <c r="IG113" s="854"/>
      <c r="IH113" s="854"/>
      <c r="II113" s="854"/>
      <c r="IJ113" s="854"/>
      <c r="IK113" s="854"/>
      <c r="IL113" s="854"/>
      <c r="IM113" s="854"/>
      <c r="IN113" s="854"/>
      <c r="IO113" s="854"/>
      <c r="IP113" s="854"/>
      <c r="IQ113" s="854"/>
      <c r="IR113" s="854"/>
      <c r="IS113" s="854"/>
      <c r="IT113" s="854"/>
      <c r="IU113" s="854"/>
      <c r="IV113" s="854"/>
      <c r="IW113" s="854"/>
      <c r="IX113" s="854"/>
      <c r="IY113" s="854"/>
      <c r="IZ113" s="854"/>
      <c r="JA113" s="854"/>
      <c r="JB113" s="854"/>
      <c r="JC113" s="854"/>
      <c r="JD113" s="854"/>
      <c r="JE113" s="854"/>
      <c r="JF113" s="854"/>
      <c r="JG113" s="854"/>
      <c r="JH113" s="854"/>
      <c r="JI113" s="854"/>
      <c r="JJ113" s="854"/>
      <c r="JK113" s="854"/>
      <c r="JL113" s="854"/>
      <c r="JM113" s="854"/>
      <c r="JN113" s="854"/>
      <c r="JO113" s="854"/>
      <c r="JP113" s="854"/>
      <c r="JQ113" s="854"/>
      <c r="JR113" s="854"/>
      <c r="JS113" s="854"/>
      <c r="JT113" s="854"/>
      <c r="JU113" s="854"/>
      <c r="JV113" s="854"/>
      <c r="JW113" s="854"/>
      <c r="JX113" s="854"/>
      <c r="JY113" s="854"/>
      <c r="JZ113" s="854"/>
      <c r="KA113" s="854"/>
      <c r="KB113" s="854"/>
      <c r="KC113" s="854"/>
      <c r="KD113" s="854"/>
      <c r="KE113" s="854"/>
      <c r="KF113" s="854"/>
      <c r="KG113" s="854"/>
      <c r="KH113" s="854"/>
      <c r="KI113" s="854"/>
      <c r="KJ113" s="854"/>
      <c r="KK113" s="854"/>
      <c r="KL113" s="854"/>
      <c r="KM113" s="854"/>
      <c r="KN113" s="854"/>
      <c r="KO113" s="854"/>
      <c r="KP113" s="854"/>
      <c r="KQ113" s="854"/>
      <c r="KR113" s="854"/>
      <c r="KS113" s="854"/>
      <c r="KT113" s="854"/>
      <c r="KU113" s="854"/>
      <c r="KV113" s="854"/>
      <c r="KW113" s="854"/>
      <c r="KX113" s="854"/>
      <c r="KY113" s="854"/>
      <c r="KZ113" s="854"/>
      <c r="LA113" s="854"/>
      <c r="LB113" s="854"/>
      <c r="LC113" s="854"/>
      <c r="LD113" s="854"/>
      <c r="LE113" s="854"/>
      <c r="LF113" s="854"/>
      <c r="LG113" s="854"/>
      <c r="LH113" s="854"/>
      <c r="LI113" s="854"/>
      <c r="LJ113" s="854"/>
      <c r="LK113" s="854"/>
      <c r="LL113" s="854"/>
      <c r="LM113" s="855"/>
    </row>
    <row r="114" spans="1:325" s="856" customFormat="1" ht="35.25" customHeight="1" outlineLevel="1">
      <c r="A114" s="295" t="s">
        <v>2321</v>
      </c>
      <c r="B114" s="492" t="s">
        <v>2446</v>
      </c>
      <c r="C114" s="515">
        <v>600005888</v>
      </c>
      <c r="D114" s="325" t="s">
        <v>1310</v>
      </c>
      <c r="E114" s="325"/>
      <c r="F114" s="329"/>
      <c r="G114" s="329" t="s">
        <v>111</v>
      </c>
      <c r="H114" s="843">
        <v>24</v>
      </c>
      <c r="I114" s="726">
        <v>61.952739065372484</v>
      </c>
      <c r="J114" s="669">
        <f t="shared" si="19"/>
        <v>1486.8657375689395</v>
      </c>
      <c r="K114" s="669">
        <f t="shared" si="20"/>
        <v>1815.7604387191891</v>
      </c>
      <c r="L114" s="794">
        <f t="shared" si="21"/>
        <v>4.2732227778598399E-4</v>
      </c>
      <c r="M114" s="327"/>
      <c r="N114" s="1262"/>
      <c r="O114" s="1263"/>
      <c r="P114" s="345"/>
      <c r="Q114" s="345"/>
      <c r="R114" s="345"/>
      <c r="S114" s="345"/>
      <c r="T114" s="345"/>
      <c r="U114" s="345"/>
      <c r="V114" s="345"/>
      <c r="W114" s="345"/>
      <c r="X114" s="345"/>
      <c r="Y114" s="345"/>
      <c r="Z114" s="345"/>
      <c r="AA114" s="345"/>
      <c r="AB114" s="345"/>
      <c r="AC114" s="345"/>
      <c r="AD114" s="345"/>
      <c r="AE114" s="345"/>
      <c r="AF114" s="854"/>
      <c r="AG114" s="854"/>
      <c r="AH114" s="854"/>
      <c r="AI114" s="854"/>
      <c r="AJ114" s="854"/>
      <c r="AK114" s="854"/>
      <c r="AL114" s="854"/>
      <c r="AM114" s="854"/>
      <c r="AN114" s="854"/>
      <c r="AO114" s="854"/>
      <c r="AP114" s="854"/>
      <c r="AQ114" s="854"/>
      <c r="AR114" s="854"/>
      <c r="AS114" s="854"/>
      <c r="AT114" s="854"/>
      <c r="AU114" s="854"/>
      <c r="AV114" s="854"/>
      <c r="AW114" s="854"/>
      <c r="AX114" s="854"/>
      <c r="AY114" s="854"/>
      <c r="AZ114" s="854"/>
      <c r="BA114" s="854"/>
      <c r="BB114" s="854"/>
      <c r="BC114" s="854"/>
      <c r="BD114" s="854"/>
      <c r="BE114" s="854"/>
      <c r="BF114" s="854"/>
      <c r="BG114" s="854"/>
      <c r="BH114" s="854"/>
      <c r="BI114" s="854"/>
      <c r="BJ114" s="854"/>
      <c r="BK114" s="854"/>
      <c r="BL114" s="854"/>
      <c r="BM114" s="854"/>
      <c r="BN114" s="854"/>
      <c r="BO114" s="854"/>
      <c r="BP114" s="854"/>
      <c r="BQ114" s="854"/>
      <c r="BR114" s="854"/>
      <c r="BS114" s="854"/>
      <c r="BT114" s="854"/>
      <c r="BU114" s="854"/>
      <c r="BV114" s="854"/>
      <c r="BW114" s="854"/>
      <c r="BX114" s="854"/>
      <c r="BY114" s="854"/>
      <c r="BZ114" s="854"/>
      <c r="CA114" s="854"/>
      <c r="CB114" s="854"/>
      <c r="CC114" s="854"/>
      <c r="CD114" s="854"/>
      <c r="CE114" s="854"/>
      <c r="CF114" s="854"/>
      <c r="CG114" s="854"/>
      <c r="CH114" s="854"/>
      <c r="CI114" s="854"/>
      <c r="CJ114" s="854"/>
      <c r="CK114" s="854"/>
      <c r="CL114" s="854"/>
      <c r="CM114" s="854"/>
      <c r="CN114" s="854"/>
      <c r="CO114" s="854"/>
      <c r="CP114" s="854"/>
      <c r="CQ114" s="854"/>
      <c r="CR114" s="854"/>
      <c r="CS114" s="854"/>
      <c r="CT114" s="854"/>
      <c r="CU114" s="854"/>
      <c r="CV114" s="854"/>
      <c r="CW114" s="854"/>
      <c r="CX114" s="854"/>
      <c r="CY114" s="854"/>
      <c r="CZ114" s="854"/>
      <c r="DA114" s="854"/>
      <c r="DB114" s="854"/>
      <c r="DC114" s="854"/>
      <c r="DD114" s="854"/>
      <c r="DE114" s="854"/>
      <c r="DF114" s="854"/>
      <c r="DG114" s="854"/>
      <c r="DH114" s="854"/>
      <c r="DI114" s="854"/>
      <c r="DJ114" s="854"/>
      <c r="DK114" s="854"/>
      <c r="DL114" s="854"/>
      <c r="DM114" s="854"/>
      <c r="DN114" s="854"/>
      <c r="DO114" s="854"/>
      <c r="DP114" s="854"/>
      <c r="DQ114" s="854"/>
      <c r="DR114" s="854"/>
      <c r="DS114" s="854"/>
      <c r="DT114" s="854"/>
      <c r="DU114" s="854"/>
      <c r="DV114" s="854"/>
      <c r="DW114" s="854"/>
      <c r="DX114" s="854"/>
      <c r="DY114" s="854"/>
      <c r="DZ114" s="854"/>
      <c r="EA114" s="854"/>
      <c r="EB114" s="854"/>
      <c r="EC114" s="854"/>
      <c r="ED114" s="854"/>
      <c r="EE114" s="854"/>
      <c r="EF114" s="854"/>
      <c r="EG114" s="854"/>
      <c r="EH114" s="854"/>
      <c r="EI114" s="854"/>
      <c r="EJ114" s="854"/>
      <c r="EK114" s="854"/>
      <c r="EL114" s="854"/>
      <c r="EM114" s="854"/>
      <c r="EN114" s="854"/>
      <c r="EO114" s="854"/>
      <c r="EP114" s="854"/>
      <c r="EQ114" s="854"/>
      <c r="ER114" s="854"/>
      <c r="ES114" s="854"/>
      <c r="ET114" s="854"/>
      <c r="EU114" s="854"/>
      <c r="EV114" s="854"/>
      <c r="EW114" s="854"/>
      <c r="EX114" s="854"/>
      <c r="EY114" s="854"/>
      <c r="EZ114" s="854"/>
      <c r="FA114" s="854"/>
      <c r="FB114" s="854"/>
      <c r="FC114" s="854"/>
      <c r="FD114" s="854"/>
      <c r="FE114" s="854"/>
      <c r="FF114" s="854"/>
      <c r="FG114" s="854"/>
      <c r="FH114" s="854"/>
      <c r="FI114" s="854"/>
      <c r="FJ114" s="854"/>
      <c r="FK114" s="854"/>
      <c r="FL114" s="854"/>
      <c r="FM114" s="854"/>
      <c r="FN114" s="854"/>
      <c r="FO114" s="854"/>
      <c r="FP114" s="854"/>
      <c r="FQ114" s="854"/>
      <c r="FR114" s="854"/>
      <c r="FS114" s="854"/>
      <c r="FT114" s="854"/>
      <c r="FU114" s="854"/>
      <c r="FV114" s="854"/>
      <c r="FW114" s="854"/>
      <c r="FX114" s="854"/>
      <c r="FY114" s="854"/>
      <c r="FZ114" s="854"/>
      <c r="GA114" s="854"/>
      <c r="GB114" s="854"/>
      <c r="GC114" s="854"/>
      <c r="GD114" s="854"/>
      <c r="GE114" s="854"/>
      <c r="GF114" s="854"/>
      <c r="GG114" s="854"/>
      <c r="GH114" s="854"/>
      <c r="GI114" s="854"/>
      <c r="GJ114" s="854"/>
      <c r="GK114" s="854"/>
      <c r="GL114" s="854"/>
      <c r="GM114" s="854"/>
      <c r="GN114" s="854"/>
      <c r="GO114" s="854"/>
      <c r="GP114" s="854"/>
      <c r="GQ114" s="854"/>
      <c r="GR114" s="854"/>
      <c r="GS114" s="854"/>
      <c r="GT114" s="854"/>
      <c r="GU114" s="854"/>
      <c r="GV114" s="854"/>
      <c r="GW114" s="854"/>
      <c r="GX114" s="854"/>
      <c r="GY114" s="854"/>
      <c r="GZ114" s="854"/>
      <c r="HA114" s="854"/>
      <c r="HB114" s="854"/>
      <c r="HC114" s="854"/>
      <c r="HD114" s="854"/>
      <c r="HE114" s="854"/>
      <c r="HF114" s="854"/>
      <c r="HG114" s="854"/>
      <c r="HH114" s="854"/>
      <c r="HI114" s="854"/>
      <c r="HJ114" s="854"/>
      <c r="HK114" s="854"/>
      <c r="HL114" s="854"/>
      <c r="HM114" s="854"/>
      <c r="HN114" s="854"/>
      <c r="HO114" s="854"/>
      <c r="HP114" s="854"/>
      <c r="HQ114" s="854"/>
      <c r="HR114" s="854"/>
      <c r="HS114" s="854"/>
      <c r="HT114" s="854"/>
      <c r="HU114" s="854"/>
      <c r="HV114" s="854"/>
      <c r="HW114" s="854"/>
      <c r="HX114" s="854"/>
      <c r="HY114" s="854"/>
      <c r="HZ114" s="854"/>
      <c r="IA114" s="854"/>
      <c r="IB114" s="854"/>
      <c r="IC114" s="854"/>
      <c r="ID114" s="854"/>
      <c r="IE114" s="854"/>
      <c r="IF114" s="854"/>
      <c r="IG114" s="854"/>
      <c r="IH114" s="854"/>
      <c r="II114" s="854"/>
      <c r="IJ114" s="854"/>
      <c r="IK114" s="854"/>
      <c r="IL114" s="854"/>
      <c r="IM114" s="854"/>
      <c r="IN114" s="854"/>
      <c r="IO114" s="854"/>
      <c r="IP114" s="854"/>
      <c r="IQ114" s="854"/>
      <c r="IR114" s="854"/>
      <c r="IS114" s="854"/>
      <c r="IT114" s="854"/>
      <c r="IU114" s="854"/>
      <c r="IV114" s="854"/>
      <c r="IW114" s="854"/>
      <c r="IX114" s="854"/>
      <c r="IY114" s="854"/>
      <c r="IZ114" s="854"/>
      <c r="JA114" s="854"/>
      <c r="JB114" s="854"/>
      <c r="JC114" s="854"/>
      <c r="JD114" s="854"/>
      <c r="JE114" s="854"/>
      <c r="JF114" s="854"/>
      <c r="JG114" s="854"/>
      <c r="JH114" s="854"/>
      <c r="JI114" s="854"/>
      <c r="JJ114" s="854"/>
      <c r="JK114" s="854"/>
      <c r="JL114" s="854"/>
      <c r="JM114" s="854"/>
      <c r="JN114" s="854"/>
      <c r="JO114" s="854"/>
      <c r="JP114" s="854"/>
      <c r="JQ114" s="854"/>
      <c r="JR114" s="854"/>
      <c r="JS114" s="854"/>
      <c r="JT114" s="854"/>
      <c r="JU114" s="854"/>
      <c r="JV114" s="854"/>
      <c r="JW114" s="854"/>
      <c r="JX114" s="854"/>
      <c r="JY114" s="854"/>
      <c r="JZ114" s="854"/>
      <c r="KA114" s="854"/>
      <c r="KB114" s="854"/>
      <c r="KC114" s="854"/>
      <c r="KD114" s="854"/>
      <c r="KE114" s="854"/>
      <c r="KF114" s="854"/>
      <c r="KG114" s="854"/>
      <c r="KH114" s="854"/>
      <c r="KI114" s="854"/>
      <c r="KJ114" s="854"/>
      <c r="KK114" s="854"/>
      <c r="KL114" s="854"/>
      <c r="KM114" s="854"/>
      <c r="KN114" s="854"/>
      <c r="KO114" s="854"/>
      <c r="KP114" s="854"/>
      <c r="KQ114" s="854"/>
      <c r="KR114" s="854"/>
      <c r="KS114" s="854"/>
      <c r="KT114" s="854"/>
      <c r="KU114" s="854"/>
      <c r="KV114" s="854"/>
      <c r="KW114" s="854"/>
      <c r="KX114" s="854"/>
      <c r="KY114" s="854"/>
      <c r="KZ114" s="854"/>
      <c r="LA114" s="854"/>
      <c r="LB114" s="854"/>
      <c r="LC114" s="854"/>
      <c r="LD114" s="854"/>
      <c r="LE114" s="854"/>
      <c r="LF114" s="854"/>
      <c r="LG114" s="854"/>
      <c r="LH114" s="854"/>
      <c r="LI114" s="854"/>
      <c r="LJ114" s="854"/>
      <c r="LK114" s="854"/>
      <c r="LL114" s="854"/>
      <c r="LM114" s="855"/>
    </row>
    <row r="115" spans="1:325" s="856" customFormat="1" ht="35.25" customHeight="1" outlineLevel="1">
      <c r="A115" s="295" t="s">
        <v>2322</v>
      </c>
      <c r="B115" s="492" t="s">
        <v>2446</v>
      </c>
      <c r="C115" s="515">
        <v>600007894</v>
      </c>
      <c r="D115" s="325" t="s">
        <v>1311</v>
      </c>
      <c r="E115" s="325"/>
      <c r="F115" s="329"/>
      <c r="G115" s="329" t="s">
        <v>339</v>
      </c>
      <c r="H115" s="836">
        <v>10</v>
      </c>
      <c r="I115" s="726">
        <v>18.943866717970096</v>
      </c>
      <c r="J115" s="669">
        <f t="shared" si="19"/>
        <v>189.43866717970096</v>
      </c>
      <c r="K115" s="669">
        <f t="shared" si="20"/>
        <v>231.34250035985082</v>
      </c>
      <c r="L115" s="794">
        <f t="shared" si="21"/>
        <v>5.4444298980436602E-5</v>
      </c>
      <c r="M115" s="327"/>
      <c r="N115" s="1262"/>
      <c r="O115" s="1263"/>
      <c r="P115" s="345"/>
      <c r="Q115" s="345"/>
      <c r="R115" s="345"/>
      <c r="S115" s="345"/>
      <c r="T115" s="345"/>
      <c r="U115" s="345"/>
      <c r="V115" s="345"/>
      <c r="W115" s="345"/>
      <c r="X115" s="345"/>
      <c r="Y115" s="345"/>
      <c r="Z115" s="345"/>
      <c r="AA115" s="345"/>
      <c r="AB115" s="345"/>
      <c r="AC115" s="345"/>
      <c r="AD115" s="345"/>
      <c r="AE115" s="345"/>
      <c r="AF115" s="854"/>
      <c r="AG115" s="854"/>
      <c r="AH115" s="854"/>
      <c r="AI115" s="854"/>
      <c r="AJ115" s="854"/>
      <c r="AK115" s="854"/>
      <c r="AL115" s="854"/>
      <c r="AM115" s="854"/>
      <c r="AN115" s="854"/>
      <c r="AO115" s="854"/>
      <c r="AP115" s="854"/>
      <c r="AQ115" s="854"/>
      <c r="AR115" s="854"/>
      <c r="AS115" s="854"/>
      <c r="AT115" s="854"/>
      <c r="AU115" s="854"/>
      <c r="AV115" s="854"/>
      <c r="AW115" s="854"/>
      <c r="AX115" s="854"/>
      <c r="AY115" s="854"/>
      <c r="AZ115" s="854"/>
      <c r="BA115" s="854"/>
      <c r="BB115" s="854"/>
      <c r="BC115" s="854"/>
      <c r="BD115" s="854"/>
      <c r="BE115" s="854"/>
      <c r="BF115" s="854"/>
      <c r="BG115" s="854"/>
      <c r="BH115" s="854"/>
      <c r="BI115" s="854"/>
      <c r="BJ115" s="854"/>
      <c r="BK115" s="854"/>
      <c r="BL115" s="854"/>
      <c r="BM115" s="854"/>
      <c r="BN115" s="854"/>
      <c r="BO115" s="854"/>
      <c r="BP115" s="854"/>
      <c r="BQ115" s="854"/>
      <c r="BR115" s="854"/>
      <c r="BS115" s="854"/>
      <c r="BT115" s="854"/>
      <c r="BU115" s="854"/>
      <c r="BV115" s="854"/>
      <c r="BW115" s="854"/>
      <c r="BX115" s="854"/>
      <c r="BY115" s="854"/>
      <c r="BZ115" s="854"/>
      <c r="CA115" s="854"/>
      <c r="CB115" s="854"/>
      <c r="CC115" s="854"/>
      <c r="CD115" s="854"/>
      <c r="CE115" s="854"/>
      <c r="CF115" s="854"/>
      <c r="CG115" s="854"/>
      <c r="CH115" s="854"/>
      <c r="CI115" s="854"/>
      <c r="CJ115" s="854"/>
      <c r="CK115" s="854"/>
      <c r="CL115" s="854"/>
      <c r="CM115" s="854"/>
      <c r="CN115" s="854"/>
      <c r="CO115" s="854"/>
      <c r="CP115" s="854"/>
      <c r="CQ115" s="854"/>
      <c r="CR115" s="854"/>
      <c r="CS115" s="854"/>
      <c r="CT115" s="854"/>
      <c r="CU115" s="854"/>
      <c r="CV115" s="854"/>
      <c r="CW115" s="854"/>
      <c r="CX115" s="854"/>
      <c r="CY115" s="854"/>
      <c r="CZ115" s="854"/>
      <c r="DA115" s="854"/>
      <c r="DB115" s="854"/>
      <c r="DC115" s="854"/>
      <c r="DD115" s="854"/>
      <c r="DE115" s="854"/>
      <c r="DF115" s="854"/>
      <c r="DG115" s="854"/>
      <c r="DH115" s="854"/>
      <c r="DI115" s="854"/>
      <c r="DJ115" s="854"/>
      <c r="DK115" s="854"/>
      <c r="DL115" s="854"/>
      <c r="DM115" s="854"/>
      <c r="DN115" s="854"/>
      <c r="DO115" s="854"/>
      <c r="DP115" s="854"/>
      <c r="DQ115" s="854"/>
      <c r="DR115" s="854"/>
      <c r="DS115" s="854"/>
      <c r="DT115" s="854"/>
      <c r="DU115" s="854"/>
      <c r="DV115" s="854"/>
      <c r="DW115" s="854"/>
      <c r="DX115" s="854"/>
      <c r="DY115" s="854"/>
      <c r="DZ115" s="854"/>
      <c r="EA115" s="854"/>
      <c r="EB115" s="854"/>
      <c r="EC115" s="854"/>
      <c r="ED115" s="854"/>
      <c r="EE115" s="854"/>
      <c r="EF115" s="854"/>
      <c r="EG115" s="854"/>
      <c r="EH115" s="854"/>
      <c r="EI115" s="854"/>
      <c r="EJ115" s="854"/>
      <c r="EK115" s="854"/>
      <c r="EL115" s="854"/>
      <c r="EM115" s="854"/>
      <c r="EN115" s="854"/>
      <c r="EO115" s="854"/>
      <c r="EP115" s="854"/>
      <c r="EQ115" s="854"/>
      <c r="ER115" s="854"/>
      <c r="ES115" s="854"/>
      <c r="ET115" s="854"/>
      <c r="EU115" s="854"/>
      <c r="EV115" s="854"/>
      <c r="EW115" s="854"/>
      <c r="EX115" s="854"/>
      <c r="EY115" s="854"/>
      <c r="EZ115" s="854"/>
      <c r="FA115" s="854"/>
      <c r="FB115" s="854"/>
      <c r="FC115" s="854"/>
      <c r="FD115" s="854"/>
      <c r="FE115" s="854"/>
      <c r="FF115" s="854"/>
      <c r="FG115" s="854"/>
      <c r="FH115" s="854"/>
      <c r="FI115" s="854"/>
      <c r="FJ115" s="854"/>
      <c r="FK115" s="854"/>
      <c r="FL115" s="854"/>
      <c r="FM115" s="854"/>
      <c r="FN115" s="854"/>
      <c r="FO115" s="854"/>
      <c r="FP115" s="854"/>
      <c r="FQ115" s="854"/>
      <c r="FR115" s="854"/>
      <c r="FS115" s="854"/>
      <c r="FT115" s="854"/>
      <c r="FU115" s="854"/>
      <c r="FV115" s="854"/>
      <c r="FW115" s="854"/>
      <c r="FX115" s="854"/>
      <c r="FY115" s="854"/>
      <c r="FZ115" s="854"/>
      <c r="GA115" s="854"/>
      <c r="GB115" s="854"/>
      <c r="GC115" s="854"/>
      <c r="GD115" s="854"/>
      <c r="GE115" s="854"/>
      <c r="GF115" s="854"/>
      <c r="GG115" s="854"/>
      <c r="GH115" s="854"/>
      <c r="GI115" s="854"/>
      <c r="GJ115" s="854"/>
      <c r="GK115" s="854"/>
      <c r="GL115" s="854"/>
      <c r="GM115" s="854"/>
      <c r="GN115" s="854"/>
      <c r="GO115" s="854"/>
      <c r="GP115" s="854"/>
      <c r="GQ115" s="854"/>
      <c r="GR115" s="854"/>
      <c r="GS115" s="854"/>
      <c r="GT115" s="854"/>
      <c r="GU115" s="854"/>
      <c r="GV115" s="854"/>
      <c r="GW115" s="854"/>
      <c r="GX115" s="854"/>
      <c r="GY115" s="854"/>
      <c r="GZ115" s="854"/>
      <c r="HA115" s="854"/>
      <c r="HB115" s="854"/>
      <c r="HC115" s="854"/>
      <c r="HD115" s="854"/>
      <c r="HE115" s="854"/>
      <c r="HF115" s="854"/>
      <c r="HG115" s="854"/>
      <c r="HH115" s="854"/>
      <c r="HI115" s="854"/>
      <c r="HJ115" s="854"/>
      <c r="HK115" s="854"/>
      <c r="HL115" s="854"/>
      <c r="HM115" s="854"/>
      <c r="HN115" s="854"/>
      <c r="HO115" s="854"/>
      <c r="HP115" s="854"/>
      <c r="HQ115" s="854"/>
      <c r="HR115" s="854"/>
      <c r="HS115" s="854"/>
      <c r="HT115" s="854"/>
      <c r="HU115" s="854"/>
      <c r="HV115" s="854"/>
      <c r="HW115" s="854"/>
      <c r="HX115" s="854"/>
      <c r="HY115" s="854"/>
      <c r="HZ115" s="854"/>
      <c r="IA115" s="854"/>
      <c r="IB115" s="854"/>
      <c r="IC115" s="854"/>
      <c r="ID115" s="854"/>
      <c r="IE115" s="854"/>
      <c r="IF115" s="854"/>
      <c r="IG115" s="854"/>
      <c r="IH115" s="854"/>
      <c r="II115" s="854"/>
      <c r="IJ115" s="854"/>
      <c r="IK115" s="854"/>
      <c r="IL115" s="854"/>
      <c r="IM115" s="854"/>
      <c r="IN115" s="854"/>
      <c r="IO115" s="854"/>
      <c r="IP115" s="854"/>
      <c r="IQ115" s="854"/>
      <c r="IR115" s="854"/>
      <c r="IS115" s="854"/>
      <c r="IT115" s="854"/>
      <c r="IU115" s="854"/>
      <c r="IV115" s="854"/>
      <c r="IW115" s="854"/>
      <c r="IX115" s="854"/>
      <c r="IY115" s="854"/>
      <c r="IZ115" s="854"/>
      <c r="JA115" s="854"/>
      <c r="JB115" s="854"/>
      <c r="JC115" s="854"/>
      <c r="JD115" s="854"/>
      <c r="JE115" s="854"/>
      <c r="JF115" s="854"/>
      <c r="JG115" s="854"/>
      <c r="JH115" s="854"/>
      <c r="JI115" s="854"/>
      <c r="JJ115" s="854"/>
      <c r="JK115" s="854"/>
      <c r="JL115" s="854"/>
      <c r="JM115" s="854"/>
      <c r="JN115" s="854"/>
      <c r="JO115" s="854"/>
      <c r="JP115" s="854"/>
      <c r="JQ115" s="854"/>
      <c r="JR115" s="854"/>
      <c r="JS115" s="854"/>
      <c r="JT115" s="854"/>
      <c r="JU115" s="854"/>
      <c r="JV115" s="854"/>
      <c r="JW115" s="854"/>
      <c r="JX115" s="854"/>
      <c r="JY115" s="854"/>
      <c r="JZ115" s="854"/>
      <c r="KA115" s="854"/>
      <c r="KB115" s="854"/>
      <c r="KC115" s="854"/>
      <c r="KD115" s="854"/>
      <c r="KE115" s="854"/>
      <c r="KF115" s="854"/>
      <c r="KG115" s="854"/>
      <c r="KH115" s="854"/>
      <c r="KI115" s="854"/>
      <c r="KJ115" s="854"/>
      <c r="KK115" s="854"/>
      <c r="KL115" s="854"/>
      <c r="KM115" s="854"/>
      <c r="KN115" s="854"/>
      <c r="KO115" s="854"/>
      <c r="KP115" s="854"/>
      <c r="KQ115" s="854"/>
      <c r="KR115" s="854"/>
      <c r="KS115" s="854"/>
      <c r="KT115" s="854"/>
      <c r="KU115" s="854"/>
      <c r="KV115" s="854"/>
      <c r="KW115" s="854"/>
      <c r="KX115" s="854"/>
      <c r="KY115" s="854"/>
      <c r="KZ115" s="854"/>
      <c r="LA115" s="854"/>
      <c r="LB115" s="854"/>
      <c r="LC115" s="854"/>
      <c r="LD115" s="854"/>
      <c r="LE115" s="854"/>
      <c r="LF115" s="854"/>
      <c r="LG115" s="854"/>
      <c r="LH115" s="854"/>
      <c r="LI115" s="854"/>
      <c r="LJ115" s="854"/>
      <c r="LK115" s="854"/>
      <c r="LL115" s="854"/>
      <c r="LM115" s="855"/>
    </row>
    <row r="116" spans="1:325" s="856" customFormat="1" ht="35.25" customHeight="1" outlineLevel="1">
      <c r="A116" s="295" t="s">
        <v>2323</v>
      </c>
      <c r="B116" s="492" t="s">
        <v>2446</v>
      </c>
      <c r="C116" s="515">
        <v>600009911</v>
      </c>
      <c r="D116" s="325" t="s">
        <v>1312</v>
      </c>
      <c r="E116" s="325"/>
      <c r="F116" s="329"/>
      <c r="G116" s="329" t="s">
        <v>111</v>
      </c>
      <c r="H116" s="843">
        <v>25</v>
      </c>
      <c r="I116" s="726">
        <v>995.42115051949531</v>
      </c>
      <c r="J116" s="669">
        <f t="shared" si="19"/>
        <v>24885.528762987382</v>
      </c>
      <c r="K116" s="669">
        <f t="shared" si="20"/>
        <v>30390.207725360193</v>
      </c>
      <c r="L116" s="794">
        <f t="shared" si="21"/>
        <v>7.15205184046776E-3</v>
      </c>
      <c r="M116" s="327"/>
      <c r="N116" s="1262"/>
      <c r="O116" s="1263"/>
      <c r="P116" s="345"/>
      <c r="Q116" s="345"/>
      <c r="R116" s="345"/>
      <c r="S116" s="345"/>
      <c r="T116" s="345"/>
      <c r="U116" s="345"/>
      <c r="V116" s="345"/>
      <c r="W116" s="345"/>
      <c r="X116" s="345"/>
      <c r="Y116" s="345"/>
      <c r="Z116" s="345"/>
      <c r="AA116" s="345"/>
      <c r="AB116" s="345"/>
      <c r="AC116" s="345"/>
      <c r="AD116" s="345"/>
      <c r="AE116" s="345"/>
      <c r="AF116" s="854"/>
      <c r="AG116" s="854"/>
      <c r="AH116" s="854"/>
      <c r="AI116" s="854"/>
      <c r="AJ116" s="854"/>
      <c r="AK116" s="854"/>
      <c r="AL116" s="854"/>
      <c r="AM116" s="854"/>
      <c r="AN116" s="854"/>
      <c r="AO116" s="854"/>
      <c r="AP116" s="854"/>
      <c r="AQ116" s="854"/>
      <c r="AR116" s="854"/>
      <c r="AS116" s="854"/>
      <c r="AT116" s="854"/>
      <c r="AU116" s="854"/>
      <c r="AV116" s="854"/>
      <c r="AW116" s="854"/>
      <c r="AX116" s="854"/>
      <c r="AY116" s="854"/>
      <c r="AZ116" s="854"/>
      <c r="BA116" s="854"/>
      <c r="BB116" s="854"/>
      <c r="BC116" s="854"/>
      <c r="BD116" s="854"/>
      <c r="BE116" s="854"/>
      <c r="BF116" s="854"/>
      <c r="BG116" s="854"/>
      <c r="BH116" s="854"/>
      <c r="BI116" s="854"/>
      <c r="BJ116" s="854"/>
      <c r="BK116" s="854"/>
      <c r="BL116" s="854"/>
      <c r="BM116" s="854"/>
      <c r="BN116" s="854"/>
      <c r="BO116" s="854"/>
      <c r="BP116" s="854"/>
      <c r="BQ116" s="854"/>
      <c r="BR116" s="854"/>
      <c r="BS116" s="854"/>
      <c r="BT116" s="854"/>
      <c r="BU116" s="854"/>
      <c r="BV116" s="854"/>
      <c r="BW116" s="854"/>
      <c r="BX116" s="854"/>
      <c r="BY116" s="854"/>
      <c r="BZ116" s="854"/>
      <c r="CA116" s="854"/>
      <c r="CB116" s="854"/>
      <c r="CC116" s="854"/>
      <c r="CD116" s="854"/>
      <c r="CE116" s="854"/>
      <c r="CF116" s="854"/>
      <c r="CG116" s="854"/>
      <c r="CH116" s="854"/>
      <c r="CI116" s="854"/>
      <c r="CJ116" s="854"/>
      <c r="CK116" s="854"/>
      <c r="CL116" s="854"/>
      <c r="CM116" s="854"/>
      <c r="CN116" s="854"/>
      <c r="CO116" s="854"/>
      <c r="CP116" s="854"/>
      <c r="CQ116" s="854"/>
      <c r="CR116" s="854"/>
      <c r="CS116" s="854"/>
      <c r="CT116" s="854"/>
      <c r="CU116" s="854"/>
      <c r="CV116" s="854"/>
      <c r="CW116" s="854"/>
      <c r="CX116" s="854"/>
      <c r="CY116" s="854"/>
      <c r="CZ116" s="854"/>
      <c r="DA116" s="854"/>
      <c r="DB116" s="854"/>
      <c r="DC116" s="854"/>
      <c r="DD116" s="854"/>
      <c r="DE116" s="854"/>
      <c r="DF116" s="854"/>
      <c r="DG116" s="854"/>
      <c r="DH116" s="854"/>
      <c r="DI116" s="854"/>
      <c r="DJ116" s="854"/>
      <c r="DK116" s="854"/>
      <c r="DL116" s="854"/>
      <c r="DM116" s="854"/>
      <c r="DN116" s="854"/>
      <c r="DO116" s="854"/>
      <c r="DP116" s="854"/>
      <c r="DQ116" s="854"/>
      <c r="DR116" s="854"/>
      <c r="DS116" s="854"/>
      <c r="DT116" s="854"/>
      <c r="DU116" s="854"/>
      <c r="DV116" s="854"/>
      <c r="DW116" s="854"/>
      <c r="DX116" s="854"/>
      <c r="DY116" s="854"/>
      <c r="DZ116" s="854"/>
      <c r="EA116" s="854"/>
      <c r="EB116" s="854"/>
      <c r="EC116" s="854"/>
      <c r="ED116" s="854"/>
      <c r="EE116" s="854"/>
      <c r="EF116" s="854"/>
      <c r="EG116" s="854"/>
      <c r="EH116" s="854"/>
      <c r="EI116" s="854"/>
      <c r="EJ116" s="854"/>
      <c r="EK116" s="854"/>
      <c r="EL116" s="854"/>
      <c r="EM116" s="854"/>
      <c r="EN116" s="854"/>
      <c r="EO116" s="854"/>
      <c r="EP116" s="854"/>
      <c r="EQ116" s="854"/>
      <c r="ER116" s="854"/>
      <c r="ES116" s="854"/>
      <c r="ET116" s="854"/>
      <c r="EU116" s="854"/>
      <c r="EV116" s="854"/>
      <c r="EW116" s="854"/>
      <c r="EX116" s="854"/>
      <c r="EY116" s="854"/>
      <c r="EZ116" s="854"/>
      <c r="FA116" s="854"/>
      <c r="FB116" s="854"/>
      <c r="FC116" s="854"/>
      <c r="FD116" s="854"/>
      <c r="FE116" s="854"/>
      <c r="FF116" s="854"/>
      <c r="FG116" s="854"/>
      <c r="FH116" s="854"/>
      <c r="FI116" s="854"/>
      <c r="FJ116" s="854"/>
      <c r="FK116" s="854"/>
      <c r="FL116" s="854"/>
      <c r="FM116" s="854"/>
      <c r="FN116" s="854"/>
      <c r="FO116" s="854"/>
      <c r="FP116" s="854"/>
      <c r="FQ116" s="854"/>
      <c r="FR116" s="854"/>
      <c r="FS116" s="854"/>
      <c r="FT116" s="854"/>
      <c r="FU116" s="854"/>
      <c r="FV116" s="854"/>
      <c r="FW116" s="854"/>
      <c r="FX116" s="854"/>
      <c r="FY116" s="854"/>
      <c r="FZ116" s="854"/>
      <c r="GA116" s="854"/>
      <c r="GB116" s="854"/>
      <c r="GC116" s="854"/>
      <c r="GD116" s="854"/>
      <c r="GE116" s="854"/>
      <c r="GF116" s="854"/>
      <c r="GG116" s="854"/>
      <c r="GH116" s="854"/>
      <c r="GI116" s="854"/>
      <c r="GJ116" s="854"/>
      <c r="GK116" s="854"/>
      <c r="GL116" s="854"/>
      <c r="GM116" s="854"/>
      <c r="GN116" s="854"/>
      <c r="GO116" s="854"/>
      <c r="GP116" s="854"/>
      <c r="GQ116" s="854"/>
      <c r="GR116" s="854"/>
      <c r="GS116" s="854"/>
      <c r="GT116" s="854"/>
      <c r="GU116" s="854"/>
      <c r="GV116" s="854"/>
      <c r="GW116" s="854"/>
      <c r="GX116" s="854"/>
      <c r="GY116" s="854"/>
      <c r="GZ116" s="854"/>
      <c r="HA116" s="854"/>
      <c r="HB116" s="854"/>
      <c r="HC116" s="854"/>
      <c r="HD116" s="854"/>
      <c r="HE116" s="854"/>
      <c r="HF116" s="854"/>
      <c r="HG116" s="854"/>
      <c r="HH116" s="854"/>
      <c r="HI116" s="854"/>
      <c r="HJ116" s="854"/>
      <c r="HK116" s="854"/>
      <c r="HL116" s="854"/>
      <c r="HM116" s="854"/>
      <c r="HN116" s="854"/>
      <c r="HO116" s="854"/>
      <c r="HP116" s="854"/>
      <c r="HQ116" s="854"/>
      <c r="HR116" s="854"/>
      <c r="HS116" s="854"/>
      <c r="HT116" s="854"/>
      <c r="HU116" s="854"/>
      <c r="HV116" s="854"/>
      <c r="HW116" s="854"/>
      <c r="HX116" s="854"/>
      <c r="HY116" s="854"/>
      <c r="HZ116" s="854"/>
      <c r="IA116" s="854"/>
      <c r="IB116" s="854"/>
      <c r="IC116" s="854"/>
      <c r="ID116" s="854"/>
      <c r="IE116" s="854"/>
      <c r="IF116" s="854"/>
      <c r="IG116" s="854"/>
      <c r="IH116" s="854"/>
      <c r="II116" s="854"/>
      <c r="IJ116" s="854"/>
      <c r="IK116" s="854"/>
      <c r="IL116" s="854"/>
      <c r="IM116" s="854"/>
      <c r="IN116" s="854"/>
      <c r="IO116" s="854"/>
      <c r="IP116" s="854"/>
      <c r="IQ116" s="854"/>
      <c r="IR116" s="854"/>
      <c r="IS116" s="854"/>
      <c r="IT116" s="854"/>
      <c r="IU116" s="854"/>
      <c r="IV116" s="854"/>
      <c r="IW116" s="854"/>
      <c r="IX116" s="854"/>
      <c r="IY116" s="854"/>
      <c r="IZ116" s="854"/>
      <c r="JA116" s="854"/>
      <c r="JB116" s="854"/>
      <c r="JC116" s="854"/>
      <c r="JD116" s="854"/>
      <c r="JE116" s="854"/>
      <c r="JF116" s="854"/>
      <c r="JG116" s="854"/>
      <c r="JH116" s="854"/>
      <c r="JI116" s="854"/>
      <c r="JJ116" s="854"/>
      <c r="JK116" s="854"/>
      <c r="JL116" s="854"/>
      <c r="JM116" s="854"/>
      <c r="JN116" s="854"/>
      <c r="JO116" s="854"/>
      <c r="JP116" s="854"/>
      <c r="JQ116" s="854"/>
      <c r="JR116" s="854"/>
      <c r="JS116" s="854"/>
      <c r="JT116" s="854"/>
      <c r="JU116" s="854"/>
      <c r="JV116" s="854"/>
      <c r="JW116" s="854"/>
      <c r="JX116" s="854"/>
      <c r="JY116" s="854"/>
      <c r="JZ116" s="854"/>
      <c r="KA116" s="854"/>
      <c r="KB116" s="854"/>
      <c r="KC116" s="854"/>
      <c r="KD116" s="854"/>
      <c r="KE116" s="854"/>
      <c r="KF116" s="854"/>
      <c r="KG116" s="854"/>
      <c r="KH116" s="854"/>
      <c r="KI116" s="854"/>
      <c r="KJ116" s="854"/>
      <c r="KK116" s="854"/>
      <c r="KL116" s="854"/>
      <c r="KM116" s="854"/>
      <c r="KN116" s="854"/>
      <c r="KO116" s="854"/>
      <c r="KP116" s="854"/>
      <c r="KQ116" s="854"/>
      <c r="KR116" s="854"/>
      <c r="KS116" s="854"/>
      <c r="KT116" s="854"/>
      <c r="KU116" s="854"/>
      <c r="KV116" s="854"/>
      <c r="KW116" s="854"/>
      <c r="KX116" s="854"/>
      <c r="KY116" s="854"/>
      <c r="KZ116" s="854"/>
      <c r="LA116" s="854"/>
      <c r="LB116" s="854"/>
      <c r="LC116" s="854"/>
      <c r="LD116" s="854"/>
      <c r="LE116" s="854"/>
      <c r="LF116" s="854"/>
      <c r="LG116" s="854"/>
      <c r="LH116" s="854"/>
      <c r="LI116" s="854"/>
      <c r="LJ116" s="854"/>
      <c r="LK116" s="854"/>
      <c r="LL116" s="854"/>
      <c r="LM116" s="855"/>
    </row>
    <row r="117" spans="1:325" s="850" customFormat="1" ht="15.75">
      <c r="A117" s="710" t="s">
        <v>1366</v>
      </c>
      <c r="B117" s="710"/>
      <c r="C117" s="710"/>
      <c r="D117" s="335" t="s">
        <v>490</v>
      </c>
      <c r="E117" s="335"/>
      <c r="F117" s="225"/>
      <c r="G117" s="225"/>
      <c r="H117" s="842"/>
      <c r="I117" s="527"/>
      <c r="J117" s="527">
        <f>SUBTOTAL(9,J118:J164)</f>
        <v>235849.78008190403</v>
      </c>
      <c r="K117" s="527">
        <f t="shared" ref="K117:L117" si="22">SUBTOTAL(9,K118:K164)</f>
        <v>288019.75143602124</v>
      </c>
      <c r="L117" s="844">
        <f t="shared" si="22"/>
        <v>6.7782761209298298E-2</v>
      </c>
      <c r="M117" s="338"/>
      <c r="N117" s="1259"/>
      <c r="O117" s="1259"/>
      <c r="P117" s="343"/>
      <c r="Q117" s="343"/>
      <c r="R117" s="343"/>
      <c r="S117" s="343"/>
      <c r="T117" s="343"/>
      <c r="U117" s="343"/>
      <c r="V117" s="343"/>
      <c r="W117" s="343"/>
      <c r="X117" s="343"/>
      <c r="Y117" s="343"/>
      <c r="Z117" s="343"/>
      <c r="AA117" s="343"/>
      <c r="AB117" s="343"/>
      <c r="AC117" s="343"/>
      <c r="AD117" s="343"/>
      <c r="AE117" s="343"/>
      <c r="AF117" s="848"/>
      <c r="AG117" s="848"/>
      <c r="AH117" s="848"/>
      <c r="AI117" s="848"/>
      <c r="AJ117" s="848"/>
      <c r="AK117" s="848"/>
      <c r="AL117" s="848"/>
      <c r="AM117" s="848"/>
      <c r="AN117" s="848"/>
      <c r="AO117" s="848"/>
      <c r="AP117" s="848"/>
      <c r="AQ117" s="848"/>
      <c r="AR117" s="848"/>
      <c r="AS117" s="848"/>
      <c r="AT117" s="848"/>
      <c r="AU117" s="848"/>
      <c r="AV117" s="848"/>
      <c r="AW117" s="848"/>
      <c r="AX117" s="848"/>
      <c r="AY117" s="848"/>
      <c r="AZ117" s="848"/>
      <c r="BA117" s="848"/>
      <c r="BB117" s="848"/>
      <c r="BC117" s="848"/>
      <c r="BD117" s="848"/>
      <c r="BE117" s="848"/>
      <c r="BF117" s="848"/>
      <c r="BG117" s="848"/>
      <c r="BH117" s="848"/>
      <c r="BI117" s="848"/>
      <c r="BJ117" s="848"/>
      <c r="BK117" s="848"/>
      <c r="BL117" s="848"/>
      <c r="BM117" s="848"/>
      <c r="BN117" s="848"/>
      <c r="BO117" s="848"/>
      <c r="BP117" s="848"/>
      <c r="BQ117" s="848"/>
      <c r="BR117" s="848"/>
      <c r="BS117" s="848"/>
      <c r="BT117" s="848"/>
      <c r="BU117" s="848"/>
      <c r="BV117" s="848"/>
      <c r="BW117" s="848"/>
      <c r="BX117" s="848"/>
      <c r="BY117" s="848"/>
      <c r="BZ117" s="848"/>
      <c r="CA117" s="848"/>
      <c r="CB117" s="848"/>
      <c r="CC117" s="848"/>
      <c r="CD117" s="848"/>
      <c r="CE117" s="848"/>
      <c r="CF117" s="848"/>
      <c r="CG117" s="848"/>
      <c r="CH117" s="848"/>
      <c r="CI117" s="848"/>
      <c r="CJ117" s="848"/>
      <c r="CK117" s="848"/>
      <c r="CL117" s="848"/>
      <c r="CM117" s="848"/>
      <c r="CN117" s="848"/>
      <c r="CO117" s="848"/>
      <c r="CP117" s="848"/>
      <c r="CQ117" s="848"/>
      <c r="CR117" s="848"/>
      <c r="CS117" s="848"/>
      <c r="CT117" s="848"/>
      <c r="CU117" s="848"/>
      <c r="CV117" s="848"/>
      <c r="CW117" s="848"/>
      <c r="CX117" s="848"/>
      <c r="CY117" s="848"/>
      <c r="CZ117" s="848"/>
      <c r="DA117" s="848"/>
      <c r="DB117" s="848"/>
      <c r="DC117" s="848"/>
      <c r="DD117" s="848"/>
      <c r="DE117" s="848"/>
      <c r="DF117" s="848"/>
      <c r="DG117" s="848"/>
      <c r="DH117" s="848"/>
      <c r="DI117" s="848"/>
      <c r="DJ117" s="848"/>
      <c r="DK117" s="848"/>
      <c r="DL117" s="848"/>
      <c r="DM117" s="848"/>
      <c r="DN117" s="848"/>
      <c r="DO117" s="848"/>
      <c r="DP117" s="848"/>
      <c r="DQ117" s="848"/>
      <c r="DR117" s="848"/>
      <c r="DS117" s="848"/>
      <c r="DT117" s="848"/>
      <c r="DU117" s="848"/>
      <c r="DV117" s="848"/>
      <c r="DW117" s="848"/>
      <c r="DX117" s="848"/>
      <c r="DY117" s="848"/>
      <c r="DZ117" s="848"/>
      <c r="EA117" s="848"/>
      <c r="EB117" s="848"/>
      <c r="EC117" s="848"/>
      <c r="ED117" s="848"/>
      <c r="EE117" s="848"/>
      <c r="EF117" s="848"/>
      <c r="EG117" s="848"/>
      <c r="EH117" s="848"/>
      <c r="EI117" s="848"/>
      <c r="EJ117" s="848"/>
      <c r="EK117" s="848"/>
      <c r="EL117" s="848"/>
      <c r="EM117" s="848"/>
      <c r="EN117" s="848"/>
      <c r="EO117" s="848"/>
      <c r="EP117" s="848"/>
      <c r="EQ117" s="848"/>
      <c r="ER117" s="848"/>
      <c r="ES117" s="848"/>
      <c r="ET117" s="848"/>
      <c r="EU117" s="848"/>
      <c r="EV117" s="848"/>
      <c r="EW117" s="848"/>
      <c r="EX117" s="848"/>
      <c r="EY117" s="848"/>
      <c r="EZ117" s="848"/>
      <c r="FA117" s="848"/>
      <c r="FB117" s="848"/>
      <c r="FC117" s="848"/>
      <c r="FD117" s="848"/>
      <c r="FE117" s="848"/>
      <c r="FF117" s="848"/>
      <c r="FG117" s="848"/>
      <c r="FH117" s="848"/>
      <c r="FI117" s="848"/>
      <c r="FJ117" s="848"/>
      <c r="FK117" s="848"/>
      <c r="FL117" s="848"/>
      <c r="FM117" s="848"/>
      <c r="FN117" s="848"/>
      <c r="FO117" s="848"/>
      <c r="FP117" s="848"/>
      <c r="FQ117" s="848"/>
      <c r="FR117" s="848"/>
      <c r="FS117" s="848"/>
      <c r="FT117" s="848"/>
      <c r="FU117" s="848"/>
      <c r="FV117" s="848"/>
      <c r="FW117" s="848"/>
      <c r="FX117" s="848"/>
      <c r="FY117" s="848"/>
      <c r="FZ117" s="848"/>
      <c r="GA117" s="848"/>
      <c r="GB117" s="848"/>
      <c r="GC117" s="848"/>
      <c r="GD117" s="848"/>
      <c r="GE117" s="848"/>
      <c r="GF117" s="848"/>
      <c r="GG117" s="848"/>
      <c r="GH117" s="848"/>
      <c r="GI117" s="848"/>
      <c r="GJ117" s="848"/>
      <c r="GK117" s="848"/>
      <c r="GL117" s="848"/>
      <c r="GM117" s="848"/>
      <c r="GN117" s="848"/>
      <c r="GO117" s="848"/>
      <c r="GP117" s="848"/>
      <c r="GQ117" s="848"/>
      <c r="GR117" s="848"/>
      <c r="GS117" s="848"/>
      <c r="GT117" s="848"/>
      <c r="GU117" s="848"/>
      <c r="GV117" s="848"/>
      <c r="GW117" s="848"/>
      <c r="GX117" s="848"/>
      <c r="GY117" s="848"/>
      <c r="GZ117" s="848"/>
      <c r="HA117" s="848"/>
      <c r="HB117" s="848"/>
      <c r="HC117" s="848"/>
      <c r="HD117" s="848"/>
      <c r="HE117" s="848"/>
      <c r="HF117" s="848"/>
      <c r="HG117" s="848"/>
      <c r="HH117" s="848"/>
      <c r="HI117" s="848"/>
      <c r="HJ117" s="848"/>
      <c r="HK117" s="848"/>
      <c r="HL117" s="848"/>
      <c r="HM117" s="848"/>
      <c r="HN117" s="848"/>
      <c r="HO117" s="848"/>
      <c r="HP117" s="848"/>
      <c r="HQ117" s="848"/>
      <c r="HR117" s="848"/>
      <c r="HS117" s="848"/>
      <c r="HT117" s="848"/>
      <c r="HU117" s="848"/>
      <c r="HV117" s="848"/>
      <c r="HW117" s="848"/>
      <c r="HX117" s="848"/>
      <c r="HY117" s="848"/>
      <c r="HZ117" s="848"/>
      <c r="IA117" s="848"/>
      <c r="IB117" s="848"/>
      <c r="IC117" s="848"/>
      <c r="ID117" s="848"/>
      <c r="IE117" s="848"/>
      <c r="IF117" s="848"/>
      <c r="IG117" s="848"/>
      <c r="IH117" s="848"/>
      <c r="II117" s="848"/>
      <c r="IJ117" s="848"/>
      <c r="IK117" s="848"/>
      <c r="IL117" s="848"/>
      <c r="IM117" s="848"/>
      <c r="IN117" s="848"/>
      <c r="IO117" s="848"/>
      <c r="IP117" s="848"/>
      <c r="IQ117" s="848"/>
      <c r="IR117" s="848"/>
      <c r="IS117" s="848"/>
      <c r="IT117" s="848"/>
      <c r="IU117" s="848"/>
      <c r="IV117" s="848"/>
      <c r="IW117" s="848"/>
      <c r="IX117" s="848"/>
      <c r="IY117" s="848"/>
      <c r="IZ117" s="848"/>
      <c r="JA117" s="848"/>
      <c r="JB117" s="848"/>
      <c r="JC117" s="848"/>
      <c r="JD117" s="848"/>
      <c r="JE117" s="848"/>
      <c r="JF117" s="848"/>
      <c r="JG117" s="848"/>
      <c r="JH117" s="848"/>
      <c r="JI117" s="848"/>
      <c r="JJ117" s="848"/>
      <c r="JK117" s="848"/>
      <c r="JL117" s="848"/>
      <c r="JM117" s="848"/>
      <c r="JN117" s="848"/>
      <c r="JO117" s="848"/>
      <c r="JP117" s="848"/>
      <c r="JQ117" s="848"/>
      <c r="JR117" s="848"/>
      <c r="JS117" s="848"/>
      <c r="JT117" s="848"/>
      <c r="JU117" s="848"/>
      <c r="JV117" s="848"/>
      <c r="JW117" s="848"/>
      <c r="JX117" s="848"/>
      <c r="JY117" s="848"/>
      <c r="JZ117" s="848"/>
      <c r="KA117" s="848"/>
      <c r="KB117" s="848"/>
      <c r="KC117" s="848"/>
      <c r="KD117" s="848"/>
      <c r="KE117" s="848"/>
      <c r="KF117" s="848"/>
      <c r="KG117" s="848"/>
      <c r="KH117" s="848"/>
      <c r="KI117" s="848"/>
      <c r="KJ117" s="848"/>
      <c r="KK117" s="848"/>
      <c r="KL117" s="848"/>
      <c r="KM117" s="848"/>
      <c r="KN117" s="848"/>
      <c r="KO117" s="848"/>
      <c r="KP117" s="848"/>
      <c r="KQ117" s="848"/>
      <c r="KR117" s="848"/>
      <c r="KS117" s="848"/>
      <c r="KT117" s="848"/>
      <c r="KU117" s="848"/>
      <c r="KV117" s="848"/>
      <c r="KW117" s="848"/>
      <c r="KX117" s="848"/>
      <c r="KY117" s="848"/>
      <c r="KZ117" s="848"/>
      <c r="LA117" s="848"/>
      <c r="LB117" s="848"/>
      <c r="LC117" s="848"/>
      <c r="LD117" s="848"/>
      <c r="LE117" s="848"/>
      <c r="LF117" s="848"/>
      <c r="LG117" s="848"/>
      <c r="LH117" s="848"/>
      <c r="LI117" s="848"/>
      <c r="LJ117" s="848"/>
      <c r="LK117" s="848"/>
      <c r="LL117" s="848"/>
      <c r="LM117" s="849"/>
    </row>
    <row r="118" spans="1:325" s="856" customFormat="1" ht="31.5" outlineLevel="1">
      <c r="A118" s="295" t="s">
        <v>2324</v>
      </c>
      <c r="B118" s="492" t="s">
        <v>2446</v>
      </c>
      <c r="C118" s="511">
        <v>600001370</v>
      </c>
      <c r="D118" s="325" t="s">
        <v>1313</v>
      </c>
      <c r="E118" s="325"/>
      <c r="F118" s="329"/>
      <c r="G118" s="329" t="s">
        <v>339</v>
      </c>
      <c r="H118" s="843">
        <v>3</v>
      </c>
      <c r="I118" s="726">
        <v>369.65530000000001</v>
      </c>
      <c r="J118" s="669">
        <f t="shared" ref="J118:J164" si="23">I118*H118</f>
        <v>1108.9659000000001</v>
      </c>
      <c r="K118" s="669">
        <f t="shared" ref="K118:K164" si="24">J118*(1+$K$12)</f>
        <v>1354.2691570800002</v>
      </c>
      <c r="L118" s="794">
        <f t="shared" ref="L118:L164" si="25">K118/$K$226</f>
        <v>3.1871461047303318E-4</v>
      </c>
      <c r="M118" s="327"/>
      <c r="N118" s="1262"/>
      <c r="O118" s="1263"/>
      <c r="P118" s="345"/>
      <c r="Q118" s="345"/>
      <c r="R118" s="345"/>
      <c r="S118" s="345"/>
      <c r="T118" s="345"/>
      <c r="U118" s="345"/>
      <c r="V118" s="345"/>
      <c r="W118" s="345"/>
      <c r="X118" s="345"/>
      <c r="Y118" s="345"/>
      <c r="Z118" s="345"/>
      <c r="AA118" s="345"/>
      <c r="AB118" s="345"/>
      <c r="AC118" s="345"/>
      <c r="AD118" s="345"/>
      <c r="AE118" s="345"/>
      <c r="AF118" s="854"/>
      <c r="AG118" s="854"/>
      <c r="AH118" s="854"/>
      <c r="AI118" s="854"/>
      <c r="AJ118" s="854"/>
      <c r="AK118" s="854"/>
      <c r="AL118" s="854"/>
      <c r="AM118" s="854"/>
      <c r="AN118" s="854"/>
      <c r="AO118" s="854"/>
      <c r="AP118" s="854"/>
      <c r="AQ118" s="854"/>
      <c r="AR118" s="854"/>
      <c r="AS118" s="854"/>
      <c r="AT118" s="854"/>
      <c r="AU118" s="854"/>
      <c r="AV118" s="854"/>
      <c r="AW118" s="854"/>
      <c r="AX118" s="854"/>
      <c r="AY118" s="854"/>
      <c r="AZ118" s="854"/>
      <c r="BA118" s="854"/>
      <c r="BB118" s="854"/>
      <c r="BC118" s="854"/>
      <c r="BD118" s="854"/>
      <c r="BE118" s="854"/>
      <c r="BF118" s="854"/>
      <c r="BG118" s="854"/>
      <c r="BH118" s="854"/>
      <c r="BI118" s="854"/>
      <c r="BJ118" s="854"/>
      <c r="BK118" s="854"/>
      <c r="BL118" s="854"/>
      <c r="BM118" s="854"/>
      <c r="BN118" s="854"/>
      <c r="BO118" s="854"/>
      <c r="BP118" s="854"/>
      <c r="BQ118" s="854"/>
      <c r="BR118" s="854"/>
      <c r="BS118" s="854"/>
      <c r="BT118" s="854"/>
      <c r="BU118" s="854"/>
      <c r="BV118" s="854"/>
      <c r="BW118" s="854"/>
      <c r="BX118" s="854"/>
      <c r="BY118" s="854"/>
      <c r="BZ118" s="854"/>
      <c r="CA118" s="854"/>
      <c r="CB118" s="854"/>
      <c r="CC118" s="854"/>
      <c r="CD118" s="854"/>
      <c r="CE118" s="854"/>
      <c r="CF118" s="854"/>
      <c r="CG118" s="854"/>
      <c r="CH118" s="854"/>
      <c r="CI118" s="854"/>
      <c r="CJ118" s="854"/>
      <c r="CK118" s="854"/>
      <c r="CL118" s="854"/>
      <c r="CM118" s="854"/>
      <c r="CN118" s="854"/>
      <c r="CO118" s="854"/>
      <c r="CP118" s="854"/>
      <c r="CQ118" s="854"/>
      <c r="CR118" s="854"/>
      <c r="CS118" s="854"/>
      <c r="CT118" s="854"/>
      <c r="CU118" s="854"/>
      <c r="CV118" s="854"/>
      <c r="CW118" s="854"/>
      <c r="CX118" s="854"/>
      <c r="CY118" s="854"/>
      <c r="CZ118" s="854"/>
      <c r="DA118" s="854"/>
      <c r="DB118" s="854"/>
      <c r="DC118" s="854"/>
      <c r="DD118" s="854"/>
      <c r="DE118" s="854"/>
      <c r="DF118" s="854"/>
      <c r="DG118" s="854"/>
      <c r="DH118" s="854"/>
      <c r="DI118" s="854"/>
      <c r="DJ118" s="854"/>
      <c r="DK118" s="854"/>
      <c r="DL118" s="854"/>
      <c r="DM118" s="854"/>
      <c r="DN118" s="854"/>
      <c r="DO118" s="854"/>
      <c r="DP118" s="854"/>
      <c r="DQ118" s="854"/>
      <c r="DR118" s="854"/>
      <c r="DS118" s="854"/>
      <c r="DT118" s="854"/>
      <c r="DU118" s="854"/>
      <c r="DV118" s="854"/>
      <c r="DW118" s="854"/>
      <c r="DX118" s="854"/>
      <c r="DY118" s="854"/>
      <c r="DZ118" s="854"/>
      <c r="EA118" s="854"/>
      <c r="EB118" s="854"/>
      <c r="EC118" s="854"/>
      <c r="ED118" s="854"/>
      <c r="EE118" s="854"/>
      <c r="EF118" s="854"/>
      <c r="EG118" s="854"/>
      <c r="EH118" s="854"/>
      <c r="EI118" s="854"/>
      <c r="EJ118" s="854"/>
      <c r="EK118" s="854"/>
      <c r="EL118" s="854"/>
      <c r="EM118" s="854"/>
      <c r="EN118" s="854"/>
      <c r="EO118" s="854"/>
      <c r="EP118" s="854"/>
      <c r="EQ118" s="854"/>
      <c r="ER118" s="854"/>
      <c r="ES118" s="854"/>
      <c r="ET118" s="854"/>
      <c r="EU118" s="854"/>
      <c r="EV118" s="854"/>
      <c r="EW118" s="854"/>
      <c r="EX118" s="854"/>
      <c r="EY118" s="854"/>
      <c r="EZ118" s="854"/>
      <c r="FA118" s="854"/>
      <c r="FB118" s="854"/>
      <c r="FC118" s="854"/>
      <c r="FD118" s="854"/>
      <c r="FE118" s="854"/>
      <c r="FF118" s="854"/>
      <c r="FG118" s="854"/>
      <c r="FH118" s="854"/>
      <c r="FI118" s="854"/>
      <c r="FJ118" s="854"/>
      <c r="FK118" s="854"/>
      <c r="FL118" s="854"/>
      <c r="FM118" s="854"/>
      <c r="FN118" s="854"/>
      <c r="FO118" s="854"/>
      <c r="FP118" s="854"/>
      <c r="FQ118" s="854"/>
      <c r="FR118" s="854"/>
      <c r="FS118" s="854"/>
      <c r="FT118" s="854"/>
      <c r="FU118" s="854"/>
      <c r="FV118" s="854"/>
      <c r="FW118" s="854"/>
      <c r="FX118" s="854"/>
      <c r="FY118" s="854"/>
      <c r="FZ118" s="854"/>
      <c r="GA118" s="854"/>
      <c r="GB118" s="854"/>
      <c r="GC118" s="854"/>
      <c r="GD118" s="854"/>
      <c r="GE118" s="854"/>
      <c r="GF118" s="854"/>
      <c r="GG118" s="854"/>
      <c r="GH118" s="854"/>
      <c r="GI118" s="854"/>
      <c r="GJ118" s="854"/>
      <c r="GK118" s="854"/>
      <c r="GL118" s="854"/>
      <c r="GM118" s="854"/>
      <c r="GN118" s="854"/>
      <c r="GO118" s="854"/>
      <c r="GP118" s="854"/>
      <c r="GQ118" s="854"/>
      <c r="GR118" s="854"/>
      <c r="GS118" s="854"/>
      <c r="GT118" s="854"/>
      <c r="GU118" s="854"/>
      <c r="GV118" s="854"/>
      <c r="GW118" s="854"/>
      <c r="GX118" s="854"/>
      <c r="GY118" s="854"/>
      <c r="GZ118" s="854"/>
      <c r="HA118" s="854"/>
      <c r="HB118" s="854"/>
      <c r="HC118" s="854"/>
      <c r="HD118" s="854"/>
      <c r="HE118" s="854"/>
      <c r="HF118" s="854"/>
      <c r="HG118" s="854"/>
      <c r="HH118" s="854"/>
      <c r="HI118" s="854"/>
      <c r="HJ118" s="854"/>
      <c r="HK118" s="854"/>
      <c r="HL118" s="854"/>
      <c r="HM118" s="854"/>
      <c r="HN118" s="854"/>
      <c r="HO118" s="854"/>
      <c r="HP118" s="854"/>
      <c r="HQ118" s="854"/>
      <c r="HR118" s="854"/>
      <c r="HS118" s="854"/>
      <c r="HT118" s="854"/>
      <c r="HU118" s="854"/>
      <c r="HV118" s="854"/>
      <c r="HW118" s="854"/>
      <c r="HX118" s="854"/>
      <c r="HY118" s="854"/>
      <c r="HZ118" s="854"/>
      <c r="IA118" s="854"/>
      <c r="IB118" s="854"/>
      <c r="IC118" s="854"/>
      <c r="ID118" s="854"/>
      <c r="IE118" s="854"/>
      <c r="IF118" s="854"/>
      <c r="IG118" s="854"/>
      <c r="IH118" s="854"/>
      <c r="II118" s="854"/>
      <c r="IJ118" s="854"/>
      <c r="IK118" s="854"/>
      <c r="IL118" s="854"/>
      <c r="IM118" s="854"/>
      <c r="IN118" s="854"/>
      <c r="IO118" s="854"/>
      <c r="IP118" s="854"/>
      <c r="IQ118" s="854"/>
      <c r="IR118" s="854"/>
      <c r="IS118" s="854"/>
      <c r="IT118" s="854"/>
      <c r="IU118" s="854"/>
      <c r="IV118" s="854"/>
      <c r="IW118" s="854"/>
      <c r="IX118" s="854"/>
      <c r="IY118" s="854"/>
      <c r="IZ118" s="854"/>
      <c r="JA118" s="854"/>
      <c r="JB118" s="854"/>
      <c r="JC118" s="854"/>
      <c r="JD118" s="854"/>
      <c r="JE118" s="854"/>
      <c r="JF118" s="854"/>
      <c r="JG118" s="854"/>
      <c r="JH118" s="854"/>
      <c r="JI118" s="854"/>
      <c r="JJ118" s="854"/>
      <c r="JK118" s="854"/>
      <c r="JL118" s="854"/>
      <c r="JM118" s="854"/>
      <c r="JN118" s="854"/>
      <c r="JO118" s="854"/>
      <c r="JP118" s="854"/>
      <c r="JQ118" s="854"/>
      <c r="JR118" s="854"/>
      <c r="JS118" s="854"/>
      <c r="JT118" s="854"/>
      <c r="JU118" s="854"/>
      <c r="JV118" s="854"/>
      <c r="JW118" s="854"/>
      <c r="JX118" s="854"/>
      <c r="JY118" s="854"/>
      <c r="JZ118" s="854"/>
      <c r="KA118" s="854"/>
      <c r="KB118" s="854"/>
      <c r="KC118" s="854"/>
      <c r="KD118" s="854"/>
      <c r="KE118" s="854"/>
      <c r="KF118" s="854"/>
      <c r="KG118" s="854"/>
      <c r="KH118" s="854"/>
      <c r="KI118" s="854"/>
      <c r="KJ118" s="854"/>
      <c r="KK118" s="854"/>
      <c r="KL118" s="854"/>
      <c r="KM118" s="854"/>
      <c r="KN118" s="854"/>
      <c r="KO118" s="854"/>
      <c r="KP118" s="854"/>
      <c r="KQ118" s="854"/>
      <c r="KR118" s="854"/>
      <c r="KS118" s="854"/>
      <c r="KT118" s="854"/>
      <c r="KU118" s="854"/>
      <c r="KV118" s="854"/>
      <c r="KW118" s="854"/>
      <c r="KX118" s="854"/>
      <c r="KY118" s="854"/>
      <c r="KZ118" s="854"/>
      <c r="LA118" s="854"/>
      <c r="LB118" s="854"/>
      <c r="LC118" s="854"/>
      <c r="LD118" s="854"/>
      <c r="LE118" s="854"/>
      <c r="LF118" s="854"/>
      <c r="LG118" s="854"/>
      <c r="LH118" s="854"/>
      <c r="LI118" s="854"/>
      <c r="LJ118" s="854"/>
      <c r="LK118" s="854"/>
      <c r="LL118" s="854"/>
      <c r="LM118" s="855"/>
    </row>
    <row r="119" spans="1:325" s="856" customFormat="1" ht="31.5" outlineLevel="1">
      <c r="A119" s="295" t="s">
        <v>2325</v>
      </c>
      <c r="B119" s="492" t="s">
        <v>2446</v>
      </c>
      <c r="C119" s="511">
        <v>600001367</v>
      </c>
      <c r="D119" s="325" t="s">
        <v>1314</v>
      </c>
      <c r="E119" s="325"/>
      <c r="F119" s="329"/>
      <c r="G119" s="329" t="s">
        <v>339</v>
      </c>
      <c r="H119" s="843">
        <v>3</v>
      </c>
      <c r="I119" s="726">
        <v>369.65530000000001</v>
      </c>
      <c r="J119" s="669">
        <f t="shared" si="23"/>
        <v>1108.9659000000001</v>
      </c>
      <c r="K119" s="669">
        <f t="shared" si="24"/>
        <v>1354.2691570800002</v>
      </c>
      <c r="L119" s="794">
        <f t="shared" si="25"/>
        <v>3.1871461047303318E-4</v>
      </c>
      <c r="M119" s="327"/>
      <c r="N119" s="1262"/>
      <c r="O119" s="1263"/>
      <c r="P119" s="345"/>
      <c r="Q119" s="345"/>
      <c r="R119" s="345"/>
      <c r="S119" s="345"/>
      <c r="T119" s="345"/>
      <c r="U119" s="345"/>
      <c r="V119" s="345"/>
      <c r="W119" s="345"/>
      <c r="X119" s="345"/>
      <c r="Y119" s="345"/>
      <c r="Z119" s="345"/>
      <c r="AA119" s="345"/>
      <c r="AB119" s="345"/>
      <c r="AC119" s="345"/>
      <c r="AD119" s="345"/>
      <c r="AE119" s="345"/>
      <c r="AF119" s="854"/>
      <c r="AG119" s="854"/>
      <c r="AH119" s="854"/>
      <c r="AI119" s="854"/>
      <c r="AJ119" s="854"/>
      <c r="AK119" s="854"/>
      <c r="AL119" s="854"/>
      <c r="AM119" s="854"/>
      <c r="AN119" s="854"/>
      <c r="AO119" s="854"/>
      <c r="AP119" s="854"/>
      <c r="AQ119" s="854"/>
      <c r="AR119" s="854"/>
      <c r="AS119" s="854"/>
      <c r="AT119" s="854"/>
      <c r="AU119" s="854"/>
      <c r="AV119" s="854"/>
      <c r="AW119" s="854"/>
      <c r="AX119" s="854"/>
      <c r="AY119" s="854"/>
      <c r="AZ119" s="854"/>
      <c r="BA119" s="854"/>
      <c r="BB119" s="854"/>
      <c r="BC119" s="854"/>
      <c r="BD119" s="854"/>
      <c r="BE119" s="854"/>
      <c r="BF119" s="854"/>
      <c r="BG119" s="854"/>
      <c r="BH119" s="854"/>
      <c r="BI119" s="854"/>
      <c r="BJ119" s="854"/>
      <c r="BK119" s="854"/>
      <c r="BL119" s="854"/>
      <c r="BM119" s="854"/>
      <c r="BN119" s="854"/>
      <c r="BO119" s="854"/>
      <c r="BP119" s="854"/>
      <c r="BQ119" s="854"/>
      <c r="BR119" s="854"/>
      <c r="BS119" s="854"/>
      <c r="BT119" s="854"/>
      <c r="BU119" s="854"/>
      <c r="BV119" s="854"/>
      <c r="BW119" s="854"/>
      <c r="BX119" s="854"/>
      <c r="BY119" s="854"/>
      <c r="BZ119" s="854"/>
      <c r="CA119" s="854"/>
      <c r="CB119" s="854"/>
      <c r="CC119" s="854"/>
      <c r="CD119" s="854"/>
      <c r="CE119" s="854"/>
      <c r="CF119" s="854"/>
      <c r="CG119" s="854"/>
      <c r="CH119" s="854"/>
      <c r="CI119" s="854"/>
      <c r="CJ119" s="854"/>
      <c r="CK119" s="854"/>
      <c r="CL119" s="854"/>
      <c r="CM119" s="854"/>
      <c r="CN119" s="854"/>
      <c r="CO119" s="854"/>
      <c r="CP119" s="854"/>
      <c r="CQ119" s="854"/>
      <c r="CR119" s="854"/>
      <c r="CS119" s="854"/>
      <c r="CT119" s="854"/>
      <c r="CU119" s="854"/>
      <c r="CV119" s="854"/>
      <c r="CW119" s="854"/>
      <c r="CX119" s="854"/>
      <c r="CY119" s="854"/>
      <c r="CZ119" s="854"/>
      <c r="DA119" s="854"/>
      <c r="DB119" s="854"/>
      <c r="DC119" s="854"/>
      <c r="DD119" s="854"/>
      <c r="DE119" s="854"/>
      <c r="DF119" s="854"/>
      <c r="DG119" s="854"/>
      <c r="DH119" s="854"/>
      <c r="DI119" s="854"/>
      <c r="DJ119" s="854"/>
      <c r="DK119" s="854"/>
      <c r="DL119" s="854"/>
      <c r="DM119" s="854"/>
      <c r="DN119" s="854"/>
      <c r="DO119" s="854"/>
      <c r="DP119" s="854"/>
      <c r="DQ119" s="854"/>
      <c r="DR119" s="854"/>
      <c r="DS119" s="854"/>
      <c r="DT119" s="854"/>
      <c r="DU119" s="854"/>
      <c r="DV119" s="854"/>
      <c r="DW119" s="854"/>
      <c r="DX119" s="854"/>
      <c r="DY119" s="854"/>
      <c r="DZ119" s="854"/>
      <c r="EA119" s="854"/>
      <c r="EB119" s="854"/>
      <c r="EC119" s="854"/>
      <c r="ED119" s="854"/>
      <c r="EE119" s="854"/>
      <c r="EF119" s="854"/>
      <c r="EG119" s="854"/>
      <c r="EH119" s="854"/>
      <c r="EI119" s="854"/>
      <c r="EJ119" s="854"/>
      <c r="EK119" s="854"/>
      <c r="EL119" s="854"/>
      <c r="EM119" s="854"/>
      <c r="EN119" s="854"/>
      <c r="EO119" s="854"/>
      <c r="EP119" s="854"/>
      <c r="EQ119" s="854"/>
      <c r="ER119" s="854"/>
      <c r="ES119" s="854"/>
      <c r="ET119" s="854"/>
      <c r="EU119" s="854"/>
      <c r="EV119" s="854"/>
      <c r="EW119" s="854"/>
      <c r="EX119" s="854"/>
      <c r="EY119" s="854"/>
      <c r="EZ119" s="854"/>
      <c r="FA119" s="854"/>
      <c r="FB119" s="854"/>
      <c r="FC119" s="854"/>
      <c r="FD119" s="854"/>
      <c r="FE119" s="854"/>
      <c r="FF119" s="854"/>
      <c r="FG119" s="854"/>
      <c r="FH119" s="854"/>
      <c r="FI119" s="854"/>
      <c r="FJ119" s="854"/>
      <c r="FK119" s="854"/>
      <c r="FL119" s="854"/>
      <c r="FM119" s="854"/>
      <c r="FN119" s="854"/>
      <c r="FO119" s="854"/>
      <c r="FP119" s="854"/>
      <c r="FQ119" s="854"/>
      <c r="FR119" s="854"/>
      <c r="FS119" s="854"/>
      <c r="FT119" s="854"/>
      <c r="FU119" s="854"/>
      <c r="FV119" s="854"/>
      <c r="FW119" s="854"/>
      <c r="FX119" s="854"/>
      <c r="FY119" s="854"/>
      <c r="FZ119" s="854"/>
      <c r="GA119" s="854"/>
      <c r="GB119" s="854"/>
      <c r="GC119" s="854"/>
      <c r="GD119" s="854"/>
      <c r="GE119" s="854"/>
      <c r="GF119" s="854"/>
      <c r="GG119" s="854"/>
      <c r="GH119" s="854"/>
      <c r="GI119" s="854"/>
      <c r="GJ119" s="854"/>
      <c r="GK119" s="854"/>
      <c r="GL119" s="854"/>
      <c r="GM119" s="854"/>
      <c r="GN119" s="854"/>
      <c r="GO119" s="854"/>
      <c r="GP119" s="854"/>
      <c r="GQ119" s="854"/>
      <c r="GR119" s="854"/>
      <c r="GS119" s="854"/>
      <c r="GT119" s="854"/>
      <c r="GU119" s="854"/>
      <c r="GV119" s="854"/>
      <c r="GW119" s="854"/>
      <c r="GX119" s="854"/>
      <c r="GY119" s="854"/>
      <c r="GZ119" s="854"/>
      <c r="HA119" s="854"/>
      <c r="HB119" s="854"/>
      <c r="HC119" s="854"/>
      <c r="HD119" s="854"/>
      <c r="HE119" s="854"/>
      <c r="HF119" s="854"/>
      <c r="HG119" s="854"/>
      <c r="HH119" s="854"/>
      <c r="HI119" s="854"/>
      <c r="HJ119" s="854"/>
      <c r="HK119" s="854"/>
      <c r="HL119" s="854"/>
      <c r="HM119" s="854"/>
      <c r="HN119" s="854"/>
      <c r="HO119" s="854"/>
      <c r="HP119" s="854"/>
      <c r="HQ119" s="854"/>
      <c r="HR119" s="854"/>
      <c r="HS119" s="854"/>
      <c r="HT119" s="854"/>
      <c r="HU119" s="854"/>
      <c r="HV119" s="854"/>
      <c r="HW119" s="854"/>
      <c r="HX119" s="854"/>
      <c r="HY119" s="854"/>
      <c r="HZ119" s="854"/>
      <c r="IA119" s="854"/>
      <c r="IB119" s="854"/>
      <c r="IC119" s="854"/>
      <c r="ID119" s="854"/>
      <c r="IE119" s="854"/>
      <c r="IF119" s="854"/>
      <c r="IG119" s="854"/>
      <c r="IH119" s="854"/>
      <c r="II119" s="854"/>
      <c r="IJ119" s="854"/>
      <c r="IK119" s="854"/>
      <c r="IL119" s="854"/>
      <c r="IM119" s="854"/>
      <c r="IN119" s="854"/>
      <c r="IO119" s="854"/>
      <c r="IP119" s="854"/>
      <c r="IQ119" s="854"/>
      <c r="IR119" s="854"/>
      <c r="IS119" s="854"/>
      <c r="IT119" s="854"/>
      <c r="IU119" s="854"/>
      <c r="IV119" s="854"/>
      <c r="IW119" s="854"/>
      <c r="IX119" s="854"/>
      <c r="IY119" s="854"/>
      <c r="IZ119" s="854"/>
      <c r="JA119" s="854"/>
      <c r="JB119" s="854"/>
      <c r="JC119" s="854"/>
      <c r="JD119" s="854"/>
      <c r="JE119" s="854"/>
      <c r="JF119" s="854"/>
      <c r="JG119" s="854"/>
      <c r="JH119" s="854"/>
      <c r="JI119" s="854"/>
      <c r="JJ119" s="854"/>
      <c r="JK119" s="854"/>
      <c r="JL119" s="854"/>
      <c r="JM119" s="854"/>
      <c r="JN119" s="854"/>
      <c r="JO119" s="854"/>
      <c r="JP119" s="854"/>
      <c r="JQ119" s="854"/>
      <c r="JR119" s="854"/>
      <c r="JS119" s="854"/>
      <c r="JT119" s="854"/>
      <c r="JU119" s="854"/>
      <c r="JV119" s="854"/>
      <c r="JW119" s="854"/>
      <c r="JX119" s="854"/>
      <c r="JY119" s="854"/>
      <c r="JZ119" s="854"/>
      <c r="KA119" s="854"/>
      <c r="KB119" s="854"/>
      <c r="KC119" s="854"/>
      <c r="KD119" s="854"/>
      <c r="KE119" s="854"/>
      <c r="KF119" s="854"/>
      <c r="KG119" s="854"/>
      <c r="KH119" s="854"/>
      <c r="KI119" s="854"/>
      <c r="KJ119" s="854"/>
      <c r="KK119" s="854"/>
      <c r="KL119" s="854"/>
      <c r="KM119" s="854"/>
      <c r="KN119" s="854"/>
      <c r="KO119" s="854"/>
      <c r="KP119" s="854"/>
      <c r="KQ119" s="854"/>
      <c r="KR119" s="854"/>
      <c r="KS119" s="854"/>
      <c r="KT119" s="854"/>
      <c r="KU119" s="854"/>
      <c r="KV119" s="854"/>
      <c r="KW119" s="854"/>
      <c r="KX119" s="854"/>
      <c r="KY119" s="854"/>
      <c r="KZ119" s="854"/>
      <c r="LA119" s="854"/>
      <c r="LB119" s="854"/>
      <c r="LC119" s="854"/>
      <c r="LD119" s="854"/>
      <c r="LE119" s="854"/>
      <c r="LF119" s="854"/>
      <c r="LG119" s="854"/>
      <c r="LH119" s="854"/>
      <c r="LI119" s="854"/>
      <c r="LJ119" s="854"/>
      <c r="LK119" s="854"/>
      <c r="LL119" s="854"/>
      <c r="LM119" s="855"/>
    </row>
    <row r="120" spans="1:325" s="856" customFormat="1" ht="31.5" outlineLevel="1">
      <c r="A120" s="295" t="s">
        <v>2326</v>
      </c>
      <c r="B120" s="492" t="s">
        <v>2446</v>
      </c>
      <c r="C120" s="511">
        <v>600001370</v>
      </c>
      <c r="D120" s="325" t="s">
        <v>1315</v>
      </c>
      <c r="E120" s="325"/>
      <c r="F120" s="329"/>
      <c r="G120" s="329" t="s">
        <v>339</v>
      </c>
      <c r="H120" s="843">
        <v>3</v>
      </c>
      <c r="I120" s="726">
        <v>369.65530000000001</v>
      </c>
      <c r="J120" s="669">
        <f t="shared" si="23"/>
        <v>1108.9659000000001</v>
      </c>
      <c r="K120" s="669">
        <f t="shared" si="24"/>
        <v>1354.2691570800002</v>
      </c>
      <c r="L120" s="794">
        <f t="shared" si="25"/>
        <v>3.1871461047303318E-4</v>
      </c>
      <c r="M120" s="327"/>
      <c r="N120" s="1262"/>
      <c r="O120" s="1263"/>
      <c r="P120" s="345"/>
      <c r="Q120" s="345"/>
      <c r="R120" s="345"/>
      <c r="S120" s="345"/>
      <c r="T120" s="345"/>
      <c r="U120" s="345"/>
      <c r="V120" s="345"/>
      <c r="W120" s="345"/>
      <c r="X120" s="345"/>
      <c r="Y120" s="345"/>
      <c r="Z120" s="345"/>
      <c r="AA120" s="345"/>
      <c r="AB120" s="345"/>
      <c r="AC120" s="345"/>
      <c r="AD120" s="345"/>
      <c r="AE120" s="345"/>
      <c r="AF120" s="854"/>
      <c r="AG120" s="854"/>
      <c r="AH120" s="854"/>
      <c r="AI120" s="854"/>
      <c r="AJ120" s="854"/>
      <c r="AK120" s="854"/>
      <c r="AL120" s="854"/>
      <c r="AM120" s="854"/>
      <c r="AN120" s="854"/>
      <c r="AO120" s="854"/>
      <c r="AP120" s="854"/>
      <c r="AQ120" s="854"/>
      <c r="AR120" s="854"/>
      <c r="AS120" s="854"/>
      <c r="AT120" s="854"/>
      <c r="AU120" s="854"/>
      <c r="AV120" s="854"/>
      <c r="AW120" s="854"/>
      <c r="AX120" s="854"/>
      <c r="AY120" s="854"/>
      <c r="AZ120" s="854"/>
      <c r="BA120" s="854"/>
      <c r="BB120" s="854"/>
      <c r="BC120" s="854"/>
      <c r="BD120" s="854"/>
      <c r="BE120" s="854"/>
      <c r="BF120" s="854"/>
      <c r="BG120" s="854"/>
      <c r="BH120" s="854"/>
      <c r="BI120" s="854"/>
      <c r="BJ120" s="854"/>
      <c r="BK120" s="854"/>
      <c r="BL120" s="854"/>
      <c r="BM120" s="854"/>
      <c r="BN120" s="854"/>
      <c r="BO120" s="854"/>
      <c r="BP120" s="854"/>
      <c r="BQ120" s="854"/>
      <c r="BR120" s="854"/>
      <c r="BS120" s="854"/>
      <c r="BT120" s="854"/>
      <c r="BU120" s="854"/>
      <c r="BV120" s="854"/>
      <c r="BW120" s="854"/>
      <c r="BX120" s="854"/>
      <c r="BY120" s="854"/>
      <c r="BZ120" s="854"/>
      <c r="CA120" s="854"/>
      <c r="CB120" s="854"/>
      <c r="CC120" s="854"/>
      <c r="CD120" s="854"/>
      <c r="CE120" s="854"/>
      <c r="CF120" s="854"/>
      <c r="CG120" s="854"/>
      <c r="CH120" s="854"/>
      <c r="CI120" s="854"/>
      <c r="CJ120" s="854"/>
      <c r="CK120" s="854"/>
      <c r="CL120" s="854"/>
      <c r="CM120" s="854"/>
      <c r="CN120" s="854"/>
      <c r="CO120" s="854"/>
      <c r="CP120" s="854"/>
      <c r="CQ120" s="854"/>
      <c r="CR120" s="854"/>
      <c r="CS120" s="854"/>
      <c r="CT120" s="854"/>
      <c r="CU120" s="854"/>
      <c r="CV120" s="854"/>
      <c r="CW120" s="854"/>
      <c r="CX120" s="854"/>
      <c r="CY120" s="854"/>
      <c r="CZ120" s="854"/>
      <c r="DA120" s="854"/>
      <c r="DB120" s="854"/>
      <c r="DC120" s="854"/>
      <c r="DD120" s="854"/>
      <c r="DE120" s="854"/>
      <c r="DF120" s="854"/>
      <c r="DG120" s="854"/>
      <c r="DH120" s="854"/>
      <c r="DI120" s="854"/>
      <c r="DJ120" s="854"/>
      <c r="DK120" s="854"/>
      <c r="DL120" s="854"/>
      <c r="DM120" s="854"/>
      <c r="DN120" s="854"/>
      <c r="DO120" s="854"/>
      <c r="DP120" s="854"/>
      <c r="DQ120" s="854"/>
      <c r="DR120" s="854"/>
      <c r="DS120" s="854"/>
      <c r="DT120" s="854"/>
      <c r="DU120" s="854"/>
      <c r="DV120" s="854"/>
      <c r="DW120" s="854"/>
      <c r="DX120" s="854"/>
      <c r="DY120" s="854"/>
      <c r="DZ120" s="854"/>
      <c r="EA120" s="854"/>
      <c r="EB120" s="854"/>
      <c r="EC120" s="854"/>
      <c r="ED120" s="854"/>
      <c r="EE120" s="854"/>
      <c r="EF120" s="854"/>
      <c r="EG120" s="854"/>
      <c r="EH120" s="854"/>
      <c r="EI120" s="854"/>
      <c r="EJ120" s="854"/>
      <c r="EK120" s="854"/>
      <c r="EL120" s="854"/>
      <c r="EM120" s="854"/>
      <c r="EN120" s="854"/>
      <c r="EO120" s="854"/>
      <c r="EP120" s="854"/>
      <c r="EQ120" s="854"/>
      <c r="ER120" s="854"/>
      <c r="ES120" s="854"/>
      <c r="ET120" s="854"/>
      <c r="EU120" s="854"/>
      <c r="EV120" s="854"/>
      <c r="EW120" s="854"/>
      <c r="EX120" s="854"/>
      <c r="EY120" s="854"/>
      <c r="EZ120" s="854"/>
      <c r="FA120" s="854"/>
      <c r="FB120" s="854"/>
      <c r="FC120" s="854"/>
      <c r="FD120" s="854"/>
      <c r="FE120" s="854"/>
      <c r="FF120" s="854"/>
      <c r="FG120" s="854"/>
      <c r="FH120" s="854"/>
      <c r="FI120" s="854"/>
      <c r="FJ120" s="854"/>
      <c r="FK120" s="854"/>
      <c r="FL120" s="854"/>
      <c r="FM120" s="854"/>
      <c r="FN120" s="854"/>
      <c r="FO120" s="854"/>
      <c r="FP120" s="854"/>
      <c r="FQ120" s="854"/>
      <c r="FR120" s="854"/>
      <c r="FS120" s="854"/>
      <c r="FT120" s="854"/>
      <c r="FU120" s="854"/>
      <c r="FV120" s="854"/>
      <c r="FW120" s="854"/>
      <c r="FX120" s="854"/>
      <c r="FY120" s="854"/>
      <c r="FZ120" s="854"/>
      <c r="GA120" s="854"/>
      <c r="GB120" s="854"/>
      <c r="GC120" s="854"/>
      <c r="GD120" s="854"/>
      <c r="GE120" s="854"/>
      <c r="GF120" s="854"/>
      <c r="GG120" s="854"/>
      <c r="GH120" s="854"/>
      <c r="GI120" s="854"/>
      <c r="GJ120" s="854"/>
      <c r="GK120" s="854"/>
      <c r="GL120" s="854"/>
      <c r="GM120" s="854"/>
      <c r="GN120" s="854"/>
      <c r="GO120" s="854"/>
      <c r="GP120" s="854"/>
      <c r="GQ120" s="854"/>
      <c r="GR120" s="854"/>
      <c r="GS120" s="854"/>
      <c r="GT120" s="854"/>
      <c r="GU120" s="854"/>
      <c r="GV120" s="854"/>
      <c r="GW120" s="854"/>
      <c r="GX120" s="854"/>
      <c r="GY120" s="854"/>
      <c r="GZ120" s="854"/>
      <c r="HA120" s="854"/>
      <c r="HB120" s="854"/>
      <c r="HC120" s="854"/>
      <c r="HD120" s="854"/>
      <c r="HE120" s="854"/>
      <c r="HF120" s="854"/>
      <c r="HG120" s="854"/>
      <c r="HH120" s="854"/>
      <c r="HI120" s="854"/>
      <c r="HJ120" s="854"/>
      <c r="HK120" s="854"/>
      <c r="HL120" s="854"/>
      <c r="HM120" s="854"/>
      <c r="HN120" s="854"/>
      <c r="HO120" s="854"/>
      <c r="HP120" s="854"/>
      <c r="HQ120" s="854"/>
      <c r="HR120" s="854"/>
      <c r="HS120" s="854"/>
      <c r="HT120" s="854"/>
      <c r="HU120" s="854"/>
      <c r="HV120" s="854"/>
      <c r="HW120" s="854"/>
      <c r="HX120" s="854"/>
      <c r="HY120" s="854"/>
      <c r="HZ120" s="854"/>
      <c r="IA120" s="854"/>
      <c r="IB120" s="854"/>
      <c r="IC120" s="854"/>
      <c r="ID120" s="854"/>
      <c r="IE120" s="854"/>
      <c r="IF120" s="854"/>
      <c r="IG120" s="854"/>
      <c r="IH120" s="854"/>
      <c r="II120" s="854"/>
      <c r="IJ120" s="854"/>
      <c r="IK120" s="854"/>
      <c r="IL120" s="854"/>
      <c r="IM120" s="854"/>
      <c r="IN120" s="854"/>
      <c r="IO120" s="854"/>
      <c r="IP120" s="854"/>
      <c r="IQ120" s="854"/>
      <c r="IR120" s="854"/>
      <c r="IS120" s="854"/>
      <c r="IT120" s="854"/>
      <c r="IU120" s="854"/>
      <c r="IV120" s="854"/>
      <c r="IW120" s="854"/>
      <c r="IX120" s="854"/>
      <c r="IY120" s="854"/>
      <c r="IZ120" s="854"/>
      <c r="JA120" s="854"/>
      <c r="JB120" s="854"/>
      <c r="JC120" s="854"/>
      <c r="JD120" s="854"/>
      <c r="JE120" s="854"/>
      <c r="JF120" s="854"/>
      <c r="JG120" s="854"/>
      <c r="JH120" s="854"/>
      <c r="JI120" s="854"/>
      <c r="JJ120" s="854"/>
      <c r="JK120" s="854"/>
      <c r="JL120" s="854"/>
      <c r="JM120" s="854"/>
      <c r="JN120" s="854"/>
      <c r="JO120" s="854"/>
      <c r="JP120" s="854"/>
      <c r="JQ120" s="854"/>
      <c r="JR120" s="854"/>
      <c r="JS120" s="854"/>
      <c r="JT120" s="854"/>
      <c r="JU120" s="854"/>
      <c r="JV120" s="854"/>
      <c r="JW120" s="854"/>
      <c r="JX120" s="854"/>
      <c r="JY120" s="854"/>
      <c r="JZ120" s="854"/>
      <c r="KA120" s="854"/>
      <c r="KB120" s="854"/>
      <c r="KC120" s="854"/>
      <c r="KD120" s="854"/>
      <c r="KE120" s="854"/>
      <c r="KF120" s="854"/>
      <c r="KG120" s="854"/>
      <c r="KH120" s="854"/>
      <c r="KI120" s="854"/>
      <c r="KJ120" s="854"/>
      <c r="KK120" s="854"/>
      <c r="KL120" s="854"/>
      <c r="KM120" s="854"/>
      <c r="KN120" s="854"/>
      <c r="KO120" s="854"/>
      <c r="KP120" s="854"/>
      <c r="KQ120" s="854"/>
      <c r="KR120" s="854"/>
      <c r="KS120" s="854"/>
      <c r="KT120" s="854"/>
      <c r="KU120" s="854"/>
      <c r="KV120" s="854"/>
      <c r="KW120" s="854"/>
      <c r="KX120" s="854"/>
      <c r="KY120" s="854"/>
      <c r="KZ120" s="854"/>
      <c r="LA120" s="854"/>
      <c r="LB120" s="854"/>
      <c r="LC120" s="854"/>
      <c r="LD120" s="854"/>
      <c r="LE120" s="854"/>
      <c r="LF120" s="854"/>
      <c r="LG120" s="854"/>
      <c r="LH120" s="854"/>
      <c r="LI120" s="854"/>
      <c r="LJ120" s="854"/>
      <c r="LK120" s="854"/>
      <c r="LL120" s="854"/>
      <c r="LM120" s="855"/>
    </row>
    <row r="121" spans="1:325" s="856" customFormat="1" ht="31.5" outlineLevel="1">
      <c r="A121" s="295" t="s">
        <v>2327</v>
      </c>
      <c r="B121" s="492" t="s">
        <v>2446</v>
      </c>
      <c r="C121" s="511">
        <v>600001362</v>
      </c>
      <c r="D121" s="325" t="s">
        <v>1316</v>
      </c>
      <c r="E121" s="325"/>
      <c r="F121" s="329"/>
      <c r="G121" s="329" t="s">
        <v>339</v>
      </c>
      <c r="H121" s="843">
        <v>1</v>
      </c>
      <c r="I121" s="726">
        <v>369.65530000000001</v>
      </c>
      <c r="J121" s="669">
        <f t="shared" si="23"/>
        <v>369.65530000000001</v>
      </c>
      <c r="K121" s="669">
        <f t="shared" si="24"/>
        <v>451.42305236000004</v>
      </c>
      <c r="L121" s="794">
        <f t="shared" si="25"/>
        <v>1.0623820349101105E-4</v>
      </c>
      <c r="M121" s="327"/>
      <c r="N121" s="1262"/>
      <c r="O121" s="1263"/>
      <c r="P121" s="345"/>
      <c r="Q121" s="345"/>
      <c r="R121" s="345"/>
      <c r="S121" s="345"/>
      <c r="T121" s="345"/>
      <c r="U121" s="345"/>
      <c r="V121" s="345"/>
      <c r="W121" s="345"/>
      <c r="X121" s="345"/>
      <c r="Y121" s="345"/>
      <c r="Z121" s="345"/>
      <c r="AA121" s="345"/>
      <c r="AB121" s="345"/>
      <c r="AC121" s="345"/>
      <c r="AD121" s="345"/>
      <c r="AE121" s="345"/>
      <c r="AF121" s="854"/>
      <c r="AG121" s="854"/>
      <c r="AH121" s="854"/>
      <c r="AI121" s="854"/>
      <c r="AJ121" s="854"/>
      <c r="AK121" s="854"/>
      <c r="AL121" s="854"/>
      <c r="AM121" s="854"/>
      <c r="AN121" s="854"/>
      <c r="AO121" s="854"/>
      <c r="AP121" s="854"/>
      <c r="AQ121" s="854"/>
      <c r="AR121" s="854"/>
      <c r="AS121" s="854"/>
      <c r="AT121" s="854"/>
      <c r="AU121" s="854"/>
      <c r="AV121" s="854"/>
      <c r="AW121" s="854"/>
      <c r="AX121" s="854"/>
      <c r="AY121" s="854"/>
      <c r="AZ121" s="854"/>
      <c r="BA121" s="854"/>
      <c r="BB121" s="854"/>
      <c r="BC121" s="854"/>
      <c r="BD121" s="854"/>
      <c r="BE121" s="854"/>
      <c r="BF121" s="854"/>
      <c r="BG121" s="854"/>
      <c r="BH121" s="854"/>
      <c r="BI121" s="854"/>
      <c r="BJ121" s="854"/>
      <c r="BK121" s="854"/>
      <c r="BL121" s="854"/>
      <c r="BM121" s="854"/>
      <c r="BN121" s="854"/>
      <c r="BO121" s="854"/>
      <c r="BP121" s="854"/>
      <c r="BQ121" s="854"/>
      <c r="BR121" s="854"/>
      <c r="BS121" s="854"/>
      <c r="BT121" s="854"/>
      <c r="BU121" s="854"/>
      <c r="BV121" s="854"/>
      <c r="BW121" s="854"/>
      <c r="BX121" s="854"/>
      <c r="BY121" s="854"/>
      <c r="BZ121" s="854"/>
      <c r="CA121" s="854"/>
      <c r="CB121" s="854"/>
      <c r="CC121" s="854"/>
      <c r="CD121" s="854"/>
      <c r="CE121" s="854"/>
      <c r="CF121" s="854"/>
      <c r="CG121" s="854"/>
      <c r="CH121" s="854"/>
      <c r="CI121" s="854"/>
      <c r="CJ121" s="854"/>
      <c r="CK121" s="854"/>
      <c r="CL121" s="854"/>
      <c r="CM121" s="854"/>
      <c r="CN121" s="854"/>
      <c r="CO121" s="854"/>
      <c r="CP121" s="854"/>
      <c r="CQ121" s="854"/>
      <c r="CR121" s="854"/>
      <c r="CS121" s="854"/>
      <c r="CT121" s="854"/>
      <c r="CU121" s="854"/>
      <c r="CV121" s="854"/>
      <c r="CW121" s="854"/>
      <c r="CX121" s="854"/>
      <c r="CY121" s="854"/>
      <c r="CZ121" s="854"/>
      <c r="DA121" s="854"/>
      <c r="DB121" s="854"/>
      <c r="DC121" s="854"/>
      <c r="DD121" s="854"/>
      <c r="DE121" s="854"/>
      <c r="DF121" s="854"/>
      <c r="DG121" s="854"/>
      <c r="DH121" s="854"/>
      <c r="DI121" s="854"/>
      <c r="DJ121" s="854"/>
      <c r="DK121" s="854"/>
      <c r="DL121" s="854"/>
      <c r="DM121" s="854"/>
      <c r="DN121" s="854"/>
      <c r="DO121" s="854"/>
      <c r="DP121" s="854"/>
      <c r="DQ121" s="854"/>
      <c r="DR121" s="854"/>
      <c r="DS121" s="854"/>
      <c r="DT121" s="854"/>
      <c r="DU121" s="854"/>
      <c r="DV121" s="854"/>
      <c r="DW121" s="854"/>
      <c r="DX121" s="854"/>
      <c r="DY121" s="854"/>
      <c r="DZ121" s="854"/>
      <c r="EA121" s="854"/>
      <c r="EB121" s="854"/>
      <c r="EC121" s="854"/>
      <c r="ED121" s="854"/>
      <c r="EE121" s="854"/>
      <c r="EF121" s="854"/>
      <c r="EG121" s="854"/>
      <c r="EH121" s="854"/>
      <c r="EI121" s="854"/>
      <c r="EJ121" s="854"/>
      <c r="EK121" s="854"/>
      <c r="EL121" s="854"/>
      <c r="EM121" s="854"/>
      <c r="EN121" s="854"/>
      <c r="EO121" s="854"/>
      <c r="EP121" s="854"/>
      <c r="EQ121" s="854"/>
      <c r="ER121" s="854"/>
      <c r="ES121" s="854"/>
      <c r="ET121" s="854"/>
      <c r="EU121" s="854"/>
      <c r="EV121" s="854"/>
      <c r="EW121" s="854"/>
      <c r="EX121" s="854"/>
      <c r="EY121" s="854"/>
      <c r="EZ121" s="854"/>
      <c r="FA121" s="854"/>
      <c r="FB121" s="854"/>
      <c r="FC121" s="854"/>
      <c r="FD121" s="854"/>
      <c r="FE121" s="854"/>
      <c r="FF121" s="854"/>
      <c r="FG121" s="854"/>
      <c r="FH121" s="854"/>
      <c r="FI121" s="854"/>
      <c r="FJ121" s="854"/>
      <c r="FK121" s="854"/>
      <c r="FL121" s="854"/>
      <c r="FM121" s="854"/>
      <c r="FN121" s="854"/>
      <c r="FO121" s="854"/>
      <c r="FP121" s="854"/>
      <c r="FQ121" s="854"/>
      <c r="FR121" s="854"/>
      <c r="FS121" s="854"/>
      <c r="FT121" s="854"/>
      <c r="FU121" s="854"/>
      <c r="FV121" s="854"/>
      <c r="FW121" s="854"/>
      <c r="FX121" s="854"/>
      <c r="FY121" s="854"/>
      <c r="FZ121" s="854"/>
      <c r="GA121" s="854"/>
      <c r="GB121" s="854"/>
      <c r="GC121" s="854"/>
      <c r="GD121" s="854"/>
      <c r="GE121" s="854"/>
      <c r="GF121" s="854"/>
      <c r="GG121" s="854"/>
      <c r="GH121" s="854"/>
      <c r="GI121" s="854"/>
      <c r="GJ121" s="854"/>
      <c r="GK121" s="854"/>
      <c r="GL121" s="854"/>
      <c r="GM121" s="854"/>
      <c r="GN121" s="854"/>
      <c r="GO121" s="854"/>
      <c r="GP121" s="854"/>
      <c r="GQ121" s="854"/>
      <c r="GR121" s="854"/>
      <c r="GS121" s="854"/>
      <c r="GT121" s="854"/>
      <c r="GU121" s="854"/>
      <c r="GV121" s="854"/>
      <c r="GW121" s="854"/>
      <c r="GX121" s="854"/>
      <c r="GY121" s="854"/>
      <c r="GZ121" s="854"/>
      <c r="HA121" s="854"/>
      <c r="HB121" s="854"/>
      <c r="HC121" s="854"/>
      <c r="HD121" s="854"/>
      <c r="HE121" s="854"/>
      <c r="HF121" s="854"/>
      <c r="HG121" s="854"/>
      <c r="HH121" s="854"/>
      <c r="HI121" s="854"/>
      <c r="HJ121" s="854"/>
      <c r="HK121" s="854"/>
      <c r="HL121" s="854"/>
      <c r="HM121" s="854"/>
      <c r="HN121" s="854"/>
      <c r="HO121" s="854"/>
      <c r="HP121" s="854"/>
      <c r="HQ121" s="854"/>
      <c r="HR121" s="854"/>
      <c r="HS121" s="854"/>
      <c r="HT121" s="854"/>
      <c r="HU121" s="854"/>
      <c r="HV121" s="854"/>
      <c r="HW121" s="854"/>
      <c r="HX121" s="854"/>
      <c r="HY121" s="854"/>
      <c r="HZ121" s="854"/>
      <c r="IA121" s="854"/>
      <c r="IB121" s="854"/>
      <c r="IC121" s="854"/>
      <c r="ID121" s="854"/>
      <c r="IE121" s="854"/>
      <c r="IF121" s="854"/>
      <c r="IG121" s="854"/>
      <c r="IH121" s="854"/>
      <c r="II121" s="854"/>
      <c r="IJ121" s="854"/>
      <c r="IK121" s="854"/>
      <c r="IL121" s="854"/>
      <c r="IM121" s="854"/>
      <c r="IN121" s="854"/>
      <c r="IO121" s="854"/>
      <c r="IP121" s="854"/>
      <c r="IQ121" s="854"/>
      <c r="IR121" s="854"/>
      <c r="IS121" s="854"/>
      <c r="IT121" s="854"/>
      <c r="IU121" s="854"/>
      <c r="IV121" s="854"/>
      <c r="IW121" s="854"/>
      <c r="IX121" s="854"/>
      <c r="IY121" s="854"/>
      <c r="IZ121" s="854"/>
      <c r="JA121" s="854"/>
      <c r="JB121" s="854"/>
      <c r="JC121" s="854"/>
      <c r="JD121" s="854"/>
      <c r="JE121" s="854"/>
      <c r="JF121" s="854"/>
      <c r="JG121" s="854"/>
      <c r="JH121" s="854"/>
      <c r="JI121" s="854"/>
      <c r="JJ121" s="854"/>
      <c r="JK121" s="854"/>
      <c r="JL121" s="854"/>
      <c r="JM121" s="854"/>
      <c r="JN121" s="854"/>
      <c r="JO121" s="854"/>
      <c r="JP121" s="854"/>
      <c r="JQ121" s="854"/>
      <c r="JR121" s="854"/>
      <c r="JS121" s="854"/>
      <c r="JT121" s="854"/>
      <c r="JU121" s="854"/>
      <c r="JV121" s="854"/>
      <c r="JW121" s="854"/>
      <c r="JX121" s="854"/>
      <c r="JY121" s="854"/>
      <c r="JZ121" s="854"/>
      <c r="KA121" s="854"/>
      <c r="KB121" s="854"/>
      <c r="KC121" s="854"/>
      <c r="KD121" s="854"/>
      <c r="KE121" s="854"/>
      <c r="KF121" s="854"/>
      <c r="KG121" s="854"/>
      <c r="KH121" s="854"/>
      <c r="KI121" s="854"/>
      <c r="KJ121" s="854"/>
      <c r="KK121" s="854"/>
      <c r="KL121" s="854"/>
      <c r="KM121" s="854"/>
      <c r="KN121" s="854"/>
      <c r="KO121" s="854"/>
      <c r="KP121" s="854"/>
      <c r="KQ121" s="854"/>
      <c r="KR121" s="854"/>
      <c r="KS121" s="854"/>
      <c r="KT121" s="854"/>
      <c r="KU121" s="854"/>
      <c r="KV121" s="854"/>
      <c r="KW121" s="854"/>
      <c r="KX121" s="854"/>
      <c r="KY121" s="854"/>
      <c r="KZ121" s="854"/>
      <c r="LA121" s="854"/>
      <c r="LB121" s="854"/>
      <c r="LC121" s="854"/>
      <c r="LD121" s="854"/>
      <c r="LE121" s="854"/>
      <c r="LF121" s="854"/>
      <c r="LG121" s="854"/>
      <c r="LH121" s="854"/>
      <c r="LI121" s="854"/>
      <c r="LJ121" s="854"/>
      <c r="LK121" s="854"/>
      <c r="LL121" s="854"/>
      <c r="LM121" s="855"/>
    </row>
    <row r="122" spans="1:325" s="856" customFormat="1" ht="31.5" outlineLevel="1">
      <c r="A122" s="295" t="s">
        <v>2328</v>
      </c>
      <c r="B122" s="492" t="s">
        <v>2446</v>
      </c>
      <c r="C122" s="515">
        <v>600009912</v>
      </c>
      <c r="D122" s="325" t="s">
        <v>1317</v>
      </c>
      <c r="E122" s="325"/>
      <c r="F122" s="329"/>
      <c r="G122" s="329" t="s">
        <v>339</v>
      </c>
      <c r="H122" s="843">
        <v>1</v>
      </c>
      <c r="I122" s="726">
        <v>1172.2924481422128</v>
      </c>
      <c r="J122" s="669">
        <f t="shared" si="23"/>
        <v>1172.2924481422128</v>
      </c>
      <c r="K122" s="669">
        <f t="shared" si="24"/>
        <v>1431.6035376712705</v>
      </c>
      <c r="L122" s="794">
        <f t="shared" si="25"/>
        <v>3.3691453539745793E-4</v>
      </c>
      <c r="M122" s="327"/>
      <c r="N122" s="1262"/>
      <c r="O122" s="1263"/>
      <c r="P122" s="345"/>
      <c r="Q122" s="345"/>
      <c r="R122" s="345"/>
      <c r="S122" s="345"/>
      <c r="T122" s="345"/>
      <c r="U122" s="345"/>
      <c r="V122" s="345"/>
      <c r="W122" s="345"/>
      <c r="X122" s="345"/>
      <c r="Y122" s="345"/>
      <c r="Z122" s="345"/>
      <c r="AA122" s="345"/>
      <c r="AB122" s="345"/>
      <c r="AC122" s="345"/>
      <c r="AD122" s="345"/>
      <c r="AE122" s="345"/>
      <c r="AF122" s="854"/>
      <c r="AG122" s="854"/>
      <c r="AH122" s="854"/>
      <c r="AI122" s="854"/>
      <c r="AJ122" s="854"/>
      <c r="AK122" s="854"/>
      <c r="AL122" s="854"/>
      <c r="AM122" s="854"/>
      <c r="AN122" s="854"/>
      <c r="AO122" s="854"/>
      <c r="AP122" s="854"/>
      <c r="AQ122" s="854"/>
      <c r="AR122" s="854"/>
      <c r="AS122" s="854"/>
      <c r="AT122" s="854"/>
      <c r="AU122" s="854"/>
      <c r="AV122" s="854"/>
      <c r="AW122" s="854"/>
      <c r="AX122" s="854"/>
      <c r="AY122" s="854"/>
      <c r="AZ122" s="854"/>
      <c r="BA122" s="854"/>
      <c r="BB122" s="854"/>
      <c r="BC122" s="854"/>
      <c r="BD122" s="854"/>
      <c r="BE122" s="854"/>
      <c r="BF122" s="854"/>
      <c r="BG122" s="854"/>
      <c r="BH122" s="854"/>
      <c r="BI122" s="854"/>
      <c r="BJ122" s="854"/>
      <c r="BK122" s="854"/>
      <c r="BL122" s="854"/>
      <c r="BM122" s="854"/>
      <c r="BN122" s="854"/>
      <c r="BO122" s="854"/>
      <c r="BP122" s="854"/>
      <c r="BQ122" s="854"/>
      <c r="BR122" s="854"/>
      <c r="BS122" s="854"/>
      <c r="BT122" s="854"/>
      <c r="BU122" s="854"/>
      <c r="BV122" s="854"/>
      <c r="BW122" s="854"/>
      <c r="BX122" s="854"/>
      <c r="BY122" s="854"/>
      <c r="BZ122" s="854"/>
      <c r="CA122" s="854"/>
      <c r="CB122" s="854"/>
      <c r="CC122" s="854"/>
      <c r="CD122" s="854"/>
      <c r="CE122" s="854"/>
      <c r="CF122" s="854"/>
      <c r="CG122" s="854"/>
      <c r="CH122" s="854"/>
      <c r="CI122" s="854"/>
      <c r="CJ122" s="854"/>
      <c r="CK122" s="854"/>
      <c r="CL122" s="854"/>
      <c r="CM122" s="854"/>
      <c r="CN122" s="854"/>
      <c r="CO122" s="854"/>
      <c r="CP122" s="854"/>
      <c r="CQ122" s="854"/>
      <c r="CR122" s="854"/>
      <c r="CS122" s="854"/>
      <c r="CT122" s="854"/>
      <c r="CU122" s="854"/>
      <c r="CV122" s="854"/>
      <c r="CW122" s="854"/>
      <c r="CX122" s="854"/>
      <c r="CY122" s="854"/>
      <c r="CZ122" s="854"/>
      <c r="DA122" s="854"/>
      <c r="DB122" s="854"/>
      <c r="DC122" s="854"/>
      <c r="DD122" s="854"/>
      <c r="DE122" s="854"/>
      <c r="DF122" s="854"/>
      <c r="DG122" s="854"/>
      <c r="DH122" s="854"/>
      <c r="DI122" s="854"/>
      <c r="DJ122" s="854"/>
      <c r="DK122" s="854"/>
      <c r="DL122" s="854"/>
      <c r="DM122" s="854"/>
      <c r="DN122" s="854"/>
      <c r="DO122" s="854"/>
      <c r="DP122" s="854"/>
      <c r="DQ122" s="854"/>
      <c r="DR122" s="854"/>
      <c r="DS122" s="854"/>
      <c r="DT122" s="854"/>
      <c r="DU122" s="854"/>
      <c r="DV122" s="854"/>
      <c r="DW122" s="854"/>
      <c r="DX122" s="854"/>
      <c r="DY122" s="854"/>
      <c r="DZ122" s="854"/>
      <c r="EA122" s="854"/>
      <c r="EB122" s="854"/>
      <c r="EC122" s="854"/>
      <c r="ED122" s="854"/>
      <c r="EE122" s="854"/>
      <c r="EF122" s="854"/>
      <c r="EG122" s="854"/>
      <c r="EH122" s="854"/>
      <c r="EI122" s="854"/>
      <c r="EJ122" s="854"/>
      <c r="EK122" s="854"/>
      <c r="EL122" s="854"/>
      <c r="EM122" s="854"/>
      <c r="EN122" s="854"/>
      <c r="EO122" s="854"/>
      <c r="EP122" s="854"/>
      <c r="EQ122" s="854"/>
      <c r="ER122" s="854"/>
      <c r="ES122" s="854"/>
      <c r="ET122" s="854"/>
      <c r="EU122" s="854"/>
      <c r="EV122" s="854"/>
      <c r="EW122" s="854"/>
      <c r="EX122" s="854"/>
      <c r="EY122" s="854"/>
      <c r="EZ122" s="854"/>
      <c r="FA122" s="854"/>
      <c r="FB122" s="854"/>
      <c r="FC122" s="854"/>
      <c r="FD122" s="854"/>
      <c r="FE122" s="854"/>
      <c r="FF122" s="854"/>
      <c r="FG122" s="854"/>
      <c r="FH122" s="854"/>
      <c r="FI122" s="854"/>
      <c r="FJ122" s="854"/>
      <c r="FK122" s="854"/>
      <c r="FL122" s="854"/>
      <c r="FM122" s="854"/>
      <c r="FN122" s="854"/>
      <c r="FO122" s="854"/>
      <c r="FP122" s="854"/>
      <c r="FQ122" s="854"/>
      <c r="FR122" s="854"/>
      <c r="FS122" s="854"/>
      <c r="FT122" s="854"/>
      <c r="FU122" s="854"/>
      <c r="FV122" s="854"/>
      <c r="FW122" s="854"/>
      <c r="FX122" s="854"/>
      <c r="FY122" s="854"/>
      <c r="FZ122" s="854"/>
      <c r="GA122" s="854"/>
      <c r="GB122" s="854"/>
      <c r="GC122" s="854"/>
      <c r="GD122" s="854"/>
      <c r="GE122" s="854"/>
      <c r="GF122" s="854"/>
      <c r="GG122" s="854"/>
      <c r="GH122" s="854"/>
      <c r="GI122" s="854"/>
      <c r="GJ122" s="854"/>
      <c r="GK122" s="854"/>
      <c r="GL122" s="854"/>
      <c r="GM122" s="854"/>
      <c r="GN122" s="854"/>
      <c r="GO122" s="854"/>
      <c r="GP122" s="854"/>
      <c r="GQ122" s="854"/>
      <c r="GR122" s="854"/>
      <c r="GS122" s="854"/>
      <c r="GT122" s="854"/>
      <c r="GU122" s="854"/>
      <c r="GV122" s="854"/>
      <c r="GW122" s="854"/>
      <c r="GX122" s="854"/>
      <c r="GY122" s="854"/>
      <c r="GZ122" s="854"/>
      <c r="HA122" s="854"/>
      <c r="HB122" s="854"/>
      <c r="HC122" s="854"/>
      <c r="HD122" s="854"/>
      <c r="HE122" s="854"/>
      <c r="HF122" s="854"/>
      <c r="HG122" s="854"/>
      <c r="HH122" s="854"/>
      <c r="HI122" s="854"/>
      <c r="HJ122" s="854"/>
      <c r="HK122" s="854"/>
      <c r="HL122" s="854"/>
      <c r="HM122" s="854"/>
      <c r="HN122" s="854"/>
      <c r="HO122" s="854"/>
      <c r="HP122" s="854"/>
      <c r="HQ122" s="854"/>
      <c r="HR122" s="854"/>
      <c r="HS122" s="854"/>
      <c r="HT122" s="854"/>
      <c r="HU122" s="854"/>
      <c r="HV122" s="854"/>
      <c r="HW122" s="854"/>
      <c r="HX122" s="854"/>
      <c r="HY122" s="854"/>
      <c r="HZ122" s="854"/>
      <c r="IA122" s="854"/>
      <c r="IB122" s="854"/>
      <c r="IC122" s="854"/>
      <c r="ID122" s="854"/>
      <c r="IE122" s="854"/>
      <c r="IF122" s="854"/>
      <c r="IG122" s="854"/>
      <c r="IH122" s="854"/>
      <c r="II122" s="854"/>
      <c r="IJ122" s="854"/>
      <c r="IK122" s="854"/>
      <c r="IL122" s="854"/>
      <c r="IM122" s="854"/>
      <c r="IN122" s="854"/>
      <c r="IO122" s="854"/>
      <c r="IP122" s="854"/>
      <c r="IQ122" s="854"/>
      <c r="IR122" s="854"/>
      <c r="IS122" s="854"/>
      <c r="IT122" s="854"/>
      <c r="IU122" s="854"/>
      <c r="IV122" s="854"/>
      <c r="IW122" s="854"/>
      <c r="IX122" s="854"/>
      <c r="IY122" s="854"/>
      <c r="IZ122" s="854"/>
      <c r="JA122" s="854"/>
      <c r="JB122" s="854"/>
      <c r="JC122" s="854"/>
      <c r="JD122" s="854"/>
      <c r="JE122" s="854"/>
      <c r="JF122" s="854"/>
      <c r="JG122" s="854"/>
      <c r="JH122" s="854"/>
      <c r="JI122" s="854"/>
      <c r="JJ122" s="854"/>
      <c r="JK122" s="854"/>
      <c r="JL122" s="854"/>
      <c r="JM122" s="854"/>
      <c r="JN122" s="854"/>
      <c r="JO122" s="854"/>
      <c r="JP122" s="854"/>
      <c r="JQ122" s="854"/>
      <c r="JR122" s="854"/>
      <c r="JS122" s="854"/>
      <c r="JT122" s="854"/>
      <c r="JU122" s="854"/>
      <c r="JV122" s="854"/>
      <c r="JW122" s="854"/>
      <c r="JX122" s="854"/>
      <c r="JY122" s="854"/>
      <c r="JZ122" s="854"/>
      <c r="KA122" s="854"/>
      <c r="KB122" s="854"/>
      <c r="KC122" s="854"/>
      <c r="KD122" s="854"/>
      <c r="KE122" s="854"/>
      <c r="KF122" s="854"/>
      <c r="KG122" s="854"/>
      <c r="KH122" s="854"/>
      <c r="KI122" s="854"/>
      <c r="KJ122" s="854"/>
      <c r="KK122" s="854"/>
      <c r="KL122" s="854"/>
      <c r="KM122" s="854"/>
      <c r="KN122" s="854"/>
      <c r="KO122" s="854"/>
      <c r="KP122" s="854"/>
      <c r="KQ122" s="854"/>
      <c r="KR122" s="854"/>
      <c r="KS122" s="854"/>
      <c r="KT122" s="854"/>
      <c r="KU122" s="854"/>
      <c r="KV122" s="854"/>
      <c r="KW122" s="854"/>
      <c r="KX122" s="854"/>
      <c r="KY122" s="854"/>
      <c r="KZ122" s="854"/>
      <c r="LA122" s="854"/>
      <c r="LB122" s="854"/>
      <c r="LC122" s="854"/>
      <c r="LD122" s="854"/>
      <c r="LE122" s="854"/>
      <c r="LF122" s="854"/>
      <c r="LG122" s="854"/>
      <c r="LH122" s="854"/>
      <c r="LI122" s="854"/>
      <c r="LJ122" s="854"/>
      <c r="LK122" s="854"/>
      <c r="LL122" s="854"/>
      <c r="LM122" s="855"/>
    </row>
    <row r="123" spans="1:325" s="856" customFormat="1" ht="31.5" outlineLevel="1">
      <c r="A123" s="295" t="s">
        <v>2329</v>
      </c>
      <c r="B123" s="492" t="s">
        <v>2446</v>
      </c>
      <c r="C123" s="511">
        <v>600001368</v>
      </c>
      <c r="D123" s="325" t="s">
        <v>1318</v>
      </c>
      <c r="E123" s="325"/>
      <c r="F123" s="329"/>
      <c r="G123" s="329" t="s">
        <v>339</v>
      </c>
      <c r="H123" s="843">
        <v>1</v>
      </c>
      <c r="I123" s="726">
        <v>369.65530000000001</v>
      </c>
      <c r="J123" s="669">
        <f t="shared" si="23"/>
        <v>369.65530000000001</v>
      </c>
      <c r="K123" s="669">
        <f t="shared" si="24"/>
        <v>451.42305236000004</v>
      </c>
      <c r="L123" s="794">
        <f t="shared" si="25"/>
        <v>1.0623820349101105E-4</v>
      </c>
      <c r="M123" s="327"/>
      <c r="N123" s="1262"/>
      <c r="O123" s="1263"/>
      <c r="P123" s="345"/>
      <c r="Q123" s="345"/>
      <c r="R123" s="345"/>
      <c r="S123" s="345"/>
      <c r="T123" s="345"/>
      <c r="U123" s="345"/>
      <c r="V123" s="345"/>
      <c r="W123" s="345"/>
      <c r="X123" s="345"/>
      <c r="Y123" s="345"/>
      <c r="Z123" s="345"/>
      <c r="AA123" s="345"/>
      <c r="AB123" s="345"/>
      <c r="AC123" s="345"/>
      <c r="AD123" s="345"/>
      <c r="AE123" s="345"/>
      <c r="AF123" s="854"/>
      <c r="AG123" s="854"/>
      <c r="AH123" s="854"/>
      <c r="AI123" s="854"/>
      <c r="AJ123" s="854"/>
      <c r="AK123" s="854"/>
      <c r="AL123" s="854"/>
      <c r="AM123" s="854"/>
      <c r="AN123" s="854"/>
      <c r="AO123" s="854"/>
      <c r="AP123" s="854"/>
      <c r="AQ123" s="854"/>
      <c r="AR123" s="854"/>
      <c r="AS123" s="854"/>
      <c r="AT123" s="854"/>
      <c r="AU123" s="854"/>
      <c r="AV123" s="854"/>
      <c r="AW123" s="854"/>
      <c r="AX123" s="854"/>
      <c r="AY123" s="854"/>
      <c r="AZ123" s="854"/>
      <c r="BA123" s="854"/>
      <c r="BB123" s="854"/>
      <c r="BC123" s="854"/>
      <c r="BD123" s="854"/>
      <c r="BE123" s="854"/>
      <c r="BF123" s="854"/>
      <c r="BG123" s="854"/>
      <c r="BH123" s="854"/>
      <c r="BI123" s="854"/>
      <c r="BJ123" s="854"/>
      <c r="BK123" s="854"/>
      <c r="BL123" s="854"/>
      <c r="BM123" s="854"/>
      <c r="BN123" s="854"/>
      <c r="BO123" s="854"/>
      <c r="BP123" s="854"/>
      <c r="BQ123" s="854"/>
      <c r="BR123" s="854"/>
      <c r="BS123" s="854"/>
      <c r="BT123" s="854"/>
      <c r="BU123" s="854"/>
      <c r="BV123" s="854"/>
      <c r="BW123" s="854"/>
      <c r="BX123" s="854"/>
      <c r="BY123" s="854"/>
      <c r="BZ123" s="854"/>
      <c r="CA123" s="854"/>
      <c r="CB123" s="854"/>
      <c r="CC123" s="854"/>
      <c r="CD123" s="854"/>
      <c r="CE123" s="854"/>
      <c r="CF123" s="854"/>
      <c r="CG123" s="854"/>
      <c r="CH123" s="854"/>
      <c r="CI123" s="854"/>
      <c r="CJ123" s="854"/>
      <c r="CK123" s="854"/>
      <c r="CL123" s="854"/>
      <c r="CM123" s="854"/>
      <c r="CN123" s="854"/>
      <c r="CO123" s="854"/>
      <c r="CP123" s="854"/>
      <c r="CQ123" s="854"/>
      <c r="CR123" s="854"/>
      <c r="CS123" s="854"/>
      <c r="CT123" s="854"/>
      <c r="CU123" s="854"/>
      <c r="CV123" s="854"/>
      <c r="CW123" s="854"/>
      <c r="CX123" s="854"/>
      <c r="CY123" s="854"/>
      <c r="CZ123" s="854"/>
      <c r="DA123" s="854"/>
      <c r="DB123" s="854"/>
      <c r="DC123" s="854"/>
      <c r="DD123" s="854"/>
      <c r="DE123" s="854"/>
      <c r="DF123" s="854"/>
      <c r="DG123" s="854"/>
      <c r="DH123" s="854"/>
      <c r="DI123" s="854"/>
      <c r="DJ123" s="854"/>
      <c r="DK123" s="854"/>
      <c r="DL123" s="854"/>
      <c r="DM123" s="854"/>
      <c r="DN123" s="854"/>
      <c r="DO123" s="854"/>
      <c r="DP123" s="854"/>
      <c r="DQ123" s="854"/>
      <c r="DR123" s="854"/>
      <c r="DS123" s="854"/>
      <c r="DT123" s="854"/>
      <c r="DU123" s="854"/>
      <c r="DV123" s="854"/>
      <c r="DW123" s="854"/>
      <c r="DX123" s="854"/>
      <c r="DY123" s="854"/>
      <c r="DZ123" s="854"/>
      <c r="EA123" s="854"/>
      <c r="EB123" s="854"/>
      <c r="EC123" s="854"/>
      <c r="ED123" s="854"/>
      <c r="EE123" s="854"/>
      <c r="EF123" s="854"/>
      <c r="EG123" s="854"/>
      <c r="EH123" s="854"/>
      <c r="EI123" s="854"/>
      <c r="EJ123" s="854"/>
      <c r="EK123" s="854"/>
      <c r="EL123" s="854"/>
      <c r="EM123" s="854"/>
      <c r="EN123" s="854"/>
      <c r="EO123" s="854"/>
      <c r="EP123" s="854"/>
      <c r="EQ123" s="854"/>
      <c r="ER123" s="854"/>
      <c r="ES123" s="854"/>
      <c r="ET123" s="854"/>
      <c r="EU123" s="854"/>
      <c r="EV123" s="854"/>
      <c r="EW123" s="854"/>
      <c r="EX123" s="854"/>
      <c r="EY123" s="854"/>
      <c r="EZ123" s="854"/>
      <c r="FA123" s="854"/>
      <c r="FB123" s="854"/>
      <c r="FC123" s="854"/>
      <c r="FD123" s="854"/>
      <c r="FE123" s="854"/>
      <c r="FF123" s="854"/>
      <c r="FG123" s="854"/>
      <c r="FH123" s="854"/>
      <c r="FI123" s="854"/>
      <c r="FJ123" s="854"/>
      <c r="FK123" s="854"/>
      <c r="FL123" s="854"/>
      <c r="FM123" s="854"/>
      <c r="FN123" s="854"/>
      <c r="FO123" s="854"/>
      <c r="FP123" s="854"/>
      <c r="FQ123" s="854"/>
      <c r="FR123" s="854"/>
      <c r="FS123" s="854"/>
      <c r="FT123" s="854"/>
      <c r="FU123" s="854"/>
      <c r="FV123" s="854"/>
      <c r="FW123" s="854"/>
      <c r="FX123" s="854"/>
      <c r="FY123" s="854"/>
      <c r="FZ123" s="854"/>
      <c r="GA123" s="854"/>
      <c r="GB123" s="854"/>
      <c r="GC123" s="854"/>
      <c r="GD123" s="854"/>
      <c r="GE123" s="854"/>
      <c r="GF123" s="854"/>
      <c r="GG123" s="854"/>
      <c r="GH123" s="854"/>
      <c r="GI123" s="854"/>
      <c r="GJ123" s="854"/>
      <c r="GK123" s="854"/>
      <c r="GL123" s="854"/>
      <c r="GM123" s="854"/>
      <c r="GN123" s="854"/>
      <c r="GO123" s="854"/>
      <c r="GP123" s="854"/>
      <c r="GQ123" s="854"/>
      <c r="GR123" s="854"/>
      <c r="GS123" s="854"/>
      <c r="GT123" s="854"/>
      <c r="GU123" s="854"/>
      <c r="GV123" s="854"/>
      <c r="GW123" s="854"/>
      <c r="GX123" s="854"/>
      <c r="GY123" s="854"/>
      <c r="GZ123" s="854"/>
      <c r="HA123" s="854"/>
      <c r="HB123" s="854"/>
      <c r="HC123" s="854"/>
      <c r="HD123" s="854"/>
      <c r="HE123" s="854"/>
      <c r="HF123" s="854"/>
      <c r="HG123" s="854"/>
      <c r="HH123" s="854"/>
      <c r="HI123" s="854"/>
      <c r="HJ123" s="854"/>
      <c r="HK123" s="854"/>
      <c r="HL123" s="854"/>
      <c r="HM123" s="854"/>
      <c r="HN123" s="854"/>
      <c r="HO123" s="854"/>
      <c r="HP123" s="854"/>
      <c r="HQ123" s="854"/>
      <c r="HR123" s="854"/>
      <c r="HS123" s="854"/>
      <c r="HT123" s="854"/>
      <c r="HU123" s="854"/>
      <c r="HV123" s="854"/>
      <c r="HW123" s="854"/>
      <c r="HX123" s="854"/>
      <c r="HY123" s="854"/>
      <c r="HZ123" s="854"/>
      <c r="IA123" s="854"/>
      <c r="IB123" s="854"/>
      <c r="IC123" s="854"/>
      <c r="ID123" s="854"/>
      <c r="IE123" s="854"/>
      <c r="IF123" s="854"/>
      <c r="IG123" s="854"/>
      <c r="IH123" s="854"/>
      <c r="II123" s="854"/>
      <c r="IJ123" s="854"/>
      <c r="IK123" s="854"/>
      <c r="IL123" s="854"/>
      <c r="IM123" s="854"/>
      <c r="IN123" s="854"/>
      <c r="IO123" s="854"/>
      <c r="IP123" s="854"/>
      <c r="IQ123" s="854"/>
      <c r="IR123" s="854"/>
      <c r="IS123" s="854"/>
      <c r="IT123" s="854"/>
      <c r="IU123" s="854"/>
      <c r="IV123" s="854"/>
      <c r="IW123" s="854"/>
      <c r="IX123" s="854"/>
      <c r="IY123" s="854"/>
      <c r="IZ123" s="854"/>
      <c r="JA123" s="854"/>
      <c r="JB123" s="854"/>
      <c r="JC123" s="854"/>
      <c r="JD123" s="854"/>
      <c r="JE123" s="854"/>
      <c r="JF123" s="854"/>
      <c r="JG123" s="854"/>
      <c r="JH123" s="854"/>
      <c r="JI123" s="854"/>
      <c r="JJ123" s="854"/>
      <c r="JK123" s="854"/>
      <c r="JL123" s="854"/>
      <c r="JM123" s="854"/>
      <c r="JN123" s="854"/>
      <c r="JO123" s="854"/>
      <c r="JP123" s="854"/>
      <c r="JQ123" s="854"/>
      <c r="JR123" s="854"/>
      <c r="JS123" s="854"/>
      <c r="JT123" s="854"/>
      <c r="JU123" s="854"/>
      <c r="JV123" s="854"/>
      <c r="JW123" s="854"/>
      <c r="JX123" s="854"/>
      <c r="JY123" s="854"/>
      <c r="JZ123" s="854"/>
      <c r="KA123" s="854"/>
      <c r="KB123" s="854"/>
      <c r="KC123" s="854"/>
      <c r="KD123" s="854"/>
      <c r="KE123" s="854"/>
      <c r="KF123" s="854"/>
      <c r="KG123" s="854"/>
      <c r="KH123" s="854"/>
      <c r="KI123" s="854"/>
      <c r="KJ123" s="854"/>
      <c r="KK123" s="854"/>
      <c r="KL123" s="854"/>
      <c r="KM123" s="854"/>
      <c r="KN123" s="854"/>
      <c r="KO123" s="854"/>
      <c r="KP123" s="854"/>
      <c r="KQ123" s="854"/>
      <c r="KR123" s="854"/>
      <c r="KS123" s="854"/>
      <c r="KT123" s="854"/>
      <c r="KU123" s="854"/>
      <c r="KV123" s="854"/>
      <c r="KW123" s="854"/>
      <c r="KX123" s="854"/>
      <c r="KY123" s="854"/>
      <c r="KZ123" s="854"/>
      <c r="LA123" s="854"/>
      <c r="LB123" s="854"/>
      <c r="LC123" s="854"/>
      <c r="LD123" s="854"/>
      <c r="LE123" s="854"/>
      <c r="LF123" s="854"/>
      <c r="LG123" s="854"/>
      <c r="LH123" s="854"/>
      <c r="LI123" s="854"/>
      <c r="LJ123" s="854"/>
      <c r="LK123" s="854"/>
      <c r="LL123" s="854"/>
      <c r="LM123" s="855"/>
    </row>
    <row r="124" spans="1:325" s="856" customFormat="1" ht="31.5" outlineLevel="1">
      <c r="A124" s="295" t="s">
        <v>2330</v>
      </c>
      <c r="B124" s="492" t="s">
        <v>2446</v>
      </c>
      <c r="C124" s="515">
        <v>600009913</v>
      </c>
      <c r="D124" s="325" t="s">
        <v>1319</v>
      </c>
      <c r="E124" s="325"/>
      <c r="F124" s="329"/>
      <c r="G124" s="329" t="s">
        <v>339</v>
      </c>
      <c r="H124" s="843">
        <v>1</v>
      </c>
      <c r="I124" s="726">
        <v>1415.1695367890757</v>
      </c>
      <c r="J124" s="669">
        <f t="shared" si="23"/>
        <v>1415.1695367890757</v>
      </c>
      <c r="K124" s="669">
        <f t="shared" si="24"/>
        <v>1728.2050383268192</v>
      </c>
      <c r="L124" s="794">
        <f t="shared" si="25"/>
        <v>4.0671693121585887E-4</v>
      </c>
      <c r="M124" s="327"/>
      <c r="N124" s="1262"/>
      <c r="O124" s="1263"/>
      <c r="P124" s="345"/>
      <c r="Q124" s="345"/>
      <c r="R124" s="345"/>
      <c r="S124" s="345"/>
      <c r="T124" s="345"/>
      <c r="U124" s="345"/>
      <c r="V124" s="345"/>
      <c r="W124" s="345"/>
      <c r="X124" s="345"/>
      <c r="Y124" s="345"/>
      <c r="Z124" s="345"/>
      <c r="AA124" s="345"/>
      <c r="AB124" s="345"/>
      <c r="AC124" s="345"/>
      <c r="AD124" s="345"/>
      <c r="AE124" s="345"/>
      <c r="AF124" s="854"/>
      <c r="AG124" s="854"/>
      <c r="AH124" s="854"/>
      <c r="AI124" s="854"/>
      <c r="AJ124" s="854"/>
      <c r="AK124" s="854"/>
      <c r="AL124" s="854"/>
      <c r="AM124" s="854"/>
      <c r="AN124" s="854"/>
      <c r="AO124" s="854"/>
      <c r="AP124" s="854"/>
      <c r="AQ124" s="854"/>
      <c r="AR124" s="854"/>
      <c r="AS124" s="854"/>
      <c r="AT124" s="854"/>
      <c r="AU124" s="854"/>
      <c r="AV124" s="854"/>
      <c r="AW124" s="854"/>
      <c r="AX124" s="854"/>
      <c r="AY124" s="854"/>
      <c r="AZ124" s="854"/>
      <c r="BA124" s="854"/>
      <c r="BB124" s="854"/>
      <c r="BC124" s="854"/>
      <c r="BD124" s="854"/>
      <c r="BE124" s="854"/>
      <c r="BF124" s="854"/>
      <c r="BG124" s="854"/>
      <c r="BH124" s="854"/>
      <c r="BI124" s="854"/>
      <c r="BJ124" s="854"/>
      <c r="BK124" s="854"/>
      <c r="BL124" s="854"/>
      <c r="BM124" s="854"/>
      <c r="BN124" s="854"/>
      <c r="BO124" s="854"/>
      <c r="BP124" s="854"/>
      <c r="BQ124" s="854"/>
      <c r="BR124" s="854"/>
      <c r="BS124" s="854"/>
      <c r="BT124" s="854"/>
      <c r="BU124" s="854"/>
      <c r="BV124" s="854"/>
      <c r="BW124" s="854"/>
      <c r="BX124" s="854"/>
      <c r="BY124" s="854"/>
      <c r="BZ124" s="854"/>
      <c r="CA124" s="854"/>
      <c r="CB124" s="854"/>
      <c r="CC124" s="854"/>
      <c r="CD124" s="854"/>
      <c r="CE124" s="854"/>
      <c r="CF124" s="854"/>
      <c r="CG124" s="854"/>
      <c r="CH124" s="854"/>
      <c r="CI124" s="854"/>
      <c r="CJ124" s="854"/>
      <c r="CK124" s="854"/>
      <c r="CL124" s="854"/>
      <c r="CM124" s="854"/>
      <c r="CN124" s="854"/>
      <c r="CO124" s="854"/>
      <c r="CP124" s="854"/>
      <c r="CQ124" s="854"/>
      <c r="CR124" s="854"/>
      <c r="CS124" s="854"/>
      <c r="CT124" s="854"/>
      <c r="CU124" s="854"/>
      <c r="CV124" s="854"/>
      <c r="CW124" s="854"/>
      <c r="CX124" s="854"/>
      <c r="CY124" s="854"/>
      <c r="CZ124" s="854"/>
      <c r="DA124" s="854"/>
      <c r="DB124" s="854"/>
      <c r="DC124" s="854"/>
      <c r="DD124" s="854"/>
      <c r="DE124" s="854"/>
      <c r="DF124" s="854"/>
      <c r="DG124" s="854"/>
      <c r="DH124" s="854"/>
      <c r="DI124" s="854"/>
      <c r="DJ124" s="854"/>
      <c r="DK124" s="854"/>
      <c r="DL124" s="854"/>
      <c r="DM124" s="854"/>
      <c r="DN124" s="854"/>
      <c r="DO124" s="854"/>
      <c r="DP124" s="854"/>
      <c r="DQ124" s="854"/>
      <c r="DR124" s="854"/>
      <c r="DS124" s="854"/>
      <c r="DT124" s="854"/>
      <c r="DU124" s="854"/>
      <c r="DV124" s="854"/>
      <c r="DW124" s="854"/>
      <c r="DX124" s="854"/>
      <c r="DY124" s="854"/>
      <c r="DZ124" s="854"/>
      <c r="EA124" s="854"/>
      <c r="EB124" s="854"/>
      <c r="EC124" s="854"/>
      <c r="ED124" s="854"/>
      <c r="EE124" s="854"/>
      <c r="EF124" s="854"/>
      <c r="EG124" s="854"/>
      <c r="EH124" s="854"/>
      <c r="EI124" s="854"/>
      <c r="EJ124" s="854"/>
      <c r="EK124" s="854"/>
      <c r="EL124" s="854"/>
      <c r="EM124" s="854"/>
      <c r="EN124" s="854"/>
      <c r="EO124" s="854"/>
      <c r="EP124" s="854"/>
      <c r="EQ124" s="854"/>
      <c r="ER124" s="854"/>
      <c r="ES124" s="854"/>
      <c r="ET124" s="854"/>
      <c r="EU124" s="854"/>
      <c r="EV124" s="854"/>
      <c r="EW124" s="854"/>
      <c r="EX124" s="854"/>
      <c r="EY124" s="854"/>
      <c r="EZ124" s="854"/>
      <c r="FA124" s="854"/>
      <c r="FB124" s="854"/>
      <c r="FC124" s="854"/>
      <c r="FD124" s="854"/>
      <c r="FE124" s="854"/>
      <c r="FF124" s="854"/>
      <c r="FG124" s="854"/>
      <c r="FH124" s="854"/>
      <c r="FI124" s="854"/>
      <c r="FJ124" s="854"/>
      <c r="FK124" s="854"/>
      <c r="FL124" s="854"/>
      <c r="FM124" s="854"/>
      <c r="FN124" s="854"/>
      <c r="FO124" s="854"/>
      <c r="FP124" s="854"/>
      <c r="FQ124" s="854"/>
      <c r="FR124" s="854"/>
      <c r="FS124" s="854"/>
      <c r="FT124" s="854"/>
      <c r="FU124" s="854"/>
      <c r="FV124" s="854"/>
      <c r="FW124" s="854"/>
      <c r="FX124" s="854"/>
      <c r="FY124" s="854"/>
      <c r="FZ124" s="854"/>
      <c r="GA124" s="854"/>
      <c r="GB124" s="854"/>
      <c r="GC124" s="854"/>
      <c r="GD124" s="854"/>
      <c r="GE124" s="854"/>
      <c r="GF124" s="854"/>
      <c r="GG124" s="854"/>
      <c r="GH124" s="854"/>
      <c r="GI124" s="854"/>
      <c r="GJ124" s="854"/>
      <c r="GK124" s="854"/>
      <c r="GL124" s="854"/>
      <c r="GM124" s="854"/>
      <c r="GN124" s="854"/>
      <c r="GO124" s="854"/>
      <c r="GP124" s="854"/>
      <c r="GQ124" s="854"/>
      <c r="GR124" s="854"/>
      <c r="GS124" s="854"/>
      <c r="GT124" s="854"/>
      <c r="GU124" s="854"/>
      <c r="GV124" s="854"/>
      <c r="GW124" s="854"/>
      <c r="GX124" s="854"/>
      <c r="GY124" s="854"/>
      <c r="GZ124" s="854"/>
      <c r="HA124" s="854"/>
      <c r="HB124" s="854"/>
      <c r="HC124" s="854"/>
      <c r="HD124" s="854"/>
      <c r="HE124" s="854"/>
      <c r="HF124" s="854"/>
      <c r="HG124" s="854"/>
      <c r="HH124" s="854"/>
      <c r="HI124" s="854"/>
      <c r="HJ124" s="854"/>
      <c r="HK124" s="854"/>
      <c r="HL124" s="854"/>
      <c r="HM124" s="854"/>
      <c r="HN124" s="854"/>
      <c r="HO124" s="854"/>
      <c r="HP124" s="854"/>
      <c r="HQ124" s="854"/>
      <c r="HR124" s="854"/>
      <c r="HS124" s="854"/>
      <c r="HT124" s="854"/>
      <c r="HU124" s="854"/>
      <c r="HV124" s="854"/>
      <c r="HW124" s="854"/>
      <c r="HX124" s="854"/>
      <c r="HY124" s="854"/>
      <c r="HZ124" s="854"/>
      <c r="IA124" s="854"/>
      <c r="IB124" s="854"/>
      <c r="IC124" s="854"/>
      <c r="ID124" s="854"/>
      <c r="IE124" s="854"/>
      <c r="IF124" s="854"/>
      <c r="IG124" s="854"/>
      <c r="IH124" s="854"/>
      <c r="II124" s="854"/>
      <c r="IJ124" s="854"/>
      <c r="IK124" s="854"/>
      <c r="IL124" s="854"/>
      <c r="IM124" s="854"/>
      <c r="IN124" s="854"/>
      <c r="IO124" s="854"/>
      <c r="IP124" s="854"/>
      <c r="IQ124" s="854"/>
      <c r="IR124" s="854"/>
      <c r="IS124" s="854"/>
      <c r="IT124" s="854"/>
      <c r="IU124" s="854"/>
      <c r="IV124" s="854"/>
      <c r="IW124" s="854"/>
      <c r="IX124" s="854"/>
      <c r="IY124" s="854"/>
      <c r="IZ124" s="854"/>
      <c r="JA124" s="854"/>
      <c r="JB124" s="854"/>
      <c r="JC124" s="854"/>
      <c r="JD124" s="854"/>
      <c r="JE124" s="854"/>
      <c r="JF124" s="854"/>
      <c r="JG124" s="854"/>
      <c r="JH124" s="854"/>
      <c r="JI124" s="854"/>
      <c r="JJ124" s="854"/>
      <c r="JK124" s="854"/>
      <c r="JL124" s="854"/>
      <c r="JM124" s="854"/>
      <c r="JN124" s="854"/>
      <c r="JO124" s="854"/>
      <c r="JP124" s="854"/>
      <c r="JQ124" s="854"/>
      <c r="JR124" s="854"/>
      <c r="JS124" s="854"/>
      <c r="JT124" s="854"/>
      <c r="JU124" s="854"/>
      <c r="JV124" s="854"/>
      <c r="JW124" s="854"/>
      <c r="JX124" s="854"/>
      <c r="JY124" s="854"/>
      <c r="JZ124" s="854"/>
      <c r="KA124" s="854"/>
      <c r="KB124" s="854"/>
      <c r="KC124" s="854"/>
      <c r="KD124" s="854"/>
      <c r="KE124" s="854"/>
      <c r="KF124" s="854"/>
      <c r="KG124" s="854"/>
      <c r="KH124" s="854"/>
      <c r="KI124" s="854"/>
      <c r="KJ124" s="854"/>
      <c r="KK124" s="854"/>
      <c r="KL124" s="854"/>
      <c r="KM124" s="854"/>
      <c r="KN124" s="854"/>
      <c r="KO124" s="854"/>
      <c r="KP124" s="854"/>
      <c r="KQ124" s="854"/>
      <c r="KR124" s="854"/>
      <c r="KS124" s="854"/>
      <c r="KT124" s="854"/>
      <c r="KU124" s="854"/>
      <c r="KV124" s="854"/>
      <c r="KW124" s="854"/>
      <c r="KX124" s="854"/>
      <c r="KY124" s="854"/>
      <c r="KZ124" s="854"/>
      <c r="LA124" s="854"/>
      <c r="LB124" s="854"/>
      <c r="LC124" s="854"/>
      <c r="LD124" s="854"/>
      <c r="LE124" s="854"/>
      <c r="LF124" s="854"/>
      <c r="LG124" s="854"/>
      <c r="LH124" s="854"/>
      <c r="LI124" s="854"/>
      <c r="LJ124" s="854"/>
      <c r="LK124" s="854"/>
      <c r="LL124" s="854"/>
      <c r="LM124" s="855"/>
    </row>
    <row r="125" spans="1:325" s="856" customFormat="1" ht="31.5" outlineLevel="1">
      <c r="A125" s="295" t="s">
        <v>2331</v>
      </c>
      <c r="B125" s="492" t="s">
        <v>2446</v>
      </c>
      <c r="C125" s="515">
        <v>600009914</v>
      </c>
      <c r="D125" s="325" t="s">
        <v>1320</v>
      </c>
      <c r="E125" s="325"/>
      <c r="F125" s="329"/>
      <c r="G125" s="329" t="s">
        <v>339</v>
      </c>
      <c r="H125" s="843">
        <v>1</v>
      </c>
      <c r="I125" s="726">
        <v>1400.0690391156722</v>
      </c>
      <c r="J125" s="669">
        <f t="shared" si="23"/>
        <v>1400.0690391156722</v>
      </c>
      <c r="K125" s="669">
        <f t="shared" si="24"/>
        <v>1709.764310568059</v>
      </c>
      <c r="L125" s="794">
        <f t="shared" si="25"/>
        <v>4.023770779941072E-4</v>
      </c>
      <c r="M125" s="327"/>
      <c r="N125" s="1262"/>
      <c r="O125" s="1263"/>
      <c r="P125" s="345"/>
      <c r="Q125" s="345"/>
      <c r="R125" s="345"/>
      <c r="S125" s="345"/>
      <c r="T125" s="345"/>
      <c r="U125" s="345"/>
      <c r="V125" s="345"/>
      <c r="W125" s="345"/>
      <c r="X125" s="345"/>
      <c r="Y125" s="345"/>
      <c r="Z125" s="345"/>
      <c r="AA125" s="345"/>
      <c r="AB125" s="345"/>
      <c r="AC125" s="345"/>
      <c r="AD125" s="345"/>
      <c r="AE125" s="345"/>
      <c r="AF125" s="854"/>
      <c r="AG125" s="854"/>
      <c r="AH125" s="854"/>
      <c r="AI125" s="854"/>
      <c r="AJ125" s="854"/>
      <c r="AK125" s="854"/>
      <c r="AL125" s="854"/>
      <c r="AM125" s="854"/>
      <c r="AN125" s="854"/>
      <c r="AO125" s="854"/>
      <c r="AP125" s="854"/>
      <c r="AQ125" s="854"/>
      <c r="AR125" s="854"/>
      <c r="AS125" s="854"/>
      <c r="AT125" s="854"/>
      <c r="AU125" s="854"/>
      <c r="AV125" s="854"/>
      <c r="AW125" s="854"/>
      <c r="AX125" s="854"/>
      <c r="AY125" s="854"/>
      <c r="AZ125" s="854"/>
      <c r="BA125" s="854"/>
      <c r="BB125" s="854"/>
      <c r="BC125" s="854"/>
      <c r="BD125" s="854"/>
      <c r="BE125" s="854"/>
      <c r="BF125" s="854"/>
      <c r="BG125" s="854"/>
      <c r="BH125" s="854"/>
      <c r="BI125" s="854"/>
      <c r="BJ125" s="854"/>
      <c r="BK125" s="854"/>
      <c r="BL125" s="854"/>
      <c r="BM125" s="854"/>
      <c r="BN125" s="854"/>
      <c r="BO125" s="854"/>
      <c r="BP125" s="854"/>
      <c r="BQ125" s="854"/>
      <c r="BR125" s="854"/>
      <c r="BS125" s="854"/>
      <c r="BT125" s="854"/>
      <c r="BU125" s="854"/>
      <c r="BV125" s="854"/>
      <c r="BW125" s="854"/>
      <c r="BX125" s="854"/>
      <c r="BY125" s="854"/>
      <c r="BZ125" s="854"/>
      <c r="CA125" s="854"/>
      <c r="CB125" s="854"/>
      <c r="CC125" s="854"/>
      <c r="CD125" s="854"/>
      <c r="CE125" s="854"/>
      <c r="CF125" s="854"/>
      <c r="CG125" s="854"/>
      <c r="CH125" s="854"/>
      <c r="CI125" s="854"/>
      <c r="CJ125" s="854"/>
      <c r="CK125" s="854"/>
      <c r="CL125" s="854"/>
      <c r="CM125" s="854"/>
      <c r="CN125" s="854"/>
      <c r="CO125" s="854"/>
      <c r="CP125" s="854"/>
      <c r="CQ125" s="854"/>
      <c r="CR125" s="854"/>
      <c r="CS125" s="854"/>
      <c r="CT125" s="854"/>
      <c r="CU125" s="854"/>
      <c r="CV125" s="854"/>
      <c r="CW125" s="854"/>
      <c r="CX125" s="854"/>
      <c r="CY125" s="854"/>
      <c r="CZ125" s="854"/>
      <c r="DA125" s="854"/>
      <c r="DB125" s="854"/>
      <c r="DC125" s="854"/>
      <c r="DD125" s="854"/>
      <c r="DE125" s="854"/>
      <c r="DF125" s="854"/>
      <c r="DG125" s="854"/>
      <c r="DH125" s="854"/>
      <c r="DI125" s="854"/>
      <c r="DJ125" s="854"/>
      <c r="DK125" s="854"/>
      <c r="DL125" s="854"/>
      <c r="DM125" s="854"/>
      <c r="DN125" s="854"/>
      <c r="DO125" s="854"/>
      <c r="DP125" s="854"/>
      <c r="DQ125" s="854"/>
      <c r="DR125" s="854"/>
      <c r="DS125" s="854"/>
      <c r="DT125" s="854"/>
      <c r="DU125" s="854"/>
      <c r="DV125" s="854"/>
      <c r="DW125" s="854"/>
      <c r="DX125" s="854"/>
      <c r="DY125" s="854"/>
      <c r="DZ125" s="854"/>
      <c r="EA125" s="854"/>
      <c r="EB125" s="854"/>
      <c r="EC125" s="854"/>
      <c r="ED125" s="854"/>
      <c r="EE125" s="854"/>
      <c r="EF125" s="854"/>
      <c r="EG125" s="854"/>
      <c r="EH125" s="854"/>
      <c r="EI125" s="854"/>
      <c r="EJ125" s="854"/>
      <c r="EK125" s="854"/>
      <c r="EL125" s="854"/>
      <c r="EM125" s="854"/>
      <c r="EN125" s="854"/>
      <c r="EO125" s="854"/>
      <c r="EP125" s="854"/>
      <c r="EQ125" s="854"/>
      <c r="ER125" s="854"/>
      <c r="ES125" s="854"/>
      <c r="ET125" s="854"/>
      <c r="EU125" s="854"/>
      <c r="EV125" s="854"/>
      <c r="EW125" s="854"/>
      <c r="EX125" s="854"/>
      <c r="EY125" s="854"/>
      <c r="EZ125" s="854"/>
      <c r="FA125" s="854"/>
      <c r="FB125" s="854"/>
      <c r="FC125" s="854"/>
      <c r="FD125" s="854"/>
      <c r="FE125" s="854"/>
      <c r="FF125" s="854"/>
      <c r="FG125" s="854"/>
      <c r="FH125" s="854"/>
      <c r="FI125" s="854"/>
      <c r="FJ125" s="854"/>
      <c r="FK125" s="854"/>
      <c r="FL125" s="854"/>
      <c r="FM125" s="854"/>
      <c r="FN125" s="854"/>
      <c r="FO125" s="854"/>
      <c r="FP125" s="854"/>
      <c r="FQ125" s="854"/>
      <c r="FR125" s="854"/>
      <c r="FS125" s="854"/>
      <c r="FT125" s="854"/>
      <c r="FU125" s="854"/>
      <c r="FV125" s="854"/>
      <c r="FW125" s="854"/>
      <c r="FX125" s="854"/>
      <c r="FY125" s="854"/>
      <c r="FZ125" s="854"/>
      <c r="GA125" s="854"/>
      <c r="GB125" s="854"/>
      <c r="GC125" s="854"/>
      <c r="GD125" s="854"/>
      <c r="GE125" s="854"/>
      <c r="GF125" s="854"/>
      <c r="GG125" s="854"/>
      <c r="GH125" s="854"/>
      <c r="GI125" s="854"/>
      <c r="GJ125" s="854"/>
      <c r="GK125" s="854"/>
      <c r="GL125" s="854"/>
      <c r="GM125" s="854"/>
      <c r="GN125" s="854"/>
      <c r="GO125" s="854"/>
      <c r="GP125" s="854"/>
      <c r="GQ125" s="854"/>
      <c r="GR125" s="854"/>
      <c r="GS125" s="854"/>
      <c r="GT125" s="854"/>
      <c r="GU125" s="854"/>
      <c r="GV125" s="854"/>
      <c r="GW125" s="854"/>
      <c r="GX125" s="854"/>
      <c r="GY125" s="854"/>
      <c r="GZ125" s="854"/>
      <c r="HA125" s="854"/>
      <c r="HB125" s="854"/>
      <c r="HC125" s="854"/>
      <c r="HD125" s="854"/>
      <c r="HE125" s="854"/>
      <c r="HF125" s="854"/>
      <c r="HG125" s="854"/>
      <c r="HH125" s="854"/>
      <c r="HI125" s="854"/>
      <c r="HJ125" s="854"/>
      <c r="HK125" s="854"/>
      <c r="HL125" s="854"/>
      <c r="HM125" s="854"/>
      <c r="HN125" s="854"/>
      <c r="HO125" s="854"/>
      <c r="HP125" s="854"/>
      <c r="HQ125" s="854"/>
      <c r="HR125" s="854"/>
      <c r="HS125" s="854"/>
      <c r="HT125" s="854"/>
      <c r="HU125" s="854"/>
      <c r="HV125" s="854"/>
      <c r="HW125" s="854"/>
      <c r="HX125" s="854"/>
      <c r="HY125" s="854"/>
      <c r="HZ125" s="854"/>
      <c r="IA125" s="854"/>
      <c r="IB125" s="854"/>
      <c r="IC125" s="854"/>
      <c r="ID125" s="854"/>
      <c r="IE125" s="854"/>
      <c r="IF125" s="854"/>
      <c r="IG125" s="854"/>
      <c r="IH125" s="854"/>
      <c r="II125" s="854"/>
      <c r="IJ125" s="854"/>
      <c r="IK125" s="854"/>
      <c r="IL125" s="854"/>
      <c r="IM125" s="854"/>
      <c r="IN125" s="854"/>
      <c r="IO125" s="854"/>
      <c r="IP125" s="854"/>
      <c r="IQ125" s="854"/>
      <c r="IR125" s="854"/>
      <c r="IS125" s="854"/>
      <c r="IT125" s="854"/>
      <c r="IU125" s="854"/>
      <c r="IV125" s="854"/>
      <c r="IW125" s="854"/>
      <c r="IX125" s="854"/>
      <c r="IY125" s="854"/>
      <c r="IZ125" s="854"/>
      <c r="JA125" s="854"/>
      <c r="JB125" s="854"/>
      <c r="JC125" s="854"/>
      <c r="JD125" s="854"/>
      <c r="JE125" s="854"/>
      <c r="JF125" s="854"/>
      <c r="JG125" s="854"/>
      <c r="JH125" s="854"/>
      <c r="JI125" s="854"/>
      <c r="JJ125" s="854"/>
      <c r="JK125" s="854"/>
      <c r="JL125" s="854"/>
      <c r="JM125" s="854"/>
      <c r="JN125" s="854"/>
      <c r="JO125" s="854"/>
      <c r="JP125" s="854"/>
      <c r="JQ125" s="854"/>
      <c r="JR125" s="854"/>
      <c r="JS125" s="854"/>
      <c r="JT125" s="854"/>
      <c r="JU125" s="854"/>
      <c r="JV125" s="854"/>
      <c r="JW125" s="854"/>
      <c r="JX125" s="854"/>
      <c r="JY125" s="854"/>
      <c r="JZ125" s="854"/>
      <c r="KA125" s="854"/>
      <c r="KB125" s="854"/>
      <c r="KC125" s="854"/>
      <c r="KD125" s="854"/>
      <c r="KE125" s="854"/>
      <c r="KF125" s="854"/>
      <c r="KG125" s="854"/>
      <c r="KH125" s="854"/>
      <c r="KI125" s="854"/>
      <c r="KJ125" s="854"/>
      <c r="KK125" s="854"/>
      <c r="KL125" s="854"/>
      <c r="KM125" s="854"/>
      <c r="KN125" s="854"/>
      <c r="KO125" s="854"/>
      <c r="KP125" s="854"/>
      <c r="KQ125" s="854"/>
      <c r="KR125" s="854"/>
      <c r="KS125" s="854"/>
      <c r="KT125" s="854"/>
      <c r="KU125" s="854"/>
      <c r="KV125" s="854"/>
      <c r="KW125" s="854"/>
      <c r="KX125" s="854"/>
      <c r="KY125" s="854"/>
      <c r="KZ125" s="854"/>
      <c r="LA125" s="854"/>
      <c r="LB125" s="854"/>
      <c r="LC125" s="854"/>
      <c r="LD125" s="854"/>
      <c r="LE125" s="854"/>
      <c r="LF125" s="854"/>
      <c r="LG125" s="854"/>
      <c r="LH125" s="854"/>
      <c r="LI125" s="854"/>
      <c r="LJ125" s="854"/>
      <c r="LK125" s="854"/>
      <c r="LL125" s="854"/>
      <c r="LM125" s="855"/>
    </row>
    <row r="126" spans="1:325" s="856" customFormat="1" ht="31.5" outlineLevel="1">
      <c r="A126" s="295" t="s">
        <v>2332</v>
      </c>
      <c r="B126" s="492" t="s">
        <v>2446</v>
      </c>
      <c r="C126" s="515">
        <v>600009915</v>
      </c>
      <c r="D126" s="325" t="s">
        <v>1321</v>
      </c>
      <c r="E126" s="325"/>
      <c r="F126" s="329"/>
      <c r="G126" s="329" t="s">
        <v>339</v>
      </c>
      <c r="H126" s="843">
        <v>1</v>
      </c>
      <c r="I126" s="726">
        <v>1353.1113818364286</v>
      </c>
      <c r="J126" s="669">
        <f t="shared" si="23"/>
        <v>1353.1113818364286</v>
      </c>
      <c r="K126" s="669">
        <f t="shared" si="24"/>
        <v>1652.4196194986466</v>
      </c>
      <c r="L126" s="794">
        <f t="shared" si="25"/>
        <v>3.8888153999020613E-4</v>
      </c>
      <c r="M126" s="327"/>
      <c r="N126" s="1262"/>
      <c r="O126" s="1263"/>
      <c r="P126" s="345"/>
      <c r="Q126" s="345"/>
      <c r="R126" s="345"/>
      <c r="S126" s="345"/>
      <c r="T126" s="345"/>
      <c r="U126" s="345"/>
      <c r="V126" s="345"/>
      <c r="W126" s="345"/>
      <c r="X126" s="345"/>
      <c r="Y126" s="345"/>
      <c r="Z126" s="345"/>
      <c r="AA126" s="345"/>
      <c r="AB126" s="345"/>
      <c r="AC126" s="345"/>
      <c r="AD126" s="345"/>
      <c r="AE126" s="345"/>
      <c r="AF126" s="854"/>
      <c r="AG126" s="854"/>
      <c r="AH126" s="854"/>
      <c r="AI126" s="854"/>
      <c r="AJ126" s="854"/>
      <c r="AK126" s="854"/>
      <c r="AL126" s="854"/>
      <c r="AM126" s="854"/>
      <c r="AN126" s="854"/>
      <c r="AO126" s="854"/>
      <c r="AP126" s="854"/>
      <c r="AQ126" s="854"/>
      <c r="AR126" s="854"/>
      <c r="AS126" s="854"/>
      <c r="AT126" s="854"/>
      <c r="AU126" s="854"/>
      <c r="AV126" s="854"/>
      <c r="AW126" s="854"/>
      <c r="AX126" s="854"/>
      <c r="AY126" s="854"/>
      <c r="AZ126" s="854"/>
      <c r="BA126" s="854"/>
      <c r="BB126" s="854"/>
      <c r="BC126" s="854"/>
      <c r="BD126" s="854"/>
      <c r="BE126" s="854"/>
      <c r="BF126" s="854"/>
      <c r="BG126" s="854"/>
      <c r="BH126" s="854"/>
      <c r="BI126" s="854"/>
      <c r="BJ126" s="854"/>
      <c r="BK126" s="854"/>
      <c r="BL126" s="854"/>
      <c r="BM126" s="854"/>
      <c r="BN126" s="854"/>
      <c r="BO126" s="854"/>
      <c r="BP126" s="854"/>
      <c r="BQ126" s="854"/>
      <c r="BR126" s="854"/>
      <c r="BS126" s="854"/>
      <c r="BT126" s="854"/>
      <c r="BU126" s="854"/>
      <c r="BV126" s="854"/>
      <c r="BW126" s="854"/>
      <c r="BX126" s="854"/>
      <c r="BY126" s="854"/>
      <c r="BZ126" s="854"/>
      <c r="CA126" s="854"/>
      <c r="CB126" s="854"/>
      <c r="CC126" s="854"/>
      <c r="CD126" s="854"/>
      <c r="CE126" s="854"/>
      <c r="CF126" s="854"/>
      <c r="CG126" s="854"/>
      <c r="CH126" s="854"/>
      <c r="CI126" s="854"/>
      <c r="CJ126" s="854"/>
      <c r="CK126" s="854"/>
      <c r="CL126" s="854"/>
      <c r="CM126" s="854"/>
      <c r="CN126" s="854"/>
      <c r="CO126" s="854"/>
      <c r="CP126" s="854"/>
      <c r="CQ126" s="854"/>
      <c r="CR126" s="854"/>
      <c r="CS126" s="854"/>
      <c r="CT126" s="854"/>
      <c r="CU126" s="854"/>
      <c r="CV126" s="854"/>
      <c r="CW126" s="854"/>
      <c r="CX126" s="854"/>
      <c r="CY126" s="854"/>
      <c r="CZ126" s="854"/>
      <c r="DA126" s="854"/>
      <c r="DB126" s="854"/>
      <c r="DC126" s="854"/>
      <c r="DD126" s="854"/>
      <c r="DE126" s="854"/>
      <c r="DF126" s="854"/>
      <c r="DG126" s="854"/>
      <c r="DH126" s="854"/>
      <c r="DI126" s="854"/>
      <c r="DJ126" s="854"/>
      <c r="DK126" s="854"/>
      <c r="DL126" s="854"/>
      <c r="DM126" s="854"/>
      <c r="DN126" s="854"/>
      <c r="DO126" s="854"/>
      <c r="DP126" s="854"/>
      <c r="DQ126" s="854"/>
      <c r="DR126" s="854"/>
      <c r="DS126" s="854"/>
      <c r="DT126" s="854"/>
      <c r="DU126" s="854"/>
      <c r="DV126" s="854"/>
      <c r="DW126" s="854"/>
      <c r="DX126" s="854"/>
      <c r="DY126" s="854"/>
      <c r="DZ126" s="854"/>
      <c r="EA126" s="854"/>
      <c r="EB126" s="854"/>
      <c r="EC126" s="854"/>
      <c r="ED126" s="854"/>
      <c r="EE126" s="854"/>
      <c r="EF126" s="854"/>
      <c r="EG126" s="854"/>
      <c r="EH126" s="854"/>
      <c r="EI126" s="854"/>
      <c r="EJ126" s="854"/>
      <c r="EK126" s="854"/>
      <c r="EL126" s="854"/>
      <c r="EM126" s="854"/>
      <c r="EN126" s="854"/>
      <c r="EO126" s="854"/>
      <c r="EP126" s="854"/>
      <c r="EQ126" s="854"/>
      <c r="ER126" s="854"/>
      <c r="ES126" s="854"/>
      <c r="ET126" s="854"/>
      <c r="EU126" s="854"/>
      <c r="EV126" s="854"/>
      <c r="EW126" s="854"/>
      <c r="EX126" s="854"/>
      <c r="EY126" s="854"/>
      <c r="EZ126" s="854"/>
      <c r="FA126" s="854"/>
      <c r="FB126" s="854"/>
      <c r="FC126" s="854"/>
      <c r="FD126" s="854"/>
      <c r="FE126" s="854"/>
      <c r="FF126" s="854"/>
      <c r="FG126" s="854"/>
      <c r="FH126" s="854"/>
      <c r="FI126" s="854"/>
      <c r="FJ126" s="854"/>
      <c r="FK126" s="854"/>
      <c r="FL126" s="854"/>
      <c r="FM126" s="854"/>
      <c r="FN126" s="854"/>
      <c r="FO126" s="854"/>
      <c r="FP126" s="854"/>
      <c r="FQ126" s="854"/>
      <c r="FR126" s="854"/>
      <c r="FS126" s="854"/>
      <c r="FT126" s="854"/>
      <c r="FU126" s="854"/>
      <c r="FV126" s="854"/>
      <c r="FW126" s="854"/>
      <c r="FX126" s="854"/>
      <c r="FY126" s="854"/>
      <c r="FZ126" s="854"/>
      <c r="GA126" s="854"/>
      <c r="GB126" s="854"/>
      <c r="GC126" s="854"/>
      <c r="GD126" s="854"/>
      <c r="GE126" s="854"/>
      <c r="GF126" s="854"/>
      <c r="GG126" s="854"/>
      <c r="GH126" s="854"/>
      <c r="GI126" s="854"/>
      <c r="GJ126" s="854"/>
      <c r="GK126" s="854"/>
      <c r="GL126" s="854"/>
      <c r="GM126" s="854"/>
      <c r="GN126" s="854"/>
      <c r="GO126" s="854"/>
      <c r="GP126" s="854"/>
      <c r="GQ126" s="854"/>
      <c r="GR126" s="854"/>
      <c r="GS126" s="854"/>
      <c r="GT126" s="854"/>
      <c r="GU126" s="854"/>
      <c r="GV126" s="854"/>
      <c r="GW126" s="854"/>
      <c r="GX126" s="854"/>
      <c r="GY126" s="854"/>
      <c r="GZ126" s="854"/>
      <c r="HA126" s="854"/>
      <c r="HB126" s="854"/>
      <c r="HC126" s="854"/>
      <c r="HD126" s="854"/>
      <c r="HE126" s="854"/>
      <c r="HF126" s="854"/>
      <c r="HG126" s="854"/>
      <c r="HH126" s="854"/>
      <c r="HI126" s="854"/>
      <c r="HJ126" s="854"/>
      <c r="HK126" s="854"/>
      <c r="HL126" s="854"/>
      <c r="HM126" s="854"/>
      <c r="HN126" s="854"/>
      <c r="HO126" s="854"/>
      <c r="HP126" s="854"/>
      <c r="HQ126" s="854"/>
      <c r="HR126" s="854"/>
      <c r="HS126" s="854"/>
      <c r="HT126" s="854"/>
      <c r="HU126" s="854"/>
      <c r="HV126" s="854"/>
      <c r="HW126" s="854"/>
      <c r="HX126" s="854"/>
      <c r="HY126" s="854"/>
      <c r="HZ126" s="854"/>
      <c r="IA126" s="854"/>
      <c r="IB126" s="854"/>
      <c r="IC126" s="854"/>
      <c r="ID126" s="854"/>
      <c r="IE126" s="854"/>
      <c r="IF126" s="854"/>
      <c r="IG126" s="854"/>
      <c r="IH126" s="854"/>
      <c r="II126" s="854"/>
      <c r="IJ126" s="854"/>
      <c r="IK126" s="854"/>
      <c r="IL126" s="854"/>
      <c r="IM126" s="854"/>
      <c r="IN126" s="854"/>
      <c r="IO126" s="854"/>
      <c r="IP126" s="854"/>
      <c r="IQ126" s="854"/>
      <c r="IR126" s="854"/>
      <c r="IS126" s="854"/>
      <c r="IT126" s="854"/>
      <c r="IU126" s="854"/>
      <c r="IV126" s="854"/>
      <c r="IW126" s="854"/>
      <c r="IX126" s="854"/>
      <c r="IY126" s="854"/>
      <c r="IZ126" s="854"/>
      <c r="JA126" s="854"/>
      <c r="JB126" s="854"/>
      <c r="JC126" s="854"/>
      <c r="JD126" s="854"/>
      <c r="JE126" s="854"/>
      <c r="JF126" s="854"/>
      <c r="JG126" s="854"/>
      <c r="JH126" s="854"/>
      <c r="JI126" s="854"/>
      <c r="JJ126" s="854"/>
      <c r="JK126" s="854"/>
      <c r="JL126" s="854"/>
      <c r="JM126" s="854"/>
      <c r="JN126" s="854"/>
      <c r="JO126" s="854"/>
      <c r="JP126" s="854"/>
      <c r="JQ126" s="854"/>
      <c r="JR126" s="854"/>
      <c r="JS126" s="854"/>
      <c r="JT126" s="854"/>
      <c r="JU126" s="854"/>
      <c r="JV126" s="854"/>
      <c r="JW126" s="854"/>
      <c r="JX126" s="854"/>
      <c r="JY126" s="854"/>
      <c r="JZ126" s="854"/>
      <c r="KA126" s="854"/>
      <c r="KB126" s="854"/>
      <c r="KC126" s="854"/>
      <c r="KD126" s="854"/>
      <c r="KE126" s="854"/>
      <c r="KF126" s="854"/>
      <c r="KG126" s="854"/>
      <c r="KH126" s="854"/>
      <c r="KI126" s="854"/>
      <c r="KJ126" s="854"/>
      <c r="KK126" s="854"/>
      <c r="KL126" s="854"/>
      <c r="KM126" s="854"/>
      <c r="KN126" s="854"/>
      <c r="KO126" s="854"/>
      <c r="KP126" s="854"/>
      <c r="KQ126" s="854"/>
      <c r="KR126" s="854"/>
      <c r="KS126" s="854"/>
      <c r="KT126" s="854"/>
      <c r="KU126" s="854"/>
      <c r="KV126" s="854"/>
      <c r="KW126" s="854"/>
      <c r="KX126" s="854"/>
      <c r="KY126" s="854"/>
      <c r="KZ126" s="854"/>
      <c r="LA126" s="854"/>
      <c r="LB126" s="854"/>
      <c r="LC126" s="854"/>
      <c r="LD126" s="854"/>
      <c r="LE126" s="854"/>
      <c r="LF126" s="854"/>
      <c r="LG126" s="854"/>
      <c r="LH126" s="854"/>
      <c r="LI126" s="854"/>
      <c r="LJ126" s="854"/>
      <c r="LK126" s="854"/>
      <c r="LL126" s="854"/>
      <c r="LM126" s="855"/>
    </row>
    <row r="127" spans="1:325" s="856" customFormat="1" ht="31.5" outlineLevel="1">
      <c r="A127" s="295" t="s">
        <v>2333</v>
      </c>
      <c r="B127" s="492" t="s">
        <v>2446</v>
      </c>
      <c r="C127" s="515">
        <v>600009916</v>
      </c>
      <c r="D127" s="325" t="s">
        <v>1322</v>
      </c>
      <c r="E127" s="325"/>
      <c r="F127" s="329"/>
      <c r="G127" s="329" t="s">
        <v>339</v>
      </c>
      <c r="H127" s="843">
        <v>2</v>
      </c>
      <c r="I127" s="726">
        <v>1337.4588294100145</v>
      </c>
      <c r="J127" s="669">
        <f t="shared" si="23"/>
        <v>2674.9176588200289</v>
      </c>
      <c r="K127" s="669">
        <f t="shared" si="24"/>
        <v>3266.6094449510197</v>
      </c>
      <c r="L127" s="794">
        <f t="shared" si="25"/>
        <v>7.6876605464447855E-4</v>
      </c>
      <c r="M127" s="327"/>
      <c r="N127" s="1262"/>
      <c r="O127" s="1263"/>
      <c r="P127" s="345"/>
      <c r="Q127" s="345"/>
      <c r="R127" s="345"/>
      <c r="S127" s="345"/>
      <c r="T127" s="345"/>
      <c r="U127" s="345"/>
      <c r="V127" s="345"/>
      <c r="W127" s="345"/>
      <c r="X127" s="345"/>
      <c r="Y127" s="345"/>
      <c r="Z127" s="345"/>
      <c r="AA127" s="345"/>
      <c r="AB127" s="345"/>
      <c r="AC127" s="345"/>
      <c r="AD127" s="345"/>
      <c r="AE127" s="345"/>
      <c r="AF127" s="854"/>
      <c r="AG127" s="854"/>
      <c r="AH127" s="854"/>
      <c r="AI127" s="854"/>
      <c r="AJ127" s="854"/>
      <c r="AK127" s="854"/>
      <c r="AL127" s="854"/>
      <c r="AM127" s="854"/>
      <c r="AN127" s="854"/>
      <c r="AO127" s="854"/>
      <c r="AP127" s="854"/>
      <c r="AQ127" s="854"/>
      <c r="AR127" s="854"/>
      <c r="AS127" s="854"/>
      <c r="AT127" s="854"/>
      <c r="AU127" s="854"/>
      <c r="AV127" s="854"/>
      <c r="AW127" s="854"/>
      <c r="AX127" s="854"/>
      <c r="AY127" s="854"/>
      <c r="AZ127" s="854"/>
      <c r="BA127" s="854"/>
      <c r="BB127" s="854"/>
      <c r="BC127" s="854"/>
      <c r="BD127" s="854"/>
      <c r="BE127" s="854"/>
      <c r="BF127" s="854"/>
      <c r="BG127" s="854"/>
      <c r="BH127" s="854"/>
      <c r="BI127" s="854"/>
      <c r="BJ127" s="854"/>
      <c r="BK127" s="854"/>
      <c r="BL127" s="854"/>
      <c r="BM127" s="854"/>
      <c r="BN127" s="854"/>
      <c r="BO127" s="854"/>
      <c r="BP127" s="854"/>
      <c r="BQ127" s="854"/>
      <c r="BR127" s="854"/>
      <c r="BS127" s="854"/>
      <c r="BT127" s="854"/>
      <c r="BU127" s="854"/>
      <c r="BV127" s="854"/>
      <c r="BW127" s="854"/>
      <c r="BX127" s="854"/>
      <c r="BY127" s="854"/>
      <c r="BZ127" s="854"/>
      <c r="CA127" s="854"/>
      <c r="CB127" s="854"/>
      <c r="CC127" s="854"/>
      <c r="CD127" s="854"/>
      <c r="CE127" s="854"/>
      <c r="CF127" s="854"/>
      <c r="CG127" s="854"/>
      <c r="CH127" s="854"/>
      <c r="CI127" s="854"/>
      <c r="CJ127" s="854"/>
      <c r="CK127" s="854"/>
      <c r="CL127" s="854"/>
      <c r="CM127" s="854"/>
      <c r="CN127" s="854"/>
      <c r="CO127" s="854"/>
      <c r="CP127" s="854"/>
      <c r="CQ127" s="854"/>
      <c r="CR127" s="854"/>
      <c r="CS127" s="854"/>
      <c r="CT127" s="854"/>
      <c r="CU127" s="854"/>
      <c r="CV127" s="854"/>
      <c r="CW127" s="854"/>
      <c r="CX127" s="854"/>
      <c r="CY127" s="854"/>
      <c r="CZ127" s="854"/>
      <c r="DA127" s="854"/>
      <c r="DB127" s="854"/>
      <c r="DC127" s="854"/>
      <c r="DD127" s="854"/>
      <c r="DE127" s="854"/>
      <c r="DF127" s="854"/>
      <c r="DG127" s="854"/>
      <c r="DH127" s="854"/>
      <c r="DI127" s="854"/>
      <c r="DJ127" s="854"/>
      <c r="DK127" s="854"/>
      <c r="DL127" s="854"/>
      <c r="DM127" s="854"/>
      <c r="DN127" s="854"/>
      <c r="DO127" s="854"/>
      <c r="DP127" s="854"/>
      <c r="DQ127" s="854"/>
      <c r="DR127" s="854"/>
      <c r="DS127" s="854"/>
      <c r="DT127" s="854"/>
      <c r="DU127" s="854"/>
      <c r="DV127" s="854"/>
      <c r="DW127" s="854"/>
      <c r="DX127" s="854"/>
      <c r="DY127" s="854"/>
      <c r="DZ127" s="854"/>
      <c r="EA127" s="854"/>
      <c r="EB127" s="854"/>
      <c r="EC127" s="854"/>
      <c r="ED127" s="854"/>
      <c r="EE127" s="854"/>
      <c r="EF127" s="854"/>
      <c r="EG127" s="854"/>
      <c r="EH127" s="854"/>
      <c r="EI127" s="854"/>
      <c r="EJ127" s="854"/>
      <c r="EK127" s="854"/>
      <c r="EL127" s="854"/>
      <c r="EM127" s="854"/>
      <c r="EN127" s="854"/>
      <c r="EO127" s="854"/>
      <c r="EP127" s="854"/>
      <c r="EQ127" s="854"/>
      <c r="ER127" s="854"/>
      <c r="ES127" s="854"/>
      <c r="ET127" s="854"/>
      <c r="EU127" s="854"/>
      <c r="EV127" s="854"/>
      <c r="EW127" s="854"/>
      <c r="EX127" s="854"/>
      <c r="EY127" s="854"/>
      <c r="EZ127" s="854"/>
      <c r="FA127" s="854"/>
      <c r="FB127" s="854"/>
      <c r="FC127" s="854"/>
      <c r="FD127" s="854"/>
      <c r="FE127" s="854"/>
      <c r="FF127" s="854"/>
      <c r="FG127" s="854"/>
      <c r="FH127" s="854"/>
      <c r="FI127" s="854"/>
      <c r="FJ127" s="854"/>
      <c r="FK127" s="854"/>
      <c r="FL127" s="854"/>
      <c r="FM127" s="854"/>
      <c r="FN127" s="854"/>
      <c r="FO127" s="854"/>
      <c r="FP127" s="854"/>
      <c r="FQ127" s="854"/>
      <c r="FR127" s="854"/>
      <c r="FS127" s="854"/>
      <c r="FT127" s="854"/>
      <c r="FU127" s="854"/>
      <c r="FV127" s="854"/>
      <c r="FW127" s="854"/>
      <c r="FX127" s="854"/>
      <c r="FY127" s="854"/>
      <c r="FZ127" s="854"/>
      <c r="GA127" s="854"/>
      <c r="GB127" s="854"/>
      <c r="GC127" s="854"/>
      <c r="GD127" s="854"/>
      <c r="GE127" s="854"/>
      <c r="GF127" s="854"/>
      <c r="GG127" s="854"/>
      <c r="GH127" s="854"/>
      <c r="GI127" s="854"/>
      <c r="GJ127" s="854"/>
      <c r="GK127" s="854"/>
      <c r="GL127" s="854"/>
      <c r="GM127" s="854"/>
      <c r="GN127" s="854"/>
      <c r="GO127" s="854"/>
      <c r="GP127" s="854"/>
      <c r="GQ127" s="854"/>
      <c r="GR127" s="854"/>
      <c r="GS127" s="854"/>
      <c r="GT127" s="854"/>
      <c r="GU127" s="854"/>
      <c r="GV127" s="854"/>
      <c r="GW127" s="854"/>
      <c r="GX127" s="854"/>
      <c r="GY127" s="854"/>
      <c r="GZ127" s="854"/>
      <c r="HA127" s="854"/>
      <c r="HB127" s="854"/>
      <c r="HC127" s="854"/>
      <c r="HD127" s="854"/>
      <c r="HE127" s="854"/>
      <c r="HF127" s="854"/>
      <c r="HG127" s="854"/>
      <c r="HH127" s="854"/>
      <c r="HI127" s="854"/>
      <c r="HJ127" s="854"/>
      <c r="HK127" s="854"/>
      <c r="HL127" s="854"/>
      <c r="HM127" s="854"/>
      <c r="HN127" s="854"/>
      <c r="HO127" s="854"/>
      <c r="HP127" s="854"/>
      <c r="HQ127" s="854"/>
      <c r="HR127" s="854"/>
      <c r="HS127" s="854"/>
      <c r="HT127" s="854"/>
      <c r="HU127" s="854"/>
      <c r="HV127" s="854"/>
      <c r="HW127" s="854"/>
      <c r="HX127" s="854"/>
      <c r="HY127" s="854"/>
      <c r="HZ127" s="854"/>
      <c r="IA127" s="854"/>
      <c r="IB127" s="854"/>
      <c r="IC127" s="854"/>
      <c r="ID127" s="854"/>
      <c r="IE127" s="854"/>
      <c r="IF127" s="854"/>
      <c r="IG127" s="854"/>
      <c r="IH127" s="854"/>
      <c r="II127" s="854"/>
      <c r="IJ127" s="854"/>
      <c r="IK127" s="854"/>
      <c r="IL127" s="854"/>
      <c r="IM127" s="854"/>
      <c r="IN127" s="854"/>
      <c r="IO127" s="854"/>
      <c r="IP127" s="854"/>
      <c r="IQ127" s="854"/>
      <c r="IR127" s="854"/>
      <c r="IS127" s="854"/>
      <c r="IT127" s="854"/>
      <c r="IU127" s="854"/>
      <c r="IV127" s="854"/>
      <c r="IW127" s="854"/>
      <c r="IX127" s="854"/>
      <c r="IY127" s="854"/>
      <c r="IZ127" s="854"/>
      <c r="JA127" s="854"/>
      <c r="JB127" s="854"/>
      <c r="JC127" s="854"/>
      <c r="JD127" s="854"/>
      <c r="JE127" s="854"/>
      <c r="JF127" s="854"/>
      <c r="JG127" s="854"/>
      <c r="JH127" s="854"/>
      <c r="JI127" s="854"/>
      <c r="JJ127" s="854"/>
      <c r="JK127" s="854"/>
      <c r="JL127" s="854"/>
      <c r="JM127" s="854"/>
      <c r="JN127" s="854"/>
      <c r="JO127" s="854"/>
      <c r="JP127" s="854"/>
      <c r="JQ127" s="854"/>
      <c r="JR127" s="854"/>
      <c r="JS127" s="854"/>
      <c r="JT127" s="854"/>
      <c r="JU127" s="854"/>
      <c r="JV127" s="854"/>
      <c r="JW127" s="854"/>
      <c r="JX127" s="854"/>
      <c r="JY127" s="854"/>
      <c r="JZ127" s="854"/>
      <c r="KA127" s="854"/>
      <c r="KB127" s="854"/>
      <c r="KC127" s="854"/>
      <c r="KD127" s="854"/>
      <c r="KE127" s="854"/>
      <c r="KF127" s="854"/>
      <c r="KG127" s="854"/>
      <c r="KH127" s="854"/>
      <c r="KI127" s="854"/>
      <c r="KJ127" s="854"/>
      <c r="KK127" s="854"/>
      <c r="KL127" s="854"/>
      <c r="KM127" s="854"/>
      <c r="KN127" s="854"/>
      <c r="KO127" s="854"/>
      <c r="KP127" s="854"/>
      <c r="KQ127" s="854"/>
      <c r="KR127" s="854"/>
      <c r="KS127" s="854"/>
      <c r="KT127" s="854"/>
      <c r="KU127" s="854"/>
      <c r="KV127" s="854"/>
      <c r="KW127" s="854"/>
      <c r="KX127" s="854"/>
      <c r="KY127" s="854"/>
      <c r="KZ127" s="854"/>
      <c r="LA127" s="854"/>
      <c r="LB127" s="854"/>
      <c r="LC127" s="854"/>
      <c r="LD127" s="854"/>
      <c r="LE127" s="854"/>
      <c r="LF127" s="854"/>
      <c r="LG127" s="854"/>
      <c r="LH127" s="854"/>
      <c r="LI127" s="854"/>
      <c r="LJ127" s="854"/>
      <c r="LK127" s="854"/>
      <c r="LL127" s="854"/>
      <c r="LM127" s="855"/>
    </row>
    <row r="128" spans="1:325" s="856" customFormat="1" ht="31.5" outlineLevel="1">
      <c r="A128" s="295" t="s">
        <v>2334</v>
      </c>
      <c r="B128" s="492" t="s">
        <v>2446</v>
      </c>
      <c r="C128" s="515">
        <v>600009917</v>
      </c>
      <c r="D128" s="325" t="s">
        <v>1323</v>
      </c>
      <c r="E128" s="325"/>
      <c r="F128" s="329"/>
      <c r="G128" s="329" t="s">
        <v>339</v>
      </c>
      <c r="H128" s="843">
        <v>1</v>
      </c>
      <c r="I128" s="726">
        <v>1368.7639342628433</v>
      </c>
      <c r="J128" s="669">
        <f t="shared" si="23"/>
        <v>1368.7639342628433</v>
      </c>
      <c r="K128" s="669">
        <f t="shared" si="24"/>
        <v>1671.5345165217843</v>
      </c>
      <c r="L128" s="794">
        <f t="shared" si="25"/>
        <v>3.9338005265817321E-4</v>
      </c>
      <c r="M128" s="327"/>
      <c r="N128" s="1262"/>
      <c r="O128" s="1263"/>
      <c r="P128" s="345"/>
      <c r="Q128" s="345"/>
      <c r="R128" s="345"/>
      <c r="S128" s="345"/>
      <c r="T128" s="345"/>
      <c r="U128" s="345"/>
      <c r="V128" s="345"/>
      <c r="W128" s="345"/>
      <c r="X128" s="345"/>
      <c r="Y128" s="345"/>
      <c r="Z128" s="345"/>
      <c r="AA128" s="345"/>
      <c r="AB128" s="345"/>
      <c r="AC128" s="345"/>
      <c r="AD128" s="345"/>
      <c r="AE128" s="345"/>
      <c r="AF128" s="854"/>
      <c r="AG128" s="854"/>
      <c r="AH128" s="854"/>
      <c r="AI128" s="854"/>
      <c r="AJ128" s="854"/>
      <c r="AK128" s="854"/>
      <c r="AL128" s="854"/>
      <c r="AM128" s="854"/>
      <c r="AN128" s="854"/>
      <c r="AO128" s="854"/>
      <c r="AP128" s="854"/>
      <c r="AQ128" s="854"/>
      <c r="AR128" s="854"/>
      <c r="AS128" s="854"/>
      <c r="AT128" s="854"/>
      <c r="AU128" s="854"/>
      <c r="AV128" s="854"/>
      <c r="AW128" s="854"/>
      <c r="AX128" s="854"/>
      <c r="AY128" s="854"/>
      <c r="AZ128" s="854"/>
      <c r="BA128" s="854"/>
      <c r="BB128" s="854"/>
      <c r="BC128" s="854"/>
      <c r="BD128" s="854"/>
      <c r="BE128" s="854"/>
      <c r="BF128" s="854"/>
      <c r="BG128" s="854"/>
      <c r="BH128" s="854"/>
      <c r="BI128" s="854"/>
      <c r="BJ128" s="854"/>
      <c r="BK128" s="854"/>
      <c r="BL128" s="854"/>
      <c r="BM128" s="854"/>
      <c r="BN128" s="854"/>
      <c r="BO128" s="854"/>
      <c r="BP128" s="854"/>
      <c r="BQ128" s="854"/>
      <c r="BR128" s="854"/>
      <c r="BS128" s="854"/>
      <c r="BT128" s="854"/>
      <c r="BU128" s="854"/>
      <c r="BV128" s="854"/>
      <c r="BW128" s="854"/>
      <c r="BX128" s="854"/>
      <c r="BY128" s="854"/>
      <c r="BZ128" s="854"/>
      <c r="CA128" s="854"/>
      <c r="CB128" s="854"/>
      <c r="CC128" s="854"/>
      <c r="CD128" s="854"/>
      <c r="CE128" s="854"/>
      <c r="CF128" s="854"/>
      <c r="CG128" s="854"/>
      <c r="CH128" s="854"/>
      <c r="CI128" s="854"/>
      <c r="CJ128" s="854"/>
      <c r="CK128" s="854"/>
      <c r="CL128" s="854"/>
      <c r="CM128" s="854"/>
      <c r="CN128" s="854"/>
      <c r="CO128" s="854"/>
      <c r="CP128" s="854"/>
      <c r="CQ128" s="854"/>
      <c r="CR128" s="854"/>
      <c r="CS128" s="854"/>
      <c r="CT128" s="854"/>
      <c r="CU128" s="854"/>
      <c r="CV128" s="854"/>
      <c r="CW128" s="854"/>
      <c r="CX128" s="854"/>
      <c r="CY128" s="854"/>
      <c r="CZ128" s="854"/>
      <c r="DA128" s="854"/>
      <c r="DB128" s="854"/>
      <c r="DC128" s="854"/>
      <c r="DD128" s="854"/>
      <c r="DE128" s="854"/>
      <c r="DF128" s="854"/>
      <c r="DG128" s="854"/>
      <c r="DH128" s="854"/>
      <c r="DI128" s="854"/>
      <c r="DJ128" s="854"/>
      <c r="DK128" s="854"/>
      <c r="DL128" s="854"/>
      <c r="DM128" s="854"/>
      <c r="DN128" s="854"/>
      <c r="DO128" s="854"/>
      <c r="DP128" s="854"/>
      <c r="DQ128" s="854"/>
      <c r="DR128" s="854"/>
      <c r="DS128" s="854"/>
      <c r="DT128" s="854"/>
      <c r="DU128" s="854"/>
      <c r="DV128" s="854"/>
      <c r="DW128" s="854"/>
      <c r="DX128" s="854"/>
      <c r="DY128" s="854"/>
      <c r="DZ128" s="854"/>
      <c r="EA128" s="854"/>
      <c r="EB128" s="854"/>
      <c r="EC128" s="854"/>
      <c r="ED128" s="854"/>
      <c r="EE128" s="854"/>
      <c r="EF128" s="854"/>
      <c r="EG128" s="854"/>
      <c r="EH128" s="854"/>
      <c r="EI128" s="854"/>
      <c r="EJ128" s="854"/>
      <c r="EK128" s="854"/>
      <c r="EL128" s="854"/>
      <c r="EM128" s="854"/>
      <c r="EN128" s="854"/>
      <c r="EO128" s="854"/>
      <c r="EP128" s="854"/>
      <c r="EQ128" s="854"/>
      <c r="ER128" s="854"/>
      <c r="ES128" s="854"/>
      <c r="ET128" s="854"/>
      <c r="EU128" s="854"/>
      <c r="EV128" s="854"/>
      <c r="EW128" s="854"/>
      <c r="EX128" s="854"/>
      <c r="EY128" s="854"/>
      <c r="EZ128" s="854"/>
      <c r="FA128" s="854"/>
      <c r="FB128" s="854"/>
      <c r="FC128" s="854"/>
      <c r="FD128" s="854"/>
      <c r="FE128" s="854"/>
      <c r="FF128" s="854"/>
      <c r="FG128" s="854"/>
      <c r="FH128" s="854"/>
      <c r="FI128" s="854"/>
      <c r="FJ128" s="854"/>
      <c r="FK128" s="854"/>
      <c r="FL128" s="854"/>
      <c r="FM128" s="854"/>
      <c r="FN128" s="854"/>
      <c r="FO128" s="854"/>
      <c r="FP128" s="854"/>
      <c r="FQ128" s="854"/>
      <c r="FR128" s="854"/>
      <c r="FS128" s="854"/>
      <c r="FT128" s="854"/>
      <c r="FU128" s="854"/>
      <c r="FV128" s="854"/>
      <c r="FW128" s="854"/>
      <c r="FX128" s="854"/>
      <c r="FY128" s="854"/>
      <c r="FZ128" s="854"/>
      <c r="GA128" s="854"/>
      <c r="GB128" s="854"/>
      <c r="GC128" s="854"/>
      <c r="GD128" s="854"/>
      <c r="GE128" s="854"/>
      <c r="GF128" s="854"/>
      <c r="GG128" s="854"/>
      <c r="GH128" s="854"/>
      <c r="GI128" s="854"/>
      <c r="GJ128" s="854"/>
      <c r="GK128" s="854"/>
      <c r="GL128" s="854"/>
      <c r="GM128" s="854"/>
      <c r="GN128" s="854"/>
      <c r="GO128" s="854"/>
      <c r="GP128" s="854"/>
      <c r="GQ128" s="854"/>
      <c r="GR128" s="854"/>
      <c r="GS128" s="854"/>
      <c r="GT128" s="854"/>
      <c r="GU128" s="854"/>
      <c r="GV128" s="854"/>
      <c r="GW128" s="854"/>
      <c r="GX128" s="854"/>
      <c r="GY128" s="854"/>
      <c r="GZ128" s="854"/>
      <c r="HA128" s="854"/>
      <c r="HB128" s="854"/>
      <c r="HC128" s="854"/>
      <c r="HD128" s="854"/>
      <c r="HE128" s="854"/>
      <c r="HF128" s="854"/>
      <c r="HG128" s="854"/>
      <c r="HH128" s="854"/>
      <c r="HI128" s="854"/>
      <c r="HJ128" s="854"/>
      <c r="HK128" s="854"/>
      <c r="HL128" s="854"/>
      <c r="HM128" s="854"/>
      <c r="HN128" s="854"/>
      <c r="HO128" s="854"/>
      <c r="HP128" s="854"/>
      <c r="HQ128" s="854"/>
      <c r="HR128" s="854"/>
      <c r="HS128" s="854"/>
      <c r="HT128" s="854"/>
      <c r="HU128" s="854"/>
      <c r="HV128" s="854"/>
      <c r="HW128" s="854"/>
      <c r="HX128" s="854"/>
      <c r="HY128" s="854"/>
      <c r="HZ128" s="854"/>
      <c r="IA128" s="854"/>
      <c r="IB128" s="854"/>
      <c r="IC128" s="854"/>
      <c r="ID128" s="854"/>
      <c r="IE128" s="854"/>
      <c r="IF128" s="854"/>
      <c r="IG128" s="854"/>
      <c r="IH128" s="854"/>
      <c r="II128" s="854"/>
      <c r="IJ128" s="854"/>
      <c r="IK128" s="854"/>
      <c r="IL128" s="854"/>
      <c r="IM128" s="854"/>
      <c r="IN128" s="854"/>
      <c r="IO128" s="854"/>
      <c r="IP128" s="854"/>
      <c r="IQ128" s="854"/>
      <c r="IR128" s="854"/>
      <c r="IS128" s="854"/>
      <c r="IT128" s="854"/>
      <c r="IU128" s="854"/>
      <c r="IV128" s="854"/>
      <c r="IW128" s="854"/>
      <c r="IX128" s="854"/>
      <c r="IY128" s="854"/>
      <c r="IZ128" s="854"/>
      <c r="JA128" s="854"/>
      <c r="JB128" s="854"/>
      <c r="JC128" s="854"/>
      <c r="JD128" s="854"/>
      <c r="JE128" s="854"/>
      <c r="JF128" s="854"/>
      <c r="JG128" s="854"/>
      <c r="JH128" s="854"/>
      <c r="JI128" s="854"/>
      <c r="JJ128" s="854"/>
      <c r="JK128" s="854"/>
      <c r="JL128" s="854"/>
      <c r="JM128" s="854"/>
      <c r="JN128" s="854"/>
      <c r="JO128" s="854"/>
      <c r="JP128" s="854"/>
      <c r="JQ128" s="854"/>
      <c r="JR128" s="854"/>
      <c r="JS128" s="854"/>
      <c r="JT128" s="854"/>
      <c r="JU128" s="854"/>
      <c r="JV128" s="854"/>
      <c r="JW128" s="854"/>
      <c r="JX128" s="854"/>
      <c r="JY128" s="854"/>
      <c r="JZ128" s="854"/>
      <c r="KA128" s="854"/>
      <c r="KB128" s="854"/>
      <c r="KC128" s="854"/>
      <c r="KD128" s="854"/>
      <c r="KE128" s="854"/>
      <c r="KF128" s="854"/>
      <c r="KG128" s="854"/>
      <c r="KH128" s="854"/>
      <c r="KI128" s="854"/>
      <c r="KJ128" s="854"/>
      <c r="KK128" s="854"/>
      <c r="KL128" s="854"/>
      <c r="KM128" s="854"/>
      <c r="KN128" s="854"/>
      <c r="KO128" s="854"/>
      <c r="KP128" s="854"/>
      <c r="KQ128" s="854"/>
      <c r="KR128" s="854"/>
      <c r="KS128" s="854"/>
      <c r="KT128" s="854"/>
      <c r="KU128" s="854"/>
      <c r="KV128" s="854"/>
      <c r="KW128" s="854"/>
      <c r="KX128" s="854"/>
      <c r="KY128" s="854"/>
      <c r="KZ128" s="854"/>
      <c r="LA128" s="854"/>
      <c r="LB128" s="854"/>
      <c r="LC128" s="854"/>
      <c r="LD128" s="854"/>
      <c r="LE128" s="854"/>
      <c r="LF128" s="854"/>
      <c r="LG128" s="854"/>
      <c r="LH128" s="854"/>
      <c r="LI128" s="854"/>
      <c r="LJ128" s="854"/>
      <c r="LK128" s="854"/>
      <c r="LL128" s="854"/>
      <c r="LM128" s="855"/>
    </row>
    <row r="129" spans="1:325" s="856" customFormat="1" ht="31.5" outlineLevel="1">
      <c r="A129" s="295" t="s">
        <v>2335</v>
      </c>
      <c r="B129" s="492" t="s">
        <v>2446</v>
      </c>
      <c r="C129" s="511">
        <v>600001366</v>
      </c>
      <c r="D129" s="325" t="s">
        <v>1324</v>
      </c>
      <c r="E129" s="325"/>
      <c r="F129" s="329"/>
      <c r="G129" s="329" t="s">
        <v>339</v>
      </c>
      <c r="H129" s="843">
        <v>1</v>
      </c>
      <c r="I129" s="726">
        <v>369.65530000000001</v>
      </c>
      <c r="J129" s="669">
        <f t="shared" si="23"/>
        <v>369.65530000000001</v>
      </c>
      <c r="K129" s="669">
        <f t="shared" si="24"/>
        <v>451.42305236000004</v>
      </c>
      <c r="L129" s="794">
        <f t="shared" si="25"/>
        <v>1.0623820349101105E-4</v>
      </c>
      <c r="M129" s="327"/>
      <c r="N129" s="1262"/>
      <c r="O129" s="1263"/>
      <c r="P129" s="345"/>
      <c r="Q129" s="345"/>
      <c r="R129" s="345"/>
      <c r="S129" s="345"/>
      <c r="T129" s="345"/>
      <c r="U129" s="345"/>
      <c r="V129" s="345"/>
      <c r="W129" s="345"/>
      <c r="X129" s="345"/>
      <c r="Y129" s="345"/>
      <c r="Z129" s="345"/>
      <c r="AA129" s="345"/>
      <c r="AB129" s="345"/>
      <c r="AC129" s="345"/>
      <c r="AD129" s="345"/>
      <c r="AE129" s="345"/>
      <c r="AF129" s="854"/>
      <c r="AG129" s="854"/>
      <c r="AH129" s="854"/>
      <c r="AI129" s="854"/>
      <c r="AJ129" s="854"/>
      <c r="AK129" s="854"/>
      <c r="AL129" s="854"/>
      <c r="AM129" s="854"/>
      <c r="AN129" s="854"/>
      <c r="AO129" s="854"/>
      <c r="AP129" s="854"/>
      <c r="AQ129" s="854"/>
      <c r="AR129" s="854"/>
      <c r="AS129" s="854"/>
      <c r="AT129" s="854"/>
      <c r="AU129" s="854"/>
      <c r="AV129" s="854"/>
      <c r="AW129" s="854"/>
      <c r="AX129" s="854"/>
      <c r="AY129" s="854"/>
      <c r="AZ129" s="854"/>
      <c r="BA129" s="854"/>
      <c r="BB129" s="854"/>
      <c r="BC129" s="854"/>
      <c r="BD129" s="854"/>
      <c r="BE129" s="854"/>
      <c r="BF129" s="854"/>
      <c r="BG129" s="854"/>
      <c r="BH129" s="854"/>
      <c r="BI129" s="854"/>
      <c r="BJ129" s="854"/>
      <c r="BK129" s="854"/>
      <c r="BL129" s="854"/>
      <c r="BM129" s="854"/>
      <c r="BN129" s="854"/>
      <c r="BO129" s="854"/>
      <c r="BP129" s="854"/>
      <c r="BQ129" s="854"/>
      <c r="BR129" s="854"/>
      <c r="BS129" s="854"/>
      <c r="BT129" s="854"/>
      <c r="BU129" s="854"/>
      <c r="BV129" s="854"/>
      <c r="BW129" s="854"/>
      <c r="BX129" s="854"/>
      <c r="BY129" s="854"/>
      <c r="BZ129" s="854"/>
      <c r="CA129" s="854"/>
      <c r="CB129" s="854"/>
      <c r="CC129" s="854"/>
      <c r="CD129" s="854"/>
      <c r="CE129" s="854"/>
      <c r="CF129" s="854"/>
      <c r="CG129" s="854"/>
      <c r="CH129" s="854"/>
      <c r="CI129" s="854"/>
      <c r="CJ129" s="854"/>
      <c r="CK129" s="854"/>
      <c r="CL129" s="854"/>
      <c r="CM129" s="854"/>
      <c r="CN129" s="854"/>
      <c r="CO129" s="854"/>
      <c r="CP129" s="854"/>
      <c r="CQ129" s="854"/>
      <c r="CR129" s="854"/>
      <c r="CS129" s="854"/>
      <c r="CT129" s="854"/>
      <c r="CU129" s="854"/>
      <c r="CV129" s="854"/>
      <c r="CW129" s="854"/>
      <c r="CX129" s="854"/>
      <c r="CY129" s="854"/>
      <c r="CZ129" s="854"/>
      <c r="DA129" s="854"/>
      <c r="DB129" s="854"/>
      <c r="DC129" s="854"/>
      <c r="DD129" s="854"/>
      <c r="DE129" s="854"/>
      <c r="DF129" s="854"/>
      <c r="DG129" s="854"/>
      <c r="DH129" s="854"/>
      <c r="DI129" s="854"/>
      <c r="DJ129" s="854"/>
      <c r="DK129" s="854"/>
      <c r="DL129" s="854"/>
      <c r="DM129" s="854"/>
      <c r="DN129" s="854"/>
      <c r="DO129" s="854"/>
      <c r="DP129" s="854"/>
      <c r="DQ129" s="854"/>
      <c r="DR129" s="854"/>
      <c r="DS129" s="854"/>
      <c r="DT129" s="854"/>
      <c r="DU129" s="854"/>
      <c r="DV129" s="854"/>
      <c r="DW129" s="854"/>
      <c r="DX129" s="854"/>
      <c r="DY129" s="854"/>
      <c r="DZ129" s="854"/>
      <c r="EA129" s="854"/>
      <c r="EB129" s="854"/>
      <c r="EC129" s="854"/>
      <c r="ED129" s="854"/>
      <c r="EE129" s="854"/>
      <c r="EF129" s="854"/>
      <c r="EG129" s="854"/>
      <c r="EH129" s="854"/>
      <c r="EI129" s="854"/>
      <c r="EJ129" s="854"/>
      <c r="EK129" s="854"/>
      <c r="EL129" s="854"/>
      <c r="EM129" s="854"/>
      <c r="EN129" s="854"/>
      <c r="EO129" s="854"/>
      <c r="EP129" s="854"/>
      <c r="EQ129" s="854"/>
      <c r="ER129" s="854"/>
      <c r="ES129" s="854"/>
      <c r="ET129" s="854"/>
      <c r="EU129" s="854"/>
      <c r="EV129" s="854"/>
      <c r="EW129" s="854"/>
      <c r="EX129" s="854"/>
      <c r="EY129" s="854"/>
      <c r="EZ129" s="854"/>
      <c r="FA129" s="854"/>
      <c r="FB129" s="854"/>
      <c r="FC129" s="854"/>
      <c r="FD129" s="854"/>
      <c r="FE129" s="854"/>
      <c r="FF129" s="854"/>
      <c r="FG129" s="854"/>
      <c r="FH129" s="854"/>
      <c r="FI129" s="854"/>
      <c r="FJ129" s="854"/>
      <c r="FK129" s="854"/>
      <c r="FL129" s="854"/>
      <c r="FM129" s="854"/>
      <c r="FN129" s="854"/>
      <c r="FO129" s="854"/>
      <c r="FP129" s="854"/>
      <c r="FQ129" s="854"/>
      <c r="FR129" s="854"/>
      <c r="FS129" s="854"/>
      <c r="FT129" s="854"/>
      <c r="FU129" s="854"/>
      <c r="FV129" s="854"/>
      <c r="FW129" s="854"/>
      <c r="FX129" s="854"/>
      <c r="FY129" s="854"/>
      <c r="FZ129" s="854"/>
      <c r="GA129" s="854"/>
      <c r="GB129" s="854"/>
      <c r="GC129" s="854"/>
      <c r="GD129" s="854"/>
      <c r="GE129" s="854"/>
      <c r="GF129" s="854"/>
      <c r="GG129" s="854"/>
      <c r="GH129" s="854"/>
      <c r="GI129" s="854"/>
      <c r="GJ129" s="854"/>
      <c r="GK129" s="854"/>
      <c r="GL129" s="854"/>
      <c r="GM129" s="854"/>
      <c r="GN129" s="854"/>
      <c r="GO129" s="854"/>
      <c r="GP129" s="854"/>
      <c r="GQ129" s="854"/>
      <c r="GR129" s="854"/>
      <c r="GS129" s="854"/>
      <c r="GT129" s="854"/>
      <c r="GU129" s="854"/>
      <c r="GV129" s="854"/>
      <c r="GW129" s="854"/>
      <c r="GX129" s="854"/>
      <c r="GY129" s="854"/>
      <c r="GZ129" s="854"/>
      <c r="HA129" s="854"/>
      <c r="HB129" s="854"/>
      <c r="HC129" s="854"/>
      <c r="HD129" s="854"/>
      <c r="HE129" s="854"/>
      <c r="HF129" s="854"/>
      <c r="HG129" s="854"/>
      <c r="HH129" s="854"/>
      <c r="HI129" s="854"/>
      <c r="HJ129" s="854"/>
      <c r="HK129" s="854"/>
      <c r="HL129" s="854"/>
      <c r="HM129" s="854"/>
      <c r="HN129" s="854"/>
      <c r="HO129" s="854"/>
      <c r="HP129" s="854"/>
      <c r="HQ129" s="854"/>
      <c r="HR129" s="854"/>
      <c r="HS129" s="854"/>
      <c r="HT129" s="854"/>
      <c r="HU129" s="854"/>
      <c r="HV129" s="854"/>
      <c r="HW129" s="854"/>
      <c r="HX129" s="854"/>
      <c r="HY129" s="854"/>
      <c r="HZ129" s="854"/>
      <c r="IA129" s="854"/>
      <c r="IB129" s="854"/>
      <c r="IC129" s="854"/>
      <c r="ID129" s="854"/>
      <c r="IE129" s="854"/>
      <c r="IF129" s="854"/>
      <c r="IG129" s="854"/>
      <c r="IH129" s="854"/>
      <c r="II129" s="854"/>
      <c r="IJ129" s="854"/>
      <c r="IK129" s="854"/>
      <c r="IL129" s="854"/>
      <c r="IM129" s="854"/>
      <c r="IN129" s="854"/>
      <c r="IO129" s="854"/>
      <c r="IP129" s="854"/>
      <c r="IQ129" s="854"/>
      <c r="IR129" s="854"/>
      <c r="IS129" s="854"/>
      <c r="IT129" s="854"/>
      <c r="IU129" s="854"/>
      <c r="IV129" s="854"/>
      <c r="IW129" s="854"/>
      <c r="IX129" s="854"/>
      <c r="IY129" s="854"/>
      <c r="IZ129" s="854"/>
      <c r="JA129" s="854"/>
      <c r="JB129" s="854"/>
      <c r="JC129" s="854"/>
      <c r="JD129" s="854"/>
      <c r="JE129" s="854"/>
      <c r="JF129" s="854"/>
      <c r="JG129" s="854"/>
      <c r="JH129" s="854"/>
      <c r="JI129" s="854"/>
      <c r="JJ129" s="854"/>
      <c r="JK129" s="854"/>
      <c r="JL129" s="854"/>
      <c r="JM129" s="854"/>
      <c r="JN129" s="854"/>
      <c r="JO129" s="854"/>
      <c r="JP129" s="854"/>
      <c r="JQ129" s="854"/>
      <c r="JR129" s="854"/>
      <c r="JS129" s="854"/>
      <c r="JT129" s="854"/>
      <c r="JU129" s="854"/>
      <c r="JV129" s="854"/>
      <c r="JW129" s="854"/>
      <c r="JX129" s="854"/>
      <c r="JY129" s="854"/>
      <c r="JZ129" s="854"/>
      <c r="KA129" s="854"/>
      <c r="KB129" s="854"/>
      <c r="KC129" s="854"/>
      <c r="KD129" s="854"/>
      <c r="KE129" s="854"/>
      <c r="KF129" s="854"/>
      <c r="KG129" s="854"/>
      <c r="KH129" s="854"/>
      <c r="KI129" s="854"/>
      <c r="KJ129" s="854"/>
      <c r="KK129" s="854"/>
      <c r="KL129" s="854"/>
      <c r="KM129" s="854"/>
      <c r="KN129" s="854"/>
      <c r="KO129" s="854"/>
      <c r="KP129" s="854"/>
      <c r="KQ129" s="854"/>
      <c r="KR129" s="854"/>
      <c r="KS129" s="854"/>
      <c r="KT129" s="854"/>
      <c r="KU129" s="854"/>
      <c r="KV129" s="854"/>
      <c r="KW129" s="854"/>
      <c r="KX129" s="854"/>
      <c r="KY129" s="854"/>
      <c r="KZ129" s="854"/>
      <c r="LA129" s="854"/>
      <c r="LB129" s="854"/>
      <c r="LC129" s="854"/>
      <c r="LD129" s="854"/>
      <c r="LE129" s="854"/>
      <c r="LF129" s="854"/>
      <c r="LG129" s="854"/>
      <c r="LH129" s="854"/>
      <c r="LI129" s="854"/>
      <c r="LJ129" s="854"/>
      <c r="LK129" s="854"/>
      <c r="LL129" s="854"/>
      <c r="LM129" s="855"/>
    </row>
    <row r="130" spans="1:325" s="856" customFormat="1" ht="31.5" outlineLevel="1">
      <c r="A130" s="295" t="s">
        <v>2336</v>
      </c>
      <c r="B130" s="492" t="s">
        <v>2446</v>
      </c>
      <c r="C130" s="515">
        <v>600009918</v>
      </c>
      <c r="D130" s="325" t="s">
        <v>1325</v>
      </c>
      <c r="E130" s="325"/>
      <c r="F130" s="329"/>
      <c r="G130" s="329" t="s">
        <v>339</v>
      </c>
      <c r="H130" s="843">
        <v>1</v>
      </c>
      <c r="I130" s="726">
        <v>1730.8278439063165</v>
      </c>
      <c r="J130" s="669">
        <f t="shared" si="23"/>
        <v>1730.8278439063165</v>
      </c>
      <c r="K130" s="669">
        <f t="shared" si="24"/>
        <v>2113.6869629783937</v>
      </c>
      <c r="L130" s="794">
        <f t="shared" si="25"/>
        <v>4.9743650554672728E-4</v>
      </c>
      <c r="M130" s="327"/>
      <c r="N130" s="1262"/>
      <c r="O130" s="1263"/>
      <c r="P130" s="345"/>
      <c r="Q130" s="345"/>
      <c r="R130" s="345"/>
      <c r="S130" s="345"/>
      <c r="T130" s="345"/>
      <c r="U130" s="345"/>
      <c r="V130" s="345"/>
      <c r="W130" s="345"/>
      <c r="X130" s="345"/>
      <c r="Y130" s="345"/>
      <c r="Z130" s="345"/>
      <c r="AA130" s="345"/>
      <c r="AB130" s="345"/>
      <c r="AC130" s="345"/>
      <c r="AD130" s="345"/>
      <c r="AE130" s="345"/>
      <c r="AF130" s="854"/>
      <c r="AG130" s="854"/>
      <c r="AH130" s="854"/>
      <c r="AI130" s="854"/>
      <c r="AJ130" s="854"/>
      <c r="AK130" s="854"/>
      <c r="AL130" s="854"/>
      <c r="AM130" s="854"/>
      <c r="AN130" s="854"/>
      <c r="AO130" s="854"/>
      <c r="AP130" s="854"/>
      <c r="AQ130" s="854"/>
      <c r="AR130" s="854"/>
      <c r="AS130" s="854"/>
      <c r="AT130" s="854"/>
      <c r="AU130" s="854"/>
      <c r="AV130" s="854"/>
      <c r="AW130" s="854"/>
      <c r="AX130" s="854"/>
      <c r="AY130" s="854"/>
      <c r="AZ130" s="854"/>
      <c r="BA130" s="854"/>
      <c r="BB130" s="854"/>
      <c r="BC130" s="854"/>
      <c r="BD130" s="854"/>
      <c r="BE130" s="854"/>
      <c r="BF130" s="854"/>
      <c r="BG130" s="854"/>
      <c r="BH130" s="854"/>
      <c r="BI130" s="854"/>
      <c r="BJ130" s="854"/>
      <c r="BK130" s="854"/>
      <c r="BL130" s="854"/>
      <c r="BM130" s="854"/>
      <c r="BN130" s="854"/>
      <c r="BO130" s="854"/>
      <c r="BP130" s="854"/>
      <c r="BQ130" s="854"/>
      <c r="BR130" s="854"/>
      <c r="BS130" s="854"/>
      <c r="BT130" s="854"/>
      <c r="BU130" s="854"/>
      <c r="BV130" s="854"/>
      <c r="BW130" s="854"/>
      <c r="BX130" s="854"/>
      <c r="BY130" s="854"/>
      <c r="BZ130" s="854"/>
      <c r="CA130" s="854"/>
      <c r="CB130" s="854"/>
      <c r="CC130" s="854"/>
      <c r="CD130" s="854"/>
      <c r="CE130" s="854"/>
      <c r="CF130" s="854"/>
      <c r="CG130" s="854"/>
      <c r="CH130" s="854"/>
      <c r="CI130" s="854"/>
      <c r="CJ130" s="854"/>
      <c r="CK130" s="854"/>
      <c r="CL130" s="854"/>
      <c r="CM130" s="854"/>
      <c r="CN130" s="854"/>
      <c r="CO130" s="854"/>
      <c r="CP130" s="854"/>
      <c r="CQ130" s="854"/>
      <c r="CR130" s="854"/>
      <c r="CS130" s="854"/>
      <c r="CT130" s="854"/>
      <c r="CU130" s="854"/>
      <c r="CV130" s="854"/>
      <c r="CW130" s="854"/>
      <c r="CX130" s="854"/>
      <c r="CY130" s="854"/>
      <c r="CZ130" s="854"/>
      <c r="DA130" s="854"/>
      <c r="DB130" s="854"/>
      <c r="DC130" s="854"/>
      <c r="DD130" s="854"/>
      <c r="DE130" s="854"/>
      <c r="DF130" s="854"/>
      <c r="DG130" s="854"/>
      <c r="DH130" s="854"/>
      <c r="DI130" s="854"/>
      <c r="DJ130" s="854"/>
      <c r="DK130" s="854"/>
      <c r="DL130" s="854"/>
      <c r="DM130" s="854"/>
      <c r="DN130" s="854"/>
      <c r="DO130" s="854"/>
      <c r="DP130" s="854"/>
      <c r="DQ130" s="854"/>
      <c r="DR130" s="854"/>
      <c r="DS130" s="854"/>
      <c r="DT130" s="854"/>
      <c r="DU130" s="854"/>
      <c r="DV130" s="854"/>
      <c r="DW130" s="854"/>
      <c r="DX130" s="854"/>
      <c r="DY130" s="854"/>
      <c r="DZ130" s="854"/>
      <c r="EA130" s="854"/>
      <c r="EB130" s="854"/>
      <c r="EC130" s="854"/>
      <c r="ED130" s="854"/>
      <c r="EE130" s="854"/>
      <c r="EF130" s="854"/>
      <c r="EG130" s="854"/>
      <c r="EH130" s="854"/>
      <c r="EI130" s="854"/>
      <c r="EJ130" s="854"/>
      <c r="EK130" s="854"/>
      <c r="EL130" s="854"/>
      <c r="EM130" s="854"/>
      <c r="EN130" s="854"/>
      <c r="EO130" s="854"/>
      <c r="EP130" s="854"/>
      <c r="EQ130" s="854"/>
      <c r="ER130" s="854"/>
      <c r="ES130" s="854"/>
      <c r="ET130" s="854"/>
      <c r="EU130" s="854"/>
      <c r="EV130" s="854"/>
      <c r="EW130" s="854"/>
      <c r="EX130" s="854"/>
      <c r="EY130" s="854"/>
      <c r="EZ130" s="854"/>
      <c r="FA130" s="854"/>
      <c r="FB130" s="854"/>
      <c r="FC130" s="854"/>
      <c r="FD130" s="854"/>
      <c r="FE130" s="854"/>
      <c r="FF130" s="854"/>
      <c r="FG130" s="854"/>
      <c r="FH130" s="854"/>
      <c r="FI130" s="854"/>
      <c r="FJ130" s="854"/>
      <c r="FK130" s="854"/>
      <c r="FL130" s="854"/>
      <c r="FM130" s="854"/>
      <c r="FN130" s="854"/>
      <c r="FO130" s="854"/>
      <c r="FP130" s="854"/>
      <c r="FQ130" s="854"/>
      <c r="FR130" s="854"/>
      <c r="FS130" s="854"/>
      <c r="FT130" s="854"/>
      <c r="FU130" s="854"/>
      <c r="FV130" s="854"/>
      <c r="FW130" s="854"/>
      <c r="FX130" s="854"/>
      <c r="FY130" s="854"/>
      <c r="FZ130" s="854"/>
      <c r="GA130" s="854"/>
      <c r="GB130" s="854"/>
      <c r="GC130" s="854"/>
      <c r="GD130" s="854"/>
      <c r="GE130" s="854"/>
      <c r="GF130" s="854"/>
      <c r="GG130" s="854"/>
      <c r="GH130" s="854"/>
      <c r="GI130" s="854"/>
      <c r="GJ130" s="854"/>
      <c r="GK130" s="854"/>
      <c r="GL130" s="854"/>
      <c r="GM130" s="854"/>
      <c r="GN130" s="854"/>
      <c r="GO130" s="854"/>
      <c r="GP130" s="854"/>
      <c r="GQ130" s="854"/>
      <c r="GR130" s="854"/>
      <c r="GS130" s="854"/>
      <c r="GT130" s="854"/>
      <c r="GU130" s="854"/>
      <c r="GV130" s="854"/>
      <c r="GW130" s="854"/>
      <c r="GX130" s="854"/>
      <c r="GY130" s="854"/>
      <c r="GZ130" s="854"/>
      <c r="HA130" s="854"/>
      <c r="HB130" s="854"/>
      <c r="HC130" s="854"/>
      <c r="HD130" s="854"/>
      <c r="HE130" s="854"/>
      <c r="HF130" s="854"/>
      <c r="HG130" s="854"/>
      <c r="HH130" s="854"/>
      <c r="HI130" s="854"/>
      <c r="HJ130" s="854"/>
      <c r="HK130" s="854"/>
      <c r="HL130" s="854"/>
      <c r="HM130" s="854"/>
      <c r="HN130" s="854"/>
      <c r="HO130" s="854"/>
      <c r="HP130" s="854"/>
      <c r="HQ130" s="854"/>
      <c r="HR130" s="854"/>
      <c r="HS130" s="854"/>
      <c r="HT130" s="854"/>
      <c r="HU130" s="854"/>
      <c r="HV130" s="854"/>
      <c r="HW130" s="854"/>
      <c r="HX130" s="854"/>
      <c r="HY130" s="854"/>
      <c r="HZ130" s="854"/>
      <c r="IA130" s="854"/>
      <c r="IB130" s="854"/>
      <c r="IC130" s="854"/>
      <c r="ID130" s="854"/>
      <c r="IE130" s="854"/>
      <c r="IF130" s="854"/>
      <c r="IG130" s="854"/>
      <c r="IH130" s="854"/>
      <c r="II130" s="854"/>
      <c r="IJ130" s="854"/>
      <c r="IK130" s="854"/>
      <c r="IL130" s="854"/>
      <c r="IM130" s="854"/>
      <c r="IN130" s="854"/>
      <c r="IO130" s="854"/>
      <c r="IP130" s="854"/>
      <c r="IQ130" s="854"/>
      <c r="IR130" s="854"/>
      <c r="IS130" s="854"/>
      <c r="IT130" s="854"/>
      <c r="IU130" s="854"/>
      <c r="IV130" s="854"/>
      <c r="IW130" s="854"/>
      <c r="IX130" s="854"/>
      <c r="IY130" s="854"/>
      <c r="IZ130" s="854"/>
      <c r="JA130" s="854"/>
      <c r="JB130" s="854"/>
      <c r="JC130" s="854"/>
      <c r="JD130" s="854"/>
      <c r="JE130" s="854"/>
      <c r="JF130" s="854"/>
      <c r="JG130" s="854"/>
      <c r="JH130" s="854"/>
      <c r="JI130" s="854"/>
      <c r="JJ130" s="854"/>
      <c r="JK130" s="854"/>
      <c r="JL130" s="854"/>
      <c r="JM130" s="854"/>
      <c r="JN130" s="854"/>
      <c r="JO130" s="854"/>
      <c r="JP130" s="854"/>
      <c r="JQ130" s="854"/>
      <c r="JR130" s="854"/>
      <c r="JS130" s="854"/>
      <c r="JT130" s="854"/>
      <c r="JU130" s="854"/>
      <c r="JV130" s="854"/>
      <c r="JW130" s="854"/>
      <c r="JX130" s="854"/>
      <c r="JY130" s="854"/>
      <c r="JZ130" s="854"/>
      <c r="KA130" s="854"/>
      <c r="KB130" s="854"/>
      <c r="KC130" s="854"/>
      <c r="KD130" s="854"/>
      <c r="KE130" s="854"/>
      <c r="KF130" s="854"/>
      <c r="KG130" s="854"/>
      <c r="KH130" s="854"/>
      <c r="KI130" s="854"/>
      <c r="KJ130" s="854"/>
      <c r="KK130" s="854"/>
      <c r="KL130" s="854"/>
      <c r="KM130" s="854"/>
      <c r="KN130" s="854"/>
      <c r="KO130" s="854"/>
      <c r="KP130" s="854"/>
      <c r="KQ130" s="854"/>
      <c r="KR130" s="854"/>
      <c r="KS130" s="854"/>
      <c r="KT130" s="854"/>
      <c r="KU130" s="854"/>
      <c r="KV130" s="854"/>
      <c r="KW130" s="854"/>
      <c r="KX130" s="854"/>
      <c r="KY130" s="854"/>
      <c r="KZ130" s="854"/>
      <c r="LA130" s="854"/>
      <c r="LB130" s="854"/>
      <c r="LC130" s="854"/>
      <c r="LD130" s="854"/>
      <c r="LE130" s="854"/>
      <c r="LF130" s="854"/>
      <c r="LG130" s="854"/>
      <c r="LH130" s="854"/>
      <c r="LI130" s="854"/>
      <c r="LJ130" s="854"/>
      <c r="LK130" s="854"/>
      <c r="LL130" s="854"/>
      <c r="LM130" s="855"/>
    </row>
    <row r="131" spans="1:325" s="856" customFormat="1" ht="31.5" outlineLevel="1">
      <c r="A131" s="295" t="s">
        <v>2337</v>
      </c>
      <c r="B131" s="492" t="s">
        <v>2446</v>
      </c>
      <c r="C131" s="515">
        <v>600009919</v>
      </c>
      <c r="D131" s="325" t="s">
        <v>1326</v>
      </c>
      <c r="E131" s="325"/>
      <c r="F131" s="329"/>
      <c r="G131" s="329" t="s">
        <v>339</v>
      </c>
      <c r="H131" s="843">
        <v>5</v>
      </c>
      <c r="I131" s="726">
        <v>1174.7466915550569</v>
      </c>
      <c r="J131" s="669">
        <f t="shared" si="23"/>
        <v>5873.7334577752845</v>
      </c>
      <c r="K131" s="669">
        <f t="shared" si="24"/>
        <v>7173.003298635178</v>
      </c>
      <c r="L131" s="794">
        <f t="shared" si="25"/>
        <v>1.6880994005471872E-3</v>
      </c>
      <c r="M131" s="327"/>
      <c r="N131" s="1262"/>
      <c r="O131" s="1263"/>
      <c r="P131" s="345"/>
      <c r="Q131" s="345"/>
      <c r="R131" s="345"/>
      <c r="S131" s="345"/>
      <c r="T131" s="345"/>
      <c r="U131" s="345"/>
      <c r="V131" s="345"/>
      <c r="W131" s="345"/>
      <c r="X131" s="345"/>
      <c r="Y131" s="345"/>
      <c r="Z131" s="345"/>
      <c r="AA131" s="345"/>
      <c r="AB131" s="345"/>
      <c r="AC131" s="345"/>
      <c r="AD131" s="345"/>
      <c r="AE131" s="345"/>
      <c r="AF131" s="854"/>
      <c r="AG131" s="854"/>
      <c r="AH131" s="854"/>
      <c r="AI131" s="854"/>
      <c r="AJ131" s="854"/>
      <c r="AK131" s="854"/>
      <c r="AL131" s="854"/>
      <c r="AM131" s="854"/>
      <c r="AN131" s="854"/>
      <c r="AO131" s="854"/>
      <c r="AP131" s="854"/>
      <c r="AQ131" s="854"/>
      <c r="AR131" s="854"/>
      <c r="AS131" s="854"/>
      <c r="AT131" s="854"/>
      <c r="AU131" s="854"/>
      <c r="AV131" s="854"/>
      <c r="AW131" s="854"/>
      <c r="AX131" s="854"/>
      <c r="AY131" s="854"/>
      <c r="AZ131" s="854"/>
      <c r="BA131" s="854"/>
      <c r="BB131" s="854"/>
      <c r="BC131" s="854"/>
      <c r="BD131" s="854"/>
      <c r="BE131" s="854"/>
      <c r="BF131" s="854"/>
      <c r="BG131" s="854"/>
      <c r="BH131" s="854"/>
      <c r="BI131" s="854"/>
      <c r="BJ131" s="854"/>
      <c r="BK131" s="854"/>
      <c r="BL131" s="854"/>
      <c r="BM131" s="854"/>
      <c r="BN131" s="854"/>
      <c r="BO131" s="854"/>
      <c r="BP131" s="854"/>
      <c r="BQ131" s="854"/>
      <c r="BR131" s="854"/>
      <c r="BS131" s="854"/>
      <c r="BT131" s="854"/>
      <c r="BU131" s="854"/>
      <c r="BV131" s="854"/>
      <c r="BW131" s="854"/>
      <c r="BX131" s="854"/>
      <c r="BY131" s="854"/>
      <c r="BZ131" s="854"/>
      <c r="CA131" s="854"/>
      <c r="CB131" s="854"/>
      <c r="CC131" s="854"/>
      <c r="CD131" s="854"/>
      <c r="CE131" s="854"/>
      <c r="CF131" s="854"/>
      <c r="CG131" s="854"/>
      <c r="CH131" s="854"/>
      <c r="CI131" s="854"/>
      <c r="CJ131" s="854"/>
      <c r="CK131" s="854"/>
      <c r="CL131" s="854"/>
      <c r="CM131" s="854"/>
      <c r="CN131" s="854"/>
      <c r="CO131" s="854"/>
      <c r="CP131" s="854"/>
      <c r="CQ131" s="854"/>
      <c r="CR131" s="854"/>
      <c r="CS131" s="854"/>
      <c r="CT131" s="854"/>
      <c r="CU131" s="854"/>
      <c r="CV131" s="854"/>
      <c r="CW131" s="854"/>
      <c r="CX131" s="854"/>
      <c r="CY131" s="854"/>
      <c r="CZ131" s="854"/>
      <c r="DA131" s="854"/>
      <c r="DB131" s="854"/>
      <c r="DC131" s="854"/>
      <c r="DD131" s="854"/>
      <c r="DE131" s="854"/>
      <c r="DF131" s="854"/>
      <c r="DG131" s="854"/>
      <c r="DH131" s="854"/>
      <c r="DI131" s="854"/>
      <c r="DJ131" s="854"/>
      <c r="DK131" s="854"/>
      <c r="DL131" s="854"/>
      <c r="DM131" s="854"/>
      <c r="DN131" s="854"/>
      <c r="DO131" s="854"/>
      <c r="DP131" s="854"/>
      <c r="DQ131" s="854"/>
      <c r="DR131" s="854"/>
      <c r="DS131" s="854"/>
      <c r="DT131" s="854"/>
      <c r="DU131" s="854"/>
      <c r="DV131" s="854"/>
      <c r="DW131" s="854"/>
      <c r="DX131" s="854"/>
      <c r="DY131" s="854"/>
      <c r="DZ131" s="854"/>
      <c r="EA131" s="854"/>
      <c r="EB131" s="854"/>
      <c r="EC131" s="854"/>
      <c r="ED131" s="854"/>
      <c r="EE131" s="854"/>
      <c r="EF131" s="854"/>
      <c r="EG131" s="854"/>
      <c r="EH131" s="854"/>
      <c r="EI131" s="854"/>
      <c r="EJ131" s="854"/>
      <c r="EK131" s="854"/>
      <c r="EL131" s="854"/>
      <c r="EM131" s="854"/>
      <c r="EN131" s="854"/>
      <c r="EO131" s="854"/>
      <c r="EP131" s="854"/>
      <c r="EQ131" s="854"/>
      <c r="ER131" s="854"/>
      <c r="ES131" s="854"/>
      <c r="ET131" s="854"/>
      <c r="EU131" s="854"/>
      <c r="EV131" s="854"/>
      <c r="EW131" s="854"/>
      <c r="EX131" s="854"/>
      <c r="EY131" s="854"/>
      <c r="EZ131" s="854"/>
      <c r="FA131" s="854"/>
      <c r="FB131" s="854"/>
      <c r="FC131" s="854"/>
      <c r="FD131" s="854"/>
      <c r="FE131" s="854"/>
      <c r="FF131" s="854"/>
      <c r="FG131" s="854"/>
      <c r="FH131" s="854"/>
      <c r="FI131" s="854"/>
      <c r="FJ131" s="854"/>
      <c r="FK131" s="854"/>
      <c r="FL131" s="854"/>
      <c r="FM131" s="854"/>
      <c r="FN131" s="854"/>
      <c r="FO131" s="854"/>
      <c r="FP131" s="854"/>
      <c r="FQ131" s="854"/>
      <c r="FR131" s="854"/>
      <c r="FS131" s="854"/>
      <c r="FT131" s="854"/>
      <c r="FU131" s="854"/>
      <c r="FV131" s="854"/>
      <c r="FW131" s="854"/>
      <c r="FX131" s="854"/>
      <c r="FY131" s="854"/>
      <c r="FZ131" s="854"/>
      <c r="GA131" s="854"/>
      <c r="GB131" s="854"/>
      <c r="GC131" s="854"/>
      <c r="GD131" s="854"/>
      <c r="GE131" s="854"/>
      <c r="GF131" s="854"/>
      <c r="GG131" s="854"/>
      <c r="GH131" s="854"/>
      <c r="GI131" s="854"/>
      <c r="GJ131" s="854"/>
      <c r="GK131" s="854"/>
      <c r="GL131" s="854"/>
      <c r="GM131" s="854"/>
      <c r="GN131" s="854"/>
      <c r="GO131" s="854"/>
      <c r="GP131" s="854"/>
      <c r="GQ131" s="854"/>
      <c r="GR131" s="854"/>
      <c r="GS131" s="854"/>
      <c r="GT131" s="854"/>
      <c r="GU131" s="854"/>
      <c r="GV131" s="854"/>
      <c r="GW131" s="854"/>
      <c r="GX131" s="854"/>
      <c r="GY131" s="854"/>
      <c r="GZ131" s="854"/>
      <c r="HA131" s="854"/>
      <c r="HB131" s="854"/>
      <c r="HC131" s="854"/>
      <c r="HD131" s="854"/>
      <c r="HE131" s="854"/>
      <c r="HF131" s="854"/>
      <c r="HG131" s="854"/>
      <c r="HH131" s="854"/>
      <c r="HI131" s="854"/>
      <c r="HJ131" s="854"/>
      <c r="HK131" s="854"/>
      <c r="HL131" s="854"/>
      <c r="HM131" s="854"/>
      <c r="HN131" s="854"/>
      <c r="HO131" s="854"/>
      <c r="HP131" s="854"/>
      <c r="HQ131" s="854"/>
      <c r="HR131" s="854"/>
      <c r="HS131" s="854"/>
      <c r="HT131" s="854"/>
      <c r="HU131" s="854"/>
      <c r="HV131" s="854"/>
      <c r="HW131" s="854"/>
      <c r="HX131" s="854"/>
      <c r="HY131" s="854"/>
      <c r="HZ131" s="854"/>
      <c r="IA131" s="854"/>
      <c r="IB131" s="854"/>
      <c r="IC131" s="854"/>
      <c r="ID131" s="854"/>
      <c r="IE131" s="854"/>
      <c r="IF131" s="854"/>
      <c r="IG131" s="854"/>
      <c r="IH131" s="854"/>
      <c r="II131" s="854"/>
      <c r="IJ131" s="854"/>
      <c r="IK131" s="854"/>
      <c r="IL131" s="854"/>
      <c r="IM131" s="854"/>
      <c r="IN131" s="854"/>
      <c r="IO131" s="854"/>
      <c r="IP131" s="854"/>
      <c r="IQ131" s="854"/>
      <c r="IR131" s="854"/>
      <c r="IS131" s="854"/>
      <c r="IT131" s="854"/>
      <c r="IU131" s="854"/>
      <c r="IV131" s="854"/>
      <c r="IW131" s="854"/>
      <c r="IX131" s="854"/>
      <c r="IY131" s="854"/>
      <c r="IZ131" s="854"/>
      <c r="JA131" s="854"/>
      <c r="JB131" s="854"/>
      <c r="JC131" s="854"/>
      <c r="JD131" s="854"/>
      <c r="JE131" s="854"/>
      <c r="JF131" s="854"/>
      <c r="JG131" s="854"/>
      <c r="JH131" s="854"/>
      <c r="JI131" s="854"/>
      <c r="JJ131" s="854"/>
      <c r="JK131" s="854"/>
      <c r="JL131" s="854"/>
      <c r="JM131" s="854"/>
      <c r="JN131" s="854"/>
      <c r="JO131" s="854"/>
      <c r="JP131" s="854"/>
      <c r="JQ131" s="854"/>
      <c r="JR131" s="854"/>
      <c r="JS131" s="854"/>
      <c r="JT131" s="854"/>
      <c r="JU131" s="854"/>
      <c r="JV131" s="854"/>
      <c r="JW131" s="854"/>
      <c r="JX131" s="854"/>
      <c r="JY131" s="854"/>
      <c r="JZ131" s="854"/>
      <c r="KA131" s="854"/>
      <c r="KB131" s="854"/>
      <c r="KC131" s="854"/>
      <c r="KD131" s="854"/>
      <c r="KE131" s="854"/>
      <c r="KF131" s="854"/>
      <c r="KG131" s="854"/>
      <c r="KH131" s="854"/>
      <c r="KI131" s="854"/>
      <c r="KJ131" s="854"/>
      <c r="KK131" s="854"/>
      <c r="KL131" s="854"/>
      <c r="KM131" s="854"/>
      <c r="KN131" s="854"/>
      <c r="KO131" s="854"/>
      <c r="KP131" s="854"/>
      <c r="KQ131" s="854"/>
      <c r="KR131" s="854"/>
      <c r="KS131" s="854"/>
      <c r="KT131" s="854"/>
      <c r="KU131" s="854"/>
      <c r="KV131" s="854"/>
      <c r="KW131" s="854"/>
      <c r="KX131" s="854"/>
      <c r="KY131" s="854"/>
      <c r="KZ131" s="854"/>
      <c r="LA131" s="854"/>
      <c r="LB131" s="854"/>
      <c r="LC131" s="854"/>
      <c r="LD131" s="854"/>
      <c r="LE131" s="854"/>
      <c r="LF131" s="854"/>
      <c r="LG131" s="854"/>
      <c r="LH131" s="854"/>
      <c r="LI131" s="854"/>
      <c r="LJ131" s="854"/>
      <c r="LK131" s="854"/>
      <c r="LL131" s="854"/>
      <c r="LM131" s="855"/>
    </row>
    <row r="132" spans="1:325" s="856" customFormat="1" ht="31.5" outlineLevel="1">
      <c r="A132" s="295" t="s">
        <v>2338</v>
      </c>
      <c r="B132" s="492" t="s">
        <v>2446</v>
      </c>
      <c r="C132" s="515">
        <v>600005670</v>
      </c>
      <c r="D132" s="325" t="s">
        <v>1327</v>
      </c>
      <c r="E132" s="325"/>
      <c r="F132" s="329"/>
      <c r="G132" s="329" t="s">
        <v>339</v>
      </c>
      <c r="H132" s="843">
        <v>3</v>
      </c>
      <c r="I132" s="726">
        <v>761.1692412201586</v>
      </c>
      <c r="J132" s="669">
        <f t="shared" si="23"/>
        <v>2283.5077236604757</v>
      </c>
      <c r="K132" s="669">
        <f t="shared" si="24"/>
        <v>2788.6196321341731</v>
      </c>
      <c r="L132" s="794">
        <f t="shared" si="25"/>
        <v>6.5627561195399356E-4</v>
      </c>
      <c r="M132" s="327"/>
      <c r="N132" s="1262"/>
      <c r="O132" s="1263"/>
      <c r="P132" s="345"/>
      <c r="Q132" s="345"/>
      <c r="R132" s="345"/>
      <c r="S132" s="345"/>
      <c r="T132" s="345"/>
      <c r="U132" s="345"/>
      <c r="V132" s="345"/>
      <c r="W132" s="345"/>
      <c r="X132" s="345"/>
      <c r="Y132" s="345"/>
      <c r="Z132" s="345"/>
      <c r="AA132" s="345"/>
      <c r="AB132" s="345"/>
      <c r="AC132" s="345"/>
      <c r="AD132" s="345"/>
      <c r="AE132" s="345"/>
      <c r="AF132" s="854"/>
      <c r="AG132" s="854"/>
      <c r="AH132" s="854"/>
      <c r="AI132" s="854"/>
      <c r="AJ132" s="854"/>
      <c r="AK132" s="854"/>
      <c r="AL132" s="854"/>
      <c r="AM132" s="854"/>
      <c r="AN132" s="854"/>
      <c r="AO132" s="854"/>
      <c r="AP132" s="854"/>
      <c r="AQ132" s="854"/>
      <c r="AR132" s="854"/>
      <c r="AS132" s="854"/>
      <c r="AT132" s="854"/>
      <c r="AU132" s="854"/>
      <c r="AV132" s="854"/>
      <c r="AW132" s="854"/>
      <c r="AX132" s="854"/>
      <c r="AY132" s="854"/>
      <c r="AZ132" s="854"/>
      <c r="BA132" s="854"/>
      <c r="BB132" s="854"/>
      <c r="BC132" s="854"/>
      <c r="BD132" s="854"/>
      <c r="BE132" s="854"/>
      <c r="BF132" s="854"/>
      <c r="BG132" s="854"/>
      <c r="BH132" s="854"/>
      <c r="BI132" s="854"/>
      <c r="BJ132" s="854"/>
      <c r="BK132" s="854"/>
      <c r="BL132" s="854"/>
      <c r="BM132" s="854"/>
      <c r="BN132" s="854"/>
      <c r="BO132" s="854"/>
      <c r="BP132" s="854"/>
      <c r="BQ132" s="854"/>
      <c r="BR132" s="854"/>
      <c r="BS132" s="854"/>
      <c r="BT132" s="854"/>
      <c r="BU132" s="854"/>
      <c r="BV132" s="854"/>
      <c r="BW132" s="854"/>
      <c r="BX132" s="854"/>
      <c r="BY132" s="854"/>
      <c r="BZ132" s="854"/>
      <c r="CA132" s="854"/>
      <c r="CB132" s="854"/>
      <c r="CC132" s="854"/>
      <c r="CD132" s="854"/>
      <c r="CE132" s="854"/>
      <c r="CF132" s="854"/>
      <c r="CG132" s="854"/>
      <c r="CH132" s="854"/>
      <c r="CI132" s="854"/>
      <c r="CJ132" s="854"/>
      <c r="CK132" s="854"/>
      <c r="CL132" s="854"/>
      <c r="CM132" s="854"/>
      <c r="CN132" s="854"/>
      <c r="CO132" s="854"/>
      <c r="CP132" s="854"/>
      <c r="CQ132" s="854"/>
      <c r="CR132" s="854"/>
      <c r="CS132" s="854"/>
      <c r="CT132" s="854"/>
      <c r="CU132" s="854"/>
      <c r="CV132" s="854"/>
      <c r="CW132" s="854"/>
      <c r="CX132" s="854"/>
      <c r="CY132" s="854"/>
      <c r="CZ132" s="854"/>
      <c r="DA132" s="854"/>
      <c r="DB132" s="854"/>
      <c r="DC132" s="854"/>
      <c r="DD132" s="854"/>
      <c r="DE132" s="854"/>
      <c r="DF132" s="854"/>
      <c r="DG132" s="854"/>
      <c r="DH132" s="854"/>
      <c r="DI132" s="854"/>
      <c r="DJ132" s="854"/>
      <c r="DK132" s="854"/>
      <c r="DL132" s="854"/>
      <c r="DM132" s="854"/>
      <c r="DN132" s="854"/>
      <c r="DO132" s="854"/>
      <c r="DP132" s="854"/>
      <c r="DQ132" s="854"/>
      <c r="DR132" s="854"/>
      <c r="DS132" s="854"/>
      <c r="DT132" s="854"/>
      <c r="DU132" s="854"/>
      <c r="DV132" s="854"/>
      <c r="DW132" s="854"/>
      <c r="DX132" s="854"/>
      <c r="DY132" s="854"/>
      <c r="DZ132" s="854"/>
      <c r="EA132" s="854"/>
      <c r="EB132" s="854"/>
      <c r="EC132" s="854"/>
      <c r="ED132" s="854"/>
      <c r="EE132" s="854"/>
      <c r="EF132" s="854"/>
      <c r="EG132" s="854"/>
      <c r="EH132" s="854"/>
      <c r="EI132" s="854"/>
      <c r="EJ132" s="854"/>
      <c r="EK132" s="854"/>
      <c r="EL132" s="854"/>
      <c r="EM132" s="854"/>
      <c r="EN132" s="854"/>
      <c r="EO132" s="854"/>
      <c r="EP132" s="854"/>
      <c r="EQ132" s="854"/>
      <c r="ER132" s="854"/>
      <c r="ES132" s="854"/>
      <c r="ET132" s="854"/>
      <c r="EU132" s="854"/>
      <c r="EV132" s="854"/>
      <c r="EW132" s="854"/>
      <c r="EX132" s="854"/>
      <c r="EY132" s="854"/>
      <c r="EZ132" s="854"/>
      <c r="FA132" s="854"/>
      <c r="FB132" s="854"/>
      <c r="FC132" s="854"/>
      <c r="FD132" s="854"/>
      <c r="FE132" s="854"/>
      <c r="FF132" s="854"/>
      <c r="FG132" s="854"/>
      <c r="FH132" s="854"/>
      <c r="FI132" s="854"/>
      <c r="FJ132" s="854"/>
      <c r="FK132" s="854"/>
      <c r="FL132" s="854"/>
      <c r="FM132" s="854"/>
      <c r="FN132" s="854"/>
      <c r="FO132" s="854"/>
      <c r="FP132" s="854"/>
      <c r="FQ132" s="854"/>
      <c r="FR132" s="854"/>
      <c r="FS132" s="854"/>
      <c r="FT132" s="854"/>
      <c r="FU132" s="854"/>
      <c r="FV132" s="854"/>
      <c r="FW132" s="854"/>
      <c r="FX132" s="854"/>
      <c r="FY132" s="854"/>
      <c r="FZ132" s="854"/>
      <c r="GA132" s="854"/>
      <c r="GB132" s="854"/>
      <c r="GC132" s="854"/>
      <c r="GD132" s="854"/>
      <c r="GE132" s="854"/>
      <c r="GF132" s="854"/>
      <c r="GG132" s="854"/>
      <c r="GH132" s="854"/>
      <c r="GI132" s="854"/>
      <c r="GJ132" s="854"/>
      <c r="GK132" s="854"/>
      <c r="GL132" s="854"/>
      <c r="GM132" s="854"/>
      <c r="GN132" s="854"/>
      <c r="GO132" s="854"/>
      <c r="GP132" s="854"/>
      <c r="GQ132" s="854"/>
      <c r="GR132" s="854"/>
      <c r="GS132" s="854"/>
      <c r="GT132" s="854"/>
      <c r="GU132" s="854"/>
      <c r="GV132" s="854"/>
      <c r="GW132" s="854"/>
      <c r="GX132" s="854"/>
      <c r="GY132" s="854"/>
      <c r="GZ132" s="854"/>
      <c r="HA132" s="854"/>
      <c r="HB132" s="854"/>
      <c r="HC132" s="854"/>
      <c r="HD132" s="854"/>
      <c r="HE132" s="854"/>
      <c r="HF132" s="854"/>
      <c r="HG132" s="854"/>
      <c r="HH132" s="854"/>
      <c r="HI132" s="854"/>
      <c r="HJ132" s="854"/>
      <c r="HK132" s="854"/>
      <c r="HL132" s="854"/>
      <c r="HM132" s="854"/>
      <c r="HN132" s="854"/>
      <c r="HO132" s="854"/>
      <c r="HP132" s="854"/>
      <c r="HQ132" s="854"/>
      <c r="HR132" s="854"/>
      <c r="HS132" s="854"/>
      <c r="HT132" s="854"/>
      <c r="HU132" s="854"/>
      <c r="HV132" s="854"/>
      <c r="HW132" s="854"/>
      <c r="HX132" s="854"/>
      <c r="HY132" s="854"/>
      <c r="HZ132" s="854"/>
      <c r="IA132" s="854"/>
      <c r="IB132" s="854"/>
      <c r="IC132" s="854"/>
      <c r="ID132" s="854"/>
      <c r="IE132" s="854"/>
      <c r="IF132" s="854"/>
      <c r="IG132" s="854"/>
      <c r="IH132" s="854"/>
      <c r="II132" s="854"/>
      <c r="IJ132" s="854"/>
      <c r="IK132" s="854"/>
      <c r="IL132" s="854"/>
      <c r="IM132" s="854"/>
      <c r="IN132" s="854"/>
      <c r="IO132" s="854"/>
      <c r="IP132" s="854"/>
      <c r="IQ132" s="854"/>
      <c r="IR132" s="854"/>
      <c r="IS132" s="854"/>
      <c r="IT132" s="854"/>
      <c r="IU132" s="854"/>
      <c r="IV132" s="854"/>
      <c r="IW132" s="854"/>
      <c r="IX132" s="854"/>
      <c r="IY132" s="854"/>
      <c r="IZ132" s="854"/>
      <c r="JA132" s="854"/>
      <c r="JB132" s="854"/>
      <c r="JC132" s="854"/>
      <c r="JD132" s="854"/>
      <c r="JE132" s="854"/>
      <c r="JF132" s="854"/>
      <c r="JG132" s="854"/>
      <c r="JH132" s="854"/>
      <c r="JI132" s="854"/>
      <c r="JJ132" s="854"/>
      <c r="JK132" s="854"/>
      <c r="JL132" s="854"/>
      <c r="JM132" s="854"/>
      <c r="JN132" s="854"/>
      <c r="JO132" s="854"/>
      <c r="JP132" s="854"/>
      <c r="JQ132" s="854"/>
      <c r="JR132" s="854"/>
      <c r="JS132" s="854"/>
      <c r="JT132" s="854"/>
      <c r="JU132" s="854"/>
      <c r="JV132" s="854"/>
      <c r="JW132" s="854"/>
      <c r="JX132" s="854"/>
      <c r="JY132" s="854"/>
      <c r="JZ132" s="854"/>
      <c r="KA132" s="854"/>
      <c r="KB132" s="854"/>
      <c r="KC132" s="854"/>
      <c r="KD132" s="854"/>
      <c r="KE132" s="854"/>
      <c r="KF132" s="854"/>
      <c r="KG132" s="854"/>
      <c r="KH132" s="854"/>
      <c r="KI132" s="854"/>
      <c r="KJ132" s="854"/>
      <c r="KK132" s="854"/>
      <c r="KL132" s="854"/>
      <c r="KM132" s="854"/>
      <c r="KN132" s="854"/>
      <c r="KO132" s="854"/>
      <c r="KP132" s="854"/>
      <c r="KQ132" s="854"/>
      <c r="KR132" s="854"/>
      <c r="KS132" s="854"/>
      <c r="KT132" s="854"/>
      <c r="KU132" s="854"/>
      <c r="KV132" s="854"/>
      <c r="KW132" s="854"/>
      <c r="KX132" s="854"/>
      <c r="KY132" s="854"/>
      <c r="KZ132" s="854"/>
      <c r="LA132" s="854"/>
      <c r="LB132" s="854"/>
      <c r="LC132" s="854"/>
      <c r="LD132" s="854"/>
      <c r="LE132" s="854"/>
      <c r="LF132" s="854"/>
      <c r="LG132" s="854"/>
      <c r="LH132" s="854"/>
      <c r="LI132" s="854"/>
      <c r="LJ132" s="854"/>
      <c r="LK132" s="854"/>
      <c r="LL132" s="854"/>
      <c r="LM132" s="855"/>
    </row>
    <row r="133" spans="1:325" s="856" customFormat="1" ht="63" outlineLevel="1">
      <c r="A133" s="295" t="s">
        <v>2339</v>
      </c>
      <c r="B133" s="492" t="s">
        <v>2446</v>
      </c>
      <c r="C133" s="515">
        <v>600008791</v>
      </c>
      <c r="D133" s="325" t="s">
        <v>1328</v>
      </c>
      <c r="E133" s="325"/>
      <c r="F133" s="329"/>
      <c r="G133" s="329" t="s">
        <v>339</v>
      </c>
      <c r="H133" s="843">
        <v>10</v>
      </c>
      <c r="I133" s="726">
        <v>1288.9205254062267</v>
      </c>
      <c r="J133" s="669">
        <f t="shared" si="23"/>
        <v>12889.205254062268</v>
      </c>
      <c r="K133" s="669">
        <f t="shared" si="24"/>
        <v>15740.297456260843</v>
      </c>
      <c r="L133" s="794">
        <f t="shared" si="25"/>
        <v>3.7043321457002677E-3</v>
      </c>
      <c r="M133" s="327"/>
      <c r="N133" s="1262"/>
      <c r="O133" s="1263"/>
      <c r="P133" s="345"/>
      <c r="Q133" s="345"/>
      <c r="R133" s="345"/>
      <c r="S133" s="345"/>
      <c r="T133" s="345"/>
      <c r="U133" s="345"/>
      <c r="V133" s="345"/>
      <c r="W133" s="345"/>
      <c r="X133" s="345"/>
      <c r="Y133" s="345"/>
      <c r="Z133" s="345"/>
      <c r="AA133" s="345"/>
      <c r="AB133" s="345"/>
      <c r="AC133" s="345"/>
      <c r="AD133" s="345"/>
      <c r="AE133" s="345"/>
      <c r="AF133" s="854"/>
      <c r="AG133" s="854"/>
      <c r="AH133" s="854"/>
      <c r="AI133" s="854"/>
      <c r="AJ133" s="854"/>
      <c r="AK133" s="854"/>
      <c r="AL133" s="854"/>
      <c r="AM133" s="854"/>
      <c r="AN133" s="854"/>
      <c r="AO133" s="854"/>
      <c r="AP133" s="854"/>
      <c r="AQ133" s="854"/>
      <c r="AR133" s="854"/>
      <c r="AS133" s="854"/>
      <c r="AT133" s="854"/>
      <c r="AU133" s="854"/>
      <c r="AV133" s="854"/>
      <c r="AW133" s="854"/>
      <c r="AX133" s="854"/>
      <c r="AY133" s="854"/>
      <c r="AZ133" s="854"/>
      <c r="BA133" s="854"/>
      <c r="BB133" s="854"/>
      <c r="BC133" s="854"/>
      <c r="BD133" s="854"/>
      <c r="BE133" s="854"/>
      <c r="BF133" s="854"/>
      <c r="BG133" s="854"/>
      <c r="BH133" s="854"/>
      <c r="BI133" s="854"/>
      <c r="BJ133" s="854"/>
      <c r="BK133" s="854"/>
      <c r="BL133" s="854"/>
      <c r="BM133" s="854"/>
      <c r="BN133" s="854"/>
      <c r="BO133" s="854"/>
      <c r="BP133" s="854"/>
      <c r="BQ133" s="854"/>
      <c r="BR133" s="854"/>
      <c r="BS133" s="854"/>
      <c r="BT133" s="854"/>
      <c r="BU133" s="854"/>
      <c r="BV133" s="854"/>
      <c r="BW133" s="854"/>
      <c r="BX133" s="854"/>
      <c r="BY133" s="854"/>
      <c r="BZ133" s="854"/>
      <c r="CA133" s="854"/>
      <c r="CB133" s="854"/>
      <c r="CC133" s="854"/>
      <c r="CD133" s="854"/>
      <c r="CE133" s="854"/>
      <c r="CF133" s="854"/>
      <c r="CG133" s="854"/>
      <c r="CH133" s="854"/>
      <c r="CI133" s="854"/>
      <c r="CJ133" s="854"/>
      <c r="CK133" s="854"/>
      <c r="CL133" s="854"/>
      <c r="CM133" s="854"/>
      <c r="CN133" s="854"/>
      <c r="CO133" s="854"/>
      <c r="CP133" s="854"/>
      <c r="CQ133" s="854"/>
      <c r="CR133" s="854"/>
      <c r="CS133" s="854"/>
      <c r="CT133" s="854"/>
      <c r="CU133" s="854"/>
      <c r="CV133" s="854"/>
      <c r="CW133" s="854"/>
      <c r="CX133" s="854"/>
      <c r="CY133" s="854"/>
      <c r="CZ133" s="854"/>
      <c r="DA133" s="854"/>
      <c r="DB133" s="854"/>
      <c r="DC133" s="854"/>
      <c r="DD133" s="854"/>
      <c r="DE133" s="854"/>
      <c r="DF133" s="854"/>
      <c r="DG133" s="854"/>
      <c r="DH133" s="854"/>
      <c r="DI133" s="854"/>
      <c r="DJ133" s="854"/>
      <c r="DK133" s="854"/>
      <c r="DL133" s="854"/>
      <c r="DM133" s="854"/>
      <c r="DN133" s="854"/>
      <c r="DO133" s="854"/>
      <c r="DP133" s="854"/>
      <c r="DQ133" s="854"/>
      <c r="DR133" s="854"/>
      <c r="DS133" s="854"/>
      <c r="DT133" s="854"/>
      <c r="DU133" s="854"/>
      <c r="DV133" s="854"/>
      <c r="DW133" s="854"/>
      <c r="DX133" s="854"/>
      <c r="DY133" s="854"/>
      <c r="DZ133" s="854"/>
      <c r="EA133" s="854"/>
      <c r="EB133" s="854"/>
      <c r="EC133" s="854"/>
      <c r="ED133" s="854"/>
      <c r="EE133" s="854"/>
      <c r="EF133" s="854"/>
      <c r="EG133" s="854"/>
      <c r="EH133" s="854"/>
      <c r="EI133" s="854"/>
      <c r="EJ133" s="854"/>
      <c r="EK133" s="854"/>
      <c r="EL133" s="854"/>
      <c r="EM133" s="854"/>
      <c r="EN133" s="854"/>
      <c r="EO133" s="854"/>
      <c r="EP133" s="854"/>
      <c r="EQ133" s="854"/>
      <c r="ER133" s="854"/>
      <c r="ES133" s="854"/>
      <c r="ET133" s="854"/>
      <c r="EU133" s="854"/>
      <c r="EV133" s="854"/>
      <c r="EW133" s="854"/>
      <c r="EX133" s="854"/>
      <c r="EY133" s="854"/>
      <c r="EZ133" s="854"/>
      <c r="FA133" s="854"/>
      <c r="FB133" s="854"/>
      <c r="FC133" s="854"/>
      <c r="FD133" s="854"/>
      <c r="FE133" s="854"/>
      <c r="FF133" s="854"/>
      <c r="FG133" s="854"/>
      <c r="FH133" s="854"/>
      <c r="FI133" s="854"/>
      <c r="FJ133" s="854"/>
      <c r="FK133" s="854"/>
      <c r="FL133" s="854"/>
      <c r="FM133" s="854"/>
      <c r="FN133" s="854"/>
      <c r="FO133" s="854"/>
      <c r="FP133" s="854"/>
      <c r="FQ133" s="854"/>
      <c r="FR133" s="854"/>
      <c r="FS133" s="854"/>
      <c r="FT133" s="854"/>
      <c r="FU133" s="854"/>
      <c r="FV133" s="854"/>
      <c r="FW133" s="854"/>
      <c r="FX133" s="854"/>
      <c r="FY133" s="854"/>
      <c r="FZ133" s="854"/>
      <c r="GA133" s="854"/>
      <c r="GB133" s="854"/>
      <c r="GC133" s="854"/>
      <c r="GD133" s="854"/>
      <c r="GE133" s="854"/>
      <c r="GF133" s="854"/>
      <c r="GG133" s="854"/>
      <c r="GH133" s="854"/>
      <c r="GI133" s="854"/>
      <c r="GJ133" s="854"/>
      <c r="GK133" s="854"/>
      <c r="GL133" s="854"/>
      <c r="GM133" s="854"/>
      <c r="GN133" s="854"/>
      <c r="GO133" s="854"/>
      <c r="GP133" s="854"/>
      <c r="GQ133" s="854"/>
      <c r="GR133" s="854"/>
      <c r="GS133" s="854"/>
      <c r="GT133" s="854"/>
      <c r="GU133" s="854"/>
      <c r="GV133" s="854"/>
      <c r="GW133" s="854"/>
      <c r="GX133" s="854"/>
      <c r="GY133" s="854"/>
      <c r="GZ133" s="854"/>
      <c r="HA133" s="854"/>
      <c r="HB133" s="854"/>
      <c r="HC133" s="854"/>
      <c r="HD133" s="854"/>
      <c r="HE133" s="854"/>
      <c r="HF133" s="854"/>
      <c r="HG133" s="854"/>
      <c r="HH133" s="854"/>
      <c r="HI133" s="854"/>
      <c r="HJ133" s="854"/>
      <c r="HK133" s="854"/>
      <c r="HL133" s="854"/>
      <c r="HM133" s="854"/>
      <c r="HN133" s="854"/>
      <c r="HO133" s="854"/>
      <c r="HP133" s="854"/>
      <c r="HQ133" s="854"/>
      <c r="HR133" s="854"/>
      <c r="HS133" s="854"/>
      <c r="HT133" s="854"/>
      <c r="HU133" s="854"/>
      <c r="HV133" s="854"/>
      <c r="HW133" s="854"/>
      <c r="HX133" s="854"/>
      <c r="HY133" s="854"/>
      <c r="HZ133" s="854"/>
      <c r="IA133" s="854"/>
      <c r="IB133" s="854"/>
      <c r="IC133" s="854"/>
      <c r="ID133" s="854"/>
      <c r="IE133" s="854"/>
      <c r="IF133" s="854"/>
      <c r="IG133" s="854"/>
      <c r="IH133" s="854"/>
      <c r="II133" s="854"/>
      <c r="IJ133" s="854"/>
      <c r="IK133" s="854"/>
      <c r="IL133" s="854"/>
      <c r="IM133" s="854"/>
      <c r="IN133" s="854"/>
      <c r="IO133" s="854"/>
      <c r="IP133" s="854"/>
      <c r="IQ133" s="854"/>
      <c r="IR133" s="854"/>
      <c r="IS133" s="854"/>
      <c r="IT133" s="854"/>
      <c r="IU133" s="854"/>
      <c r="IV133" s="854"/>
      <c r="IW133" s="854"/>
      <c r="IX133" s="854"/>
      <c r="IY133" s="854"/>
      <c r="IZ133" s="854"/>
      <c r="JA133" s="854"/>
      <c r="JB133" s="854"/>
      <c r="JC133" s="854"/>
      <c r="JD133" s="854"/>
      <c r="JE133" s="854"/>
      <c r="JF133" s="854"/>
      <c r="JG133" s="854"/>
      <c r="JH133" s="854"/>
      <c r="JI133" s="854"/>
      <c r="JJ133" s="854"/>
      <c r="JK133" s="854"/>
      <c r="JL133" s="854"/>
      <c r="JM133" s="854"/>
      <c r="JN133" s="854"/>
      <c r="JO133" s="854"/>
      <c r="JP133" s="854"/>
      <c r="JQ133" s="854"/>
      <c r="JR133" s="854"/>
      <c r="JS133" s="854"/>
      <c r="JT133" s="854"/>
      <c r="JU133" s="854"/>
      <c r="JV133" s="854"/>
      <c r="JW133" s="854"/>
      <c r="JX133" s="854"/>
      <c r="JY133" s="854"/>
      <c r="JZ133" s="854"/>
      <c r="KA133" s="854"/>
      <c r="KB133" s="854"/>
      <c r="KC133" s="854"/>
      <c r="KD133" s="854"/>
      <c r="KE133" s="854"/>
      <c r="KF133" s="854"/>
      <c r="KG133" s="854"/>
      <c r="KH133" s="854"/>
      <c r="KI133" s="854"/>
      <c r="KJ133" s="854"/>
      <c r="KK133" s="854"/>
      <c r="KL133" s="854"/>
      <c r="KM133" s="854"/>
      <c r="KN133" s="854"/>
      <c r="KO133" s="854"/>
      <c r="KP133" s="854"/>
      <c r="KQ133" s="854"/>
      <c r="KR133" s="854"/>
      <c r="KS133" s="854"/>
      <c r="KT133" s="854"/>
      <c r="KU133" s="854"/>
      <c r="KV133" s="854"/>
      <c r="KW133" s="854"/>
      <c r="KX133" s="854"/>
      <c r="KY133" s="854"/>
      <c r="KZ133" s="854"/>
      <c r="LA133" s="854"/>
      <c r="LB133" s="854"/>
      <c r="LC133" s="854"/>
      <c r="LD133" s="854"/>
      <c r="LE133" s="854"/>
      <c r="LF133" s="854"/>
      <c r="LG133" s="854"/>
      <c r="LH133" s="854"/>
      <c r="LI133" s="854"/>
      <c r="LJ133" s="854"/>
      <c r="LK133" s="854"/>
      <c r="LL133" s="854"/>
      <c r="LM133" s="855"/>
    </row>
    <row r="134" spans="1:325" s="856" customFormat="1" ht="63" outlineLevel="1">
      <c r="A134" s="295" t="s">
        <v>2340</v>
      </c>
      <c r="B134" s="492" t="s">
        <v>2446</v>
      </c>
      <c r="C134" s="515">
        <v>600008792</v>
      </c>
      <c r="D134" s="325" t="s">
        <v>1329</v>
      </c>
      <c r="E134" s="325"/>
      <c r="F134" s="329"/>
      <c r="G134" s="329" t="s">
        <v>339</v>
      </c>
      <c r="H134" s="843">
        <v>3</v>
      </c>
      <c r="I134" s="726">
        <v>1967.2294402384196</v>
      </c>
      <c r="J134" s="669">
        <f t="shared" si="23"/>
        <v>5901.6883207152587</v>
      </c>
      <c r="K134" s="669">
        <f t="shared" si="24"/>
        <v>7207.1417772574741</v>
      </c>
      <c r="L134" s="794">
        <f t="shared" si="25"/>
        <v>1.696133572971011E-3</v>
      </c>
      <c r="M134" s="327"/>
      <c r="N134" s="1262"/>
      <c r="O134" s="1263"/>
      <c r="P134" s="345"/>
      <c r="Q134" s="345"/>
      <c r="R134" s="345"/>
      <c r="S134" s="345"/>
      <c r="T134" s="345"/>
      <c r="U134" s="345"/>
      <c r="V134" s="345"/>
      <c r="W134" s="345"/>
      <c r="X134" s="345"/>
      <c r="Y134" s="345"/>
      <c r="Z134" s="345"/>
      <c r="AA134" s="345"/>
      <c r="AB134" s="345"/>
      <c r="AC134" s="345"/>
      <c r="AD134" s="345"/>
      <c r="AE134" s="345"/>
      <c r="AF134" s="854"/>
      <c r="AG134" s="854"/>
      <c r="AH134" s="854"/>
      <c r="AI134" s="854"/>
      <c r="AJ134" s="854"/>
      <c r="AK134" s="854"/>
      <c r="AL134" s="854"/>
      <c r="AM134" s="854"/>
      <c r="AN134" s="854"/>
      <c r="AO134" s="854"/>
      <c r="AP134" s="854"/>
      <c r="AQ134" s="854"/>
      <c r="AR134" s="854"/>
      <c r="AS134" s="854"/>
      <c r="AT134" s="854"/>
      <c r="AU134" s="854"/>
      <c r="AV134" s="854"/>
      <c r="AW134" s="854"/>
      <c r="AX134" s="854"/>
      <c r="AY134" s="854"/>
      <c r="AZ134" s="854"/>
      <c r="BA134" s="854"/>
      <c r="BB134" s="854"/>
      <c r="BC134" s="854"/>
      <c r="BD134" s="854"/>
      <c r="BE134" s="854"/>
      <c r="BF134" s="854"/>
      <c r="BG134" s="854"/>
      <c r="BH134" s="854"/>
      <c r="BI134" s="854"/>
      <c r="BJ134" s="854"/>
      <c r="BK134" s="854"/>
      <c r="BL134" s="854"/>
      <c r="BM134" s="854"/>
      <c r="BN134" s="854"/>
      <c r="BO134" s="854"/>
      <c r="BP134" s="854"/>
      <c r="BQ134" s="854"/>
      <c r="BR134" s="854"/>
      <c r="BS134" s="854"/>
      <c r="BT134" s="854"/>
      <c r="BU134" s="854"/>
      <c r="BV134" s="854"/>
      <c r="BW134" s="854"/>
      <c r="BX134" s="854"/>
      <c r="BY134" s="854"/>
      <c r="BZ134" s="854"/>
      <c r="CA134" s="854"/>
      <c r="CB134" s="854"/>
      <c r="CC134" s="854"/>
      <c r="CD134" s="854"/>
      <c r="CE134" s="854"/>
      <c r="CF134" s="854"/>
      <c r="CG134" s="854"/>
      <c r="CH134" s="854"/>
      <c r="CI134" s="854"/>
      <c r="CJ134" s="854"/>
      <c r="CK134" s="854"/>
      <c r="CL134" s="854"/>
      <c r="CM134" s="854"/>
      <c r="CN134" s="854"/>
      <c r="CO134" s="854"/>
      <c r="CP134" s="854"/>
      <c r="CQ134" s="854"/>
      <c r="CR134" s="854"/>
      <c r="CS134" s="854"/>
      <c r="CT134" s="854"/>
      <c r="CU134" s="854"/>
      <c r="CV134" s="854"/>
      <c r="CW134" s="854"/>
      <c r="CX134" s="854"/>
      <c r="CY134" s="854"/>
      <c r="CZ134" s="854"/>
      <c r="DA134" s="854"/>
      <c r="DB134" s="854"/>
      <c r="DC134" s="854"/>
      <c r="DD134" s="854"/>
      <c r="DE134" s="854"/>
      <c r="DF134" s="854"/>
      <c r="DG134" s="854"/>
      <c r="DH134" s="854"/>
      <c r="DI134" s="854"/>
      <c r="DJ134" s="854"/>
      <c r="DK134" s="854"/>
      <c r="DL134" s="854"/>
      <c r="DM134" s="854"/>
      <c r="DN134" s="854"/>
      <c r="DO134" s="854"/>
      <c r="DP134" s="854"/>
      <c r="DQ134" s="854"/>
      <c r="DR134" s="854"/>
      <c r="DS134" s="854"/>
      <c r="DT134" s="854"/>
      <c r="DU134" s="854"/>
      <c r="DV134" s="854"/>
      <c r="DW134" s="854"/>
      <c r="DX134" s="854"/>
      <c r="DY134" s="854"/>
      <c r="DZ134" s="854"/>
      <c r="EA134" s="854"/>
      <c r="EB134" s="854"/>
      <c r="EC134" s="854"/>
      <c r="ED134" s="854"/>
      <c r="EE134" s="854"/>
      <c r="EF134" s="854"/>
      <c r="EG134" s="854"/>
      <c r="EH134" s="854"/>
      <c r="EI134" s="854"/>
      <c r="EJ134" s="854"/>
      <c r="EK134" s="854"/>
      <c r="EL134" s="854"/>
      <c r="EM134" s="854"/>
      <c r="EN134" s="854"/>
      <c r="EO134" s="854"/>
      <c r="EP134" s="854"/>
      <c r="EQ134" s="854"/>
      <c r="ER134" s="854"/>
      <c r="ES134" s="854"/>
      <c r="ET134" s="854"/>
      <c r="EU134" s="854"/>
      <c r="EV134" s="854"/>
      <c r="EW134" s="854"/>
      <c r="EX134" s="854"/>
      <c r="EY134" s="854"/>
      <c r="EZ134" s="854"/>
      <c r="FA134" s="854"/>
      <c r="FB134" s="854"/>
      <c r="FC134" s="854"/>
      <c r="FD134" s="854"/>
      <c r="FE134" s="854"/>
      <c r="FF134" s="854"/>
      <c r="FG134" s="854"/>
      <c r="FH134" s="854"/>
      <c r="FI134" s="854"/>
      <c r="FJ134" s="854"/>
      <c r="FK134" s="854"/>
      <c r="FL134" s="854"/>
      <c r="FM134" s="854"/>
      <c r="FN134" s="854"/>
      <c r="FO134" s="854"/>
      <c r="FP134" s="854"/>
      <c r="FQ134" s="854"/>
      <c r="FR134" s="854"/>
      <c r="FS134" s="854"/>
      <c r="FT134" s="854"/>
      <c r="FU134" s="854"/>
      <c r="FV134" s="854"/>
      <c r="FW134" s="854"/>
      <c r="FX134" s="854"/>
      <c r="FY134" s="854"/>
      <c r="FZ134" s="854"/>
      <c r="GA134" s="854"/>
      <c r="GB134" s="854"/>
      <c r="GC134" s="854"/>
      <c r="GD134" s="854"/>
      <c r="GE134" s="854"/>
      <c r="GF134" s="854"/>
      <c r="GG134" s="854"/>
      <c r="GH134" s="854"/>
      <c r="GI134" s="854"/>
      <c r="GJ134" s="854"/>
      <c r="GK134" s="854"/>
      <c r="GL134" s="854"/>
      <c r="GM134" s="854"/>
      <c r="GN134" s="854"/>
      <c r="GO134" s="854"/>
      <c r="GP134" s="854"/>
      <c r="GQ134" s="854"/>
      <c r="GR134" s="854"/>
      <c r="GS134" s="854"/>
      <c r="GT134" s="854"/>
      <c r="GU134" s="854"/>
      <c r="GV134" s="854"/>
      <c r="GW134" s="854"/>
      <c r="GX134" s="854"/>
      <c r="GY134" s="854"/>
      <c r="GZ134" s="854"/>
      <c r="HA134" s="854"/>
      <c r="HB134" s="854"/>
      <c r="HC134" s="854"/>
      <c r="HD134" s="854"/>
      <c r="HE134" s="854"/>
      <c r="HF134" s="854"/>
      <c r="HG134" s="854"/>
      <c r="HH134" s="854"/>
      <c r="HI134" s="854"/>
      <c r="HJ134" s="854"/>
      <c r="HK134" s="854"/>
      <c r="HL134" s="854"/>
      <c r="HM134" s="854"/>
      <c r="HN134" s="854"/>
      <c r="HO134" s="854"/>
      <c r="HP134" s="854"/>
      <c r="HQ134" s="854"/>
      <c r="HR134" s="854"/>
      <c r="HS134" s="854"/>
      <c r="HT134" s="854"/>
      <c r="HU134" s="854"/>
      <c r="HV134" s="854"/>
      <c r="HW134" s="854"/>
      <c r="HX134" s="854"/>
      <c r="HY134" s="854"/>
      <c r="HZ134" s="854"/>
      <c r="IA134" s="854"/>
      <c r="IB134" s="854"/>
      <c r="IC134" s="854"/>
      <c r="ID134" s="854"/>
      <c r="IE134" s="854"/>
      <c r="IF134" s="854"/>
      <c r="IG134" s="854"/>
      <c r="IH134" s="854"/>
      <c r="II134" s="854"/>
      <c r="IJ134" s="854"/>
      <c r="IK134" s="854"/>
      <c r="IL134" s="854"/>
      <c r="IM134" s="854"/>
      <c r="IN134" s="854"/>
      <c r="IO134" s="854"/>
      <c r="IP134" s="854"/>
      <c r="IQ134" s="854"/>
      <c r="IR134" s="854"/>
      <c r="IS134" s="854"/>
      <c r="IT134" s="854"/>
      <c r="IU134" s="854"/>
      <c r="IV134" s="854"/>
      <c r="IW134" s="854"/>
      <c r="IX134" s="854"/>
      <c r="IY134" s="854"/>
      <c r="IZ134" s="854"/>
      <c r="JA134" s="854"/>
      <c r="JB134" s="854"/>
      <c r="JC134" s="854"/>
      <c r="JD134" s="854"/>
      <c r="JE134" s="854"/>
      <c r="JF134" s="854"/>
      <c r="JG134" s="854"/>
      <c r="JH134" s="854"/>
      <c r="JI134" s="854"/>
      <c r="JJ134" s="854"/>
      <c r="JK134" s="854"/>
      <c r="JL134" s="854"/>
      <c r="JM134" s="854"/>
      <c r="JN134" s="854"/>
      <c r="JO134" s="854"/>
      <c r="JP134" s="854"/>
      <c r="JQ134" s="854"/>
      <c r="JR134" s="854"/>
      <c r="JS134" s="854"/>
      <c r="JT134" s="854"/>
      <c r="JU134" s="854"/>
      <c r="JV134" s="854"/>
      <c r="JW134" s="854"/>
      <c r="JX134" s="854"/>
      <c r="JY134" s="854"/>
      <c r="JZ134" s="854"/>
      <c r="KA134" s="854"/>
      <c r="KB134" s="854"/>
      <c r="KC134" s="854"/>
      <c r="KD134" s="854"/>
      <c r="KE134" s="854"/>
      <c r="KF134" s="854"/>
      <c r="KG134" s="854"/>
      <c r="KH134" s="854"/>
      <c r="KI134" s="854"/>
      <c r="KJ134" s="854"/>
      <c r="KK134" s="854"/>
      <c r="KL134" s="854"/>
      <c r="KM134" s="854"/>
      <c r="KN134" s="854"/>
      <c r="KO134" s="854"/>
      <c r="KP134" s="854"/>
      <c r="KQ134" s="854"/>
      <c r="KR134" s="854"/>
      <c r="KS134" s="854"/>
      <c r="KT134" s="854"/>
      <c r="KU134" s="854"/>
      <c r="KV134" s="854"/>
      <c r="KW134" s="854"/>
      <c r="KX134" s="854"/>
      <c r="KY134" s="854"/>
      <c r="KZ134" s="854"/>
      <c r="LA134" s="854"/>
      <c r="LB134" s="854"/>
      <c r="LC134" s="854"/>
      <c r="LD134" s="854"/>
      <c r="LE134" s="854"/>
      <c r="LF134" s="854"/>
      <c r="LG134" s="854"/>
      <c r="LH134" s="854"/>
      <c r="LI134" s="854"/>
      <c r="LJ134" s="854"/>
      <c r="LK134" s="854"/>
      <c r="LL134" s="854"/>
      <c r="LM134" s="855"/>
    </row>
    <row r="135" spans="1:325" s="856" customFormat="1" ht="47.25" outlineLevel="1">
      <c r="A135" s="295" t="s">
        <v>2341</v>
      </c>
      <c r="B135" s="492" t="s">
        <v>2446</v>
      </c>
      <c r="C135" s="515">
        <v>600009920</v>
      </c>
      <c r="D135" s="325" t="s">
        <v>1330</v>
      </c>
      <c r="E135" s="325"/>
      <c r="F135" s="329"/>
      <c r="G135" s="329" t="s">
        <v>339</v>
      </c>
      <c r="H135" s="843">
        <v>14</v>
      </c>
      <c r="I135" s="726">
        <v>1220.2391449050872</v>
      </c>
      <c r="J135" s="669">
        <f t="shared" si="23"/>
        <v>17083.348028671222</v>
      </c>
      <c r="K135" s="669">
        <f t="shared" si="24"/>
        <v>20862.184612613299</v>
      </c>
      <c r="L135" s="794">
        <f t="shared" si="25"/>
        <v>4.9097204995511654E-3</v>
      </c>
      <c r="M135" s="327"/>
      <c r="N135" s="1262"/>
      <c r="O135" s="1263"/>
      <c r="P135" s="345"/>
      <c r="Q135" s="345"/>
      <c r="R135" s="345"/>
      <c r="S135" s="345"/>
      <c r="T135" s="345"/>
      <c r="U135" s="345"/>
      <c r="V135" s="345"/>
      <c r="W135" s="345"/>
      <c r="X135" s="345"/>
      <c r="Y135" s="345"/>
      <c r="Z135" s="345"/>
      <c r="AA135" s="345"/>
      <c r="AB135" s="345"/>
      <c r="AC135" s="345"/>
      <c r="AD135" s="345"/>
      <c r="AE135" s="345"/>
      <c r="AF135" s="854"/>
      <c r="AG135" s="854"/>
      <c r="AH135" s="854"/>
      <c r="AI135" s="854"/>
      <c r="AJ135" s="854"/>
      <c r="AK135" s="854"/>
      <c r="AL135" s="854"/>
      <c r="AM135" s="854"/>
      <c r="AN135" s="854"/>
      <c r="AO135" s="854"/>
      <c r="AP135" s="854"/>
      <c r="AQ135" s="854"/>
      <c r="AR135" s="854"/>
      <c r="AS135" s="854"/>
      <c r="AT135" s="854"/>
      <c r="AU135" s="854"/>
      <c r="AV135" s="854"/>
      <c r="AW135" s="854"/>
      <c r="AX135" s="854"/>
      <c r="AY135" s="854"/>
      <c r="AZ135" s="854"/>
      <c r="BA135" s="854"/>
      <c r="BB135" s="854"/>
      <c r="BC135" s="854"/>
      <c r="BD135" s="854"/>
      <c r="BE135" s="854"/>
      <c r="BF135" s="854"/>
      <c r="BG135" s="854"/>
      <c r="BH135" s="854"/>
      <c r="BI135" s="854"/>
      <c r="BJ135" s="854"/>
      <c r="BK135" s="854"/>
      <c r="BL135" s="854"/>
      <c r="BM135" s="854"/>
      <c r="BN135" s="854"/>
      <c r="BO135" s="854"/>
      <c r="BP135" s="854"/>
      <c r="BQ135" s="854"/>
      <c r="BR135" s="854"/>
      <c r="BS135" s="854"/>
      <c r="BT135" s="854"/>
      <c r="BU135" s="854"/>
      <c r="BV135" s="854"/>
      <c r="BW135" s="854"/>
      <c r="BX135" s="854"/>
      <c r="BY135" s="854"/>
      <c r="BZ135" s="854"/>
      <c r="CA135" s="854"/>
      <c r="CB135" s="854"/>
      <c r="CC135" s="854"/>
      <c r="CD135" s="854"/>
      <c r="CE135" s="854"/>
      <c r="CF135" s="854"/>
      <c r="CG135" s="854"/>
      <c r="CH135" s="854"/>
      <c r="CI135" s="854"/>
      <c r="CJ135" s="854"/>
      <c r="CK135" s="854"/>
      <c r="CL135" s="854"/>
      <c r="CM135" s="854"/>
      <c r="CN135" s="854"/>
      <c r="CO135" s="854"/>
      <c r="CP135" s="854"/>
      <c r="CQ135" s="854"/>
      <c r="CR135" s="854"/>
      <c r="CS135" s="854"/>
      <c r="CT135" s="854"/>
      <c r="CU135" s="854"/>
      <c r="CV135" s="854"/>
      <c r="CW135" s="854"/>
      <c r="CX135" s="854"/>
      <c r="CY135" s="854"/>
      <c r="CZ135" s="854"/>
      <c r="DA135" s="854"/>
      <c r="DB135" s="854"/>
      <c r="DC135" s="854"/>
      <c r="DD135" s="854"/>
      <c r="DE135" s="854"/>
      <c r="DF135" s="854"/>
      <c r="DG135" s="854"/>
      <c r="DH135" s="854"/>
      <c r="DI135" s="854"/>
      <c r="DJ135" s="854"/>
      <c r="DK135" s="854"/>
      <c r="DL135" s="854"/>
      <c r="DM135" s="854"/>
      <c r="DN135" s="854"/>
      <c r="DO135" s="854"/>
      <c r="DP135" s="854"/>
      <c r="DQ135" s="854"/>
      <c r="DR135" s="854"/>
      <c r="DS135" s="854"/>
      <c r="DT135" s="854"/>
      <c r="DU135" s="854"/>
      <c r="DV135" s="854"/>
      <c r="DW135" s="854"/>
      <c r="DX135" s="854"/>
      <c r="DY135" s="854"/>
      <c r="DZ135" s="854"/>
      <c r="EA135" s="854"/>
      <c r="EB135" s="854"/>
      <c r="EC135" s="854"/>
      <c r="ED135" s="854"/>
      <c r="EE135" s="854"/>
      <c r="EF135" s="854"/>
      <c r="EG135" s="854"/>
      <c r="EH135" s="854"/>
      <c r="EI135" s="854"/>
      <c r="EJ135" s="854"/>
      <c r="EK135" s="854"/>
      <c r="EL135" s="854"/>
      <c r="EM135" s="854"/>
      <c r="EN135" s="854"/>
      <c r="EO135" s="854"/>
      <c r="EP135" s="854"/>
      <c r="EQ135" s="854"/>
      <c r="ER135" s="854"/>
      <c r="ES135" s="854"/>
      <c r="ET135" s="854"/>
      <c r="EU135" s="854"/>
      <c r="EV135" s="854"/>
      <c r="EW135" s="854"/>
      <c r="EX135" s="854"/>
      <c r="EY135" s="854"/>
      <c r="EZ135" s="854"/>
      <c r="FA135" s="854"/>
      <c r="FB135" s="854"/>
      <c r="FC135" s="854"/>
      <c r="FD135" s="854"/>
      <c r="FE135" s="854"/>
      <c r="FF135" s="854"/>
      <c r="FG135" s="854"/>
      <c r="FH135" s="854"/>
      <c r="FI135" s="854"/>
      <c r="FJ135" s="854"/>
      <c r="FK135" s="854"/>
      <c r="FL135" s="854"/>
      <c r="FM135" s="854"/>
      <c r="FN135" s="854"/>
      <c r="FO135" s="854"/>
      <c r="FP135" s="854"/>
      <c r="FQ135" s="854"/>
      <c r="FR135" s="854"/>
      <c r="FS135" s="854"/>
      <c r="FT135" s="854"/>
      <c r="FU135" s="854"/>
      <c r="FV135" s="854"/>
      <c r="FW135" s="854"/>
      <c r="FX135" s="854"/>
      <c r="FY135" s="854"/>
      <c r="FZ135" s="854"/>
      <c r="GA135" s="854"/>
      <c r="GB135" s="854"/>
      <c r="GC135" s="854"/>
      <c r="GD135" s="854"/>
      <c r="GE135" s="854"/>
      <c r="GF135" s="854"/>
      <c r="GG135" s="854"/>
      <c r="GH135" s="854"/>
      <c r="GI135" s="854"/>
      <c r="GJ135" s="854"/>
      <c r="GK135" s="854"/>
      <c r="GL135" s="854"/>
      <c r="GM135" s="854"/>
      <c r="GN135" s="854"/>
      <c r="GO135" s="854"/>
      <c r="GP135" s="854"/>
      <c r="GQ135" s="854"/>
      <c r="GR135" s="854"/>
      <c r="GS135" s="854"/>
      <c r="GT135" s="854"/>
      <c r="GU135" s="854"/>
      <c r="GV135" s="854"/>
      <c r="GW135" s="854"/>
      <c r="GX135" s="854"/>
      <c r="GY135" s="854"/>
      <c r="GZ135" s="854"/>
      <c r="HA135" s="854"/>
      <c r="HB135" s="854"/>
      <c r="HC135" s="854"/>
      <c r="HD135" s="854"/>
      <c r="HE135" s="854"/>
      <c r="HF135" s="854"/>
      <c r="HG135" s="854"/>
      <c r="HH135" s="854"/>
      <c r="HI135" s="854"/>
      <c r="HJ135" s="854"/>
      <c r="HK135" s="854"/>
      <c r="HL135" s="854"/>
      <c r="HM135" s="854"/>
      <c r="HN135" s="854"/>
      <c r="HO135" s="854"/>
      <c r="HP135" s="854"/>
      <c r="HQ135" s="854"/>
      <c r="HR135" s="854"/>
      <c r="HS135" s="854"/>
      <c r="HT135" s="854"/>
      <c r="HU135" s="854"/>
      <c r="HV135" s="854"/>
      <c r="HW135" s="854"/>
      <c r="HX135" s="854"/>
      <c r="HY135" s="854"/>
      <c r="HZ135" s="854"/>
      <c r="IA135" s="854"/>
      <c r="IB135" s="854"/>
      <c r="IC135" s="854"/>
      <c r="ID135" s="854"/>
      <c r="IE135" s="854"/>
      <c r="IF135" s="854"/>
      <c r="IG135" s="854"/>
      <c r="IH135" s="854"/>
      <c r="II135" s="854"/>
      <c r="IJ135" s="854"/>
      <c r="IK135" s="854"/>
      <c r="IL135" s="854"/>
      <c r="IM135" s="854"/>
      <c r="IN135" s="854"/>
      <c r="IO135" s="854"/>
      <c r="IP135" s="854"/>
      <c r="IQ135" s="854"/>
      <c r="IR135" s="854"/>
      <c r="IS135" s="854"/>
      <c r="IT135" s="854"/>
      <c r="IU135" s="854"/>
      <c r="IV135" s="854"/>
      <c r="IW135" s="854"/>
      <c r="IX135" s="854"/>
      <c r="IY135" s="854"/>
      <c r="IZ135" s="854"/>
      <c r="JA135" s="854"/>
      <c r="JB135" s="854"/>
      <c r="JC135" s="854"/>
      <c r="JD135" s="854"/>
      <c r="JE135" s="854"/>
      <c r="JF135" s="854"/>
      <c r="JG135" s="854"/>
      <c r="JH135" s="854"/>
      <c r="JI135" s="854"/>
      <c r="JJ135" s="854"/>
      <c r="JK135" s="854"/>
      <c r="JL135" s="854"/>
      <c r="JM135" s="854"/>
      <c r="JN135" s="854"/>
      <c r="JO135" s="854"/>
      <c r="JP135" s="854"/>
      <c r="JQ135" s="854"/>
      <c r="JR135" s="854"/>
      <c r="JS135" s="854"/>
      <c r="JT135" s="854"/>
      <c r="JU135" s="854"/>
      <c r="JV135" s="854"/>
      <c r="JW135" s="854"/>
      <c r="JX135" s="854"/>
      <c r="JY135" s="854"/>
      <c r="JZ135" s="854"/>
      <c r="KA135" s="854"/>
      <c r="KB135" s="854"/>
      <c r="KC135" s="854"/>
      <c r="KD135" s="854"/>
      <c r="KE135" s="854"/>
      <c r="KF135" s="854"/>
      <c r="KG135" s="854"/>
      <c r="KH135" s="854"/>
      <c r="KI135" s="854"/>
      <c r="KJ135" s="854"/>
      <c r="KK135" s="854"/>
      <c r="KL135" s="854"/>
      <c r="KM135" s="854"/>
      <c r="KN135" s="854"/>
      <c r="KO135" s="854"/>
      <c r="KP135" s="854"/>
      <c r="KQ135" s="854"/>
      <c r="KR135" s="854"/>
      <c r="KS135" s="854"/>
      <c r="KT135" s="854"/>
      <c r="KU135" s="854"/>
      <c r="KV135" s="854"/>
      <c r="KW135" s="854"/>
      <c r="KX135" s="854"/>
      <c r="KY135" s="854"/>
      <c r="KZ135" s="854"/>
      <c r="LA135" s="854"/>
      <c r="LB135" s="854"/>
      <c r="LC135" s="854"/>
      <c r="LD135" s="854"/>
      <c r="LE135" s="854"/>
      <c r="LF135" s="854"/>
      <c r="LG135" s="854"/>
      <c r="LH135" s="854"/>
      <c r="LI135" s="854"/>
      <c r="LJ135" s="854"/>
      <c r="LK135" s="854"/>
      <c r="LL135" s="854"/>
      <c r="LM135" s="855"/>
    </row>
    <row r="136" spans="1:325" s="856" customFormat="1" ht="47.25" outlineLevel="1">
      <c r="A136" s="295" t="s">
        <v>2342</v>
      </c>
      <c r="B136" s="492" t="s">
        <v>2446</v>
      </c>
      <c r="C136" s="511">
        <v>600002790</v>
      </c>
      <c r="D136" s="325" t="s">
        <v>1331</v>
      </c>
      <c r="E136" s="325"/>
      <c r="F136" s="329"/>
      <c r="G136" s="329" t="s">
        <v>339</v>
      </c>
      <c r="H136" s="843">
        <v>5</v>
      </c>
      <c r="I136" s="726">
        <v>318.21075000000002</v>
      </c>
      <c r="J136" s="669">
        <f t="shared" si="23"/>
        <v>1591.05375</v>
      </c>
      <c r="K136" s="669">
        <f t="shared" si="24"/>
        <v>1942.9948395000001</v>
      </c>
      <c r="L136" s="794">
        <f t="shared" si="25"/>
        <v>4.5726570688324025E-4</v>
      </c>
      <c r="M136" s="327"/>
      <c r="N136" s="1262"/>
      <c r="O136" s="1263"/>
      <c r="P136" s="345"/>
      <c r="Q136" s="345"/>
      <c r="R136" s="345"/>
      <c r="S136" s="345"/>
      <c r="T136" s="345"/>
      <c r="U136" s="345"/>
      <c r="V136" s="345"/>
      <c r="W136" s="345"/>
      <c r="X136" s="345"/>
      <c r="Y136" s="345"/>
      <c r="Z136" s="345"/>
      <c r="AA136" s="345"/>
      <c r="AB136" s="345"/>
      <c r="AC136" s="345"/>
      <c r="AD136" s="345"/>
      <c r="AE136" s="345"/>
      <c r="AF136" s="854"/>
      <c r="AG136" s="854"/>
      <c r="AH136" s="854"/>
      <c r="AI136" s="854"/>
      <c r="AJ136" s="854"/>
      <c r="AK136" s="854"/>
      <c r="AL136" s="854"/>
      <c r="AM136" s="854"/>
      <c r="AN136" s="854"/>
      <c r="AO136" s="854"/>
      <c r="AP136" s="854"/>
      <c r="AQ136" s="854"/>
      <c r="AR136" s="854"/>
      <c r="AS136" s="854"/>
      <c r="AT136" s="854"/>
      <c r="AU136" s="854"/>
      <c r="AV136" s="854"/>
      <c r="AW136" s="854"/>
      <c r="AX136" s="854"/>
      <c r="AY136" s="854"/>
      <c r="AZ136" s="854"/>
      <c r="BA136" s="854"/>
      <c r="BB136" s="854"/>
      <c r="BC136" s="854"/>
      <c r="BD136" s="854"/>
      <c r="BE136" s="854"/>
      <c r="BF136" s="854"/>
      <c r="BG136" s="854"/>
      <c r="BH136" s="854"/>
      <c r="BI136" s="854"/>
      <c r="BJ136" s="854"/>
      <c r="BK136" s="854"/>
      <c r="BL136" s="854"/>
      <c r="BM136" s="854"/>
      <c r="BN136" s="854"/>
      <c r="BO136" s="854"/>
      <c r="BP136" s="854"/>
      <c r="BQ136" s="854"/>
      <c r="BR136" s="854"/>
      <c r="BS136" s="854"/>
      <c r="BT136" s="854"/>
      <c r="BU136" s="854"/>
      <c r="BV136" s="854"/>
      <c r="BW136" s="854"/>
      <c r="BX136" s="854"/>
      <c r="BY136" s="854"/>
      <c r="BZ136" s="854"/>
      <c r="CA136" s="854"/>
      <c r="CB136" s="854"/>
      <c r="CC136" s="854"/>
      <c r="CD136" s="854"/>
      <c r="CE136" s="854"/>
      <c r="CF136" s="854"/>
      <c r="CG136" s="854"/>
      <c r="CH136" s="854"/>
      <c r="CI136" s="854"/>
      <c r="CJ136" s="854"/>
      <c r="CK136" s="854"/>
      <c r="CL136" s="854"/>
      <c r="CM136" s="854"/>
      <c r="CN136" s="854"/>
      <c r="CO136" s="854"/>
      <c r="CP136" s="854"/>
      <c r="CQ136" s="854"/>
      <c r="CR136" s="854"/>
      <c r="CS136" s="854"/>
      <c r="CT136" s="854"/>
      <c r="CU136" s="854"/>
      <c r="CV136" s="854"/>
      <c r="CW136" s="854"/>
      <c r="CX136" s="854"/>
      <c r="CY136" s="854"/>
      <c r="CZ136" s="854"/>
      <c r="DA136" s="854"/>
      <c r="DB136" s="854"/>
      <c r="DC136" s="854"/>
      <c r="DD136" s="854"/>
      <c r="DE136" s="854"/>
      <c r="DF136" s="854"/>
      <c r="DG136" s="854"/>
      <c r="DH136" s="854"/>
      <c r="DI136" s="854"/>
      <c r="DJ136" s="854"/>
      <c r="DK136" s="854"/>
      <c r="DL136" s="854"/>
      <c r="DM136" s="854"/>
      <c r="DN136" s="854"/>
      <c r="DO136" s="854"/>
      <c r="DP136" s="854"/>
      <c r="DQ136" s="854"/>
      <c r="DR136" s="854"/>
      <c r="DS136" s="854"/>
      <c r="DT136" s="854"/>
      <c r="DU136" s="854"/>
      <c r="DV136" s="854"/>
      <c r="DW136" s="854"/>
      <c r="DX136" s="854"/>
      <c r="DY136" s="854"/>
      <c r="DZ136" s="854"/>
      <c r="EA136" s="854"/>
      <c r="EB136" s="854"/>
      <c r="EC136" s="854"/>
      <c r="ED136" s="854"/>
      <c r="EE136" s="854"/>
      <c r="EF136" s="854"/>
      <c r="EG136" s="854"/>
      <c r="EH136" s="854"/>
      <c r="EI136" s="854"/>
      <c r="EJ136" s="854"/>
      <c r="EK136" s="854"/>
      <c r="EL136" s="854"/>
      <c r="EM136" s="854"/>
      <c r="EN136" s="854"/>
      <c r="EO136" s="854"/>
      <c r="EP136" s="854"/>
      <c r="EQ136" s="854"/>
      <c r="ER136" s="854"/>
      <c r="ES136" s="854"/>
      <c r="ET136" s="854"/>
      <c r="EU136" s="854"/>
      <c r="EV136" s="854"/>
      <c r="EW136" s="854"/>
      <c r="EX136" s="854"/>
      <c r="EY136" s="854"/>
      <c r="EZ136" s="854"/>
      <c r="FA136" s="854"/>
      <c r="FB136" s="854"/>
      <c r="FC136" s="854"/>
      <c r="FD136" s="854"/>
      <c r="FE136" s="854"/>
      <c r="FF136" s="854"/>
      <c r="FG136" s="854"/>
      <c r="FH136" s="854"/>
      <c r="FI136" s="854"/>
      <c r="FJ136" s="854"/>
      <c r="FK136" s="854"/>
      <c r="FL136" s="854"/>
      <c r="FM136" s="854"/>
      <c r="FN136" s="854"/>
      <c r="FO136" s="854"/>
      <c r="FP136" s="854"/>
      <c r="FQ136" s="854"/>
      <c r="FR136" s="854"/>
      <c r="FS136" s="854"/>
      <c r="FT136" s="854"/>
      <c r="FU136" s="854"/>
      <c r="FV136" s="854"/>
      <c r="FW136" s="854"/>
      <c r="FX136" s="854"/>
      <c r="FY136" s="854"/>
      <c r="FZ136" s="854"/>
      <c r="GA136" s="854"/>
      <c r="GB136" s="854"/>
      <c r="GC136" s="854"/>
      <c r="GD136" s="854"/>
      <c r="GE136" s="854"/>
      <c r="GF136" s="854"/>
      <c r="GG136" s="854"/>
      <c r="GH136" s="854"/>
      <c r="GI136" s="854"/>
      <c r="GJ136" s="854"/>
      <c r="GK136" s="854"/>
      <c r="GL136" s="854"/>
      <c r="GM136" s="854"/>
      <c r="GN136" s="854"/>
      <c r="GO136" s="854"/>
      <c r="GP136" s="854"/>
      <c r="GQ136" s="854"/>
      <c r="GR136" s="854"/>
      <c r="GS136" s="854"/>
      <c r="GT136" s="854"/>
      <c r="GU136" s="854"/>
      <c r="GV136" s="854"/>
      <c r="GW136" s="854"/>
      <c r="GX136" s="854"/>
      <c r="GY136" s="854"/>
      <c r="GZ136" s="854"/>
      <c r="HA136" s="854"/>
      <c r="HB136" s="854"/>
      <c r="HC136" s="854"/>
      <c r="HD136" s="854"/>
      <c r="HE136" s="854"/>
      <c r="HF136" s="854"/>
      <c r="HG136" s="854"/>
      <c r="HH136" s="854"/>
      <c r="HI136" s="854"/>
      <c r="HJ136" s="854"/>
      <c r="HK136" s="854"/>
      <c r="HL136" s="854"/>
      <c r="HM136" s="854"/>
      <c r="HN136" s="854"/>
      <c r="HO136" s="854"/>
      <c r="HP136" s="854"/>
      <c r="HQ136" s="854"/>
      <c r="HR136" s="854"/>
      <c r="HS136" s="854"/>
      <c r="HT136" s="854"/>
      <c r="HU136" s="854"/>
      <c r="HV136" s="854"/>
      <c r="HW136" s="854"/>
      <c r="HX136" s="854"/>
      <c r="HY136" s="854"/>
      <c r="HZ136" s="854"/>
      <c r="IA136" s="854"/>
      <c r="IB136" s="854"/>
      <c r="IC136" s="854"/>
      <c r="ID136" s="854"/>
      <c r="IE136" s="854"/>
      <c r="IF136" s="854"/>
      <c r="IG136" s="854"/>
      <c r="IH136" s="854"/>
      <c r="II136" s="854"/>
      <c r="IJ136" s="854"/>
      <c r="IK136" s="854"/>
      <c r="IL136" s="854"/>
      <c r="IM136" s="854"/>
      <c r="IN136" s="854"/>
      <c r="IO136" s="854"/>
      <c r="IP136" s="854"/>
      <c r="IQ136" s="854"/>
      <c r="IR136" s="854"/>
      <c r="IS136" s="854"/>
      <c r="IT136" s="854"/>
      <c r="IU136" s="854"/>
      <c r="IV136" s="854"/>
      <c r="IW136" s="854"/>
      <c r="IX136" s="854"/>
      <c r="IY136" s="854"/>
      <c r="IZ136" s="854"/>
      <c r="JA136" s="854"/>
      <c r="JB136" s="854"/>
      <c r="JC136" s="854"/>
      <c r="JD136" s="854"/>
      <c r="JE136" s="854"/>
      <c r="JF136" s="854"/>
      <c r="JG136" s="854"/>
      <c r="JH136" s="854"/>
      <c r="JI136" s="854"/>
      <c r="JJ136" s="854"/>
      <c r="JK136" s="854"/>
      <c r="JL136" s="854"/>
      <c r="JM136" s="854"/>
      <c r="JN136" s="854"/>
      <c r="JO136" s="854"/>
      <c r="JP136" s="854"/>
      <c r="JQ136" s="854"/>
      <c r="JR136" s="854"/>
      <c r="JS136" s="854"/>
      <c r="JT136" s="854"/>
      <c r="JU136" s="854"/>
      <c r="JV136" s="854"/>
      <c r="JW136" s="854"/>
      <c r="JX136" s="854"/>
      <c r="JY136" s="854"/>
      <c r="JZ136" s="854"/>
      <c r="KA136" s="854"/>
      <c r="KB136" s="854"/>
      <c r="KC136" s="854"/>
      <c r="KD136" s="854"/>
      <c r="KE136" s="854"/>
      <c r="KF136" s="854"/>
      <c r="KG136" s="854"/>
      <c r="KH136" s="854"/>
      <c r="KI136" s="854"/>
      <c r="KJ136" s="854"/>
      <c r="KK136" s="854"/>
      <c r="KL136" s="854"/>
      <c r="KM136" s="854"/>
      <c r="KN136" s="854"/>
      <c r="KO136" s="854"/>
      <c r="KP136" s="854"/>
      <c r="KQ136" s="854"/>
      <c r="KR136" s="854"/>
      <c r="KS136" s="854"/>
      <c r="KT136" s="854"/>
      <c r="KU136" s="854"/>
      <c r="KV136" s="854"/>
      <c r="KW136" s="854"/>
      <c r="KX136" s="854"/>
      <c r="KY136" s="854"/>
      <c r="KZ136" s="854"/>
      <c r="LA136" s="854"/>
      <c r="LB136" s="854"/>
      <c r="LC136" s="854"/>
      <c r="LD136" s="854"/>
      <c r="LE136" s="854"/>
      <c r="LF136" s="854"/>
      <c r="LG136" s="854"/>
      <c r="LH136" s="854"/>
      <c r="LI136" s="854"/>
      <c r="LJ136" s="854"/>
      <c r="LK136" s="854"/>
      <c r="LL136" s="854"/>
      <c r="LM136" s="855"/>
    </row>
    <row r="137" spans="1:325" s="856" customFormat="1" ht="47.25" outlineLevel="1">
      <c r="A137" s="295" t="s">
        <v>2343</v>
      </c>
      <c r="B137" s="492" t="s">
        <v>2446</v>
      </c>
      <c r="C137" s="515">
        <v>600009006</v>
      </c>
      <c r="D137" s="325" t="s">
        <v>1332</v>
      </c>
      <c r="E137" s="325"/>
      <c r="F137" s="329"/>
      <c r="G137" s="329" t="s">
        <v>339</v>
      </c>
      <c r="H137" s="836">
        <v>3</v>
      </c>
      <c r="I137" s="726">
        <v>1564.0343481875373</v>
      </c>
      <c r="J137" s="669">
        <f t="shared" si="23"/>
        <v>4692.103044562612</v>
      </c>
      <c r="K137" s="669">
        <f t="shared" si="24"/>
        <v>5729.9962380198622</v>
      </c>
      <c r="L137" s="794">
        <f t="shared" si="25"/>
        <v>1.3485011524223655E-3</v>
      </c>
      <c r="M137" s="327"/>
      <c r="N137" s="1262"/>
      <c r="O137" s="1263"/>
      <c r="P137" s="345"/>
      <c r="Q137" s="345"/>
      <c r="R137" s="345"/>
      <c r="S137" s="345"/>
      <c r="T137" s="345"/>
      <c r="U137" s="345"/>
      <c r="V137" s="345"/>
      <c r="W137" s="345"/>
      <c r="X137" s="345"/>
      <c r="Y137" s="345"/>
      <c r="Z137" s="345"/>
      <c r="AA137" s="345"/>
      <c r="AB137" s="345"/>
      <c r="AC137" s="345"/>
      <c r="AD137" s="345"/>
      <c r="AE137" s="345"/>
      <c r="AF137" s="854"/>
      <c r="AG137" s="854"/>
      <c r="AH137" s="854"/>
      <c r="AI137" s="854"/>
      <c r="AJ137" s="854"/>
      <c r="AK137" s="854"/>
      <c r="AL137" s="854"/>
      <c r="AM137" s="854"/>
      <c r="AN137" s="854"/>
      <c r="AO137" s="854"/>
      <c r="AP137" s="854"/>
      <c r="AQ137" s="854"/>
      <c r="AR137" s="854"/>
      <c r="AS137" s="854"/>
      <c r="AT137" s="854"/>
      <c r="AU137" s="854"/>
      <c r="AV137" s="854"/>
      <c r="AW137" s="854"/>
      <c r="AX137" s="854"/>
      <c r="AY137" s="854"/>
      <c r="AZ137" s="854"/>
      <c r="BA137" s="854"/>
      <c r="BB137" s="854"/>
      <c r="BC137" s="854"/>
      <c r="BD137" s="854"/>
      <c r="BE137" s="854"/>
      <c r="BF137" s="854"/>
      <c r="BG137" s="854"/>
      <c r="BH137" s="854"/>
      <c r="BI137" s="854"/>
      <c r="BJ137" s="854"/>
      <c r="BK137" s="854"/>
      <c r="BL137" s="854"/>
      <c r="BM137" s="854"/>
      <c r="BN137" s="854"/>
      <c r="BO137" s="854"/>
      <c r="BP137" s="854"/>
      <c r="BQ137" s="854"/>
      <c r="BR137" s="854"/>
      <c r="BS137" s="854"/>
      <c r="BT137" s="854"/>
      <c r="BU137" s="854"/>
      <c r="BV137" s="854"/>
      <c r="BW137" s="854"/>
      <c r="BX137" s="854"/>
      <c r="BY137" s="854"/>
      <c r="BZ137" s="854"/>
      <c r="CA137" s="854"/>
      <c r="CB137" s="854"/>
      <c r="CC137" s="854"/>
      <c r="CD137" s="854"/>
      <c r="CE137" s="854"/>
      <c r="CF137" s="854"/>
      <c r="CG137" s="854"/>
      <c r="CH137" s="854"/>
      <c r="CI137" s="854"/>
      <c r="CJ137" s="854"/>
      <c r="CK137" s="854"/>
      <c r="CL137" s="854"/>
      <c r="CM137" s="854"/>
      <c r="CN137" s="854"/>
      <c r="CO137" s="854"/>
      <c r="CP137" s="854"/>
      <c r="CQ137" s="854"/>
      <c r="CR137" s="854"/>
      <c r="CS137" s="854"/>
      <c r="CT137" s="854"/>
      <c r="CU137" s="854"/>
      <c r="CV137" s="854"/>
      <c r="CW137" s="854"/>
      <c r="CX137" s="854"/>
      <c r="CY137" s="854"/>
      <c r="CZ137" s="854"/>
      <c r="DA137" s="854"/>
      <c r="DB137" s="854"/>
      <c r="DC137" s="854"/>
      <c r="DD137" s="854"/>
      <c r="DE137" s="854"/>
      <c r="DF137" s="854"/>
      <c r="DG137" s="854"/>
      <c r="DH137" s="854"/>
      <c r="DI137" s="854"/>
      <c r="DJ137" s="854"/>
      <c r="DK137" s="854"/>
      <c r="DL137" s="854"/>
      <c r="DM137" s="854"/>
      <c r="DN137" s="854"/>
      <c r="DO137" s="854"/>
      <c r="DP137" s="854"/>
      <c r="DQ137" s="854"/>
      <c r="DR137" s="854"/>
      <c r="DS137" s="854"/>
      <c r="DT137" s="854"/>
      <c r="DU137" s="854"/>
      <c r="DV137" s="854"/>
      <c r="DW137" s="854"/>
      <c r="DX137" s="854"/>
      <c r="DY137" s="854"/>
      <c r="DZ137" s="854"/>
      <c r="EA137" s="854"/>
      <c r="EB137" s="854"/>
      <c r="EC137" s="854"/>
      <c r="ED137" s="854"/>
      <c r="EE137" s="854"/>
      <c r="EF137" s="854"/>
      <c r="EG137" s="854"/>
      <c r="EH137" s="854"/>
      <c r="EI137" s="854"/>
      <c r="EJ137" s="854"/>
      <c r="EK137" s="854"/>
      <c r="EL137" s="854"/>
      <c r="EM137" s="854"/>
      <c r="EN137" s="854"/>
      <c r="EO137" s="854"/>
      <c r="EP137" s="854"/>
      <c r="EQ137" s="854"/>
      <c r="ER137" s="854"/>
      <c r="ES137" s="854"/>
      <c r="ET137" s="854"/>
      <c r="EU137" s="854"/>
      <c r="EV137" s="854"/>
      <c r="EW137" s="854"/>
      <c r="EX137" s="854"/>
      <c r="EY137" s="854"/>
      <c r="EZ137" s="854"/>
      <c r="FA137" s="854"/>
      <c r="FB137" s="854"/>
      <c r="FC137" s="854"/>
      <c r="FD137" s="854"/>
      <c r="FE137" s="854"/>
      <c r="FF137" s="854"/>
      <c r="FG137" s="854"/>
      <c r="FH137" s="854"/>
      <c r="FI137" s="854"/>
      <c r="FJ137" s="854"/>
      <c r="FK137" s="854"/>
      <c r="FL137" s="854"/>
      <c r="FM137" s="854"/>
      <c r="FN137" s="854"/>
      <c r="FO137" s="854"/>
      <c r="FP137" s="854"/>
      <c r="FQ137" s="854"/>
      <c r="FR137" s="854"/>
      <c r="FS137" s="854"/>
      <c r="FT137" s="854"/>
      <c r="FU137" s="854"/>
      <c r="FV137" s="854"/>
      <c r="FW137" s="854"/>
      <c r="FX137" s="854"/>
      <c r="FY137" s="854"/>
      <c r="FZ137" s="854"/>
      <c r="GA137" s="854"/>
      <c r="GB137" s="854"/>
      <c r="GC137" s="854"/>
      <c r="GD137" s="854"/>
      <c r="GE137" s="854"/>
      <c r="GF137" s="854"/>
      <c r="GG137" s="854"/>
      <c r="GH137" s="854"/>
      <c r="GI137" s="854"/>
      <c r="GJ137" s="854"/>
      <c r="GK137" s="854"/>
      <c r="GL137" s="854"/>
      <c r="GM137" s="854"/>
      <c r="GN137" s="854"/>
      <c r="GO137" s="854"/>
      <c r="GP137" s="854"/>
      <c r="GQ137" s="854"/>
      <c r="GR137" s="854"/>
      <c r="GS137" s="854"/>
      <c r="GT137" s="854"/>
      <c r="GU137" s="854"/>
      <c r="GV137" s="854"/>
      <c r="GW137" s="854"/>
      <c r="GX137" s="854"/>
      <c r="GY137" s="854"/>
      <c r="GZ137" s="854"/>
      <c r="HA137" s="854"/>
      <c r="HB137" s="854"/>
      <c r="HC137" s="854"/>
      <c r="HD137" s="854"/>
      <c r="HE137" s="854"/>
      <c r="HF137" s="854"/>
      <c r="HG137" s="854"/>
      <c r="HH137" s="854"/>
      <c r="HI137" s="854"/>
      <c r="HJ137" s="854"/>
      <c r="HK137" s="854"/>
      <c r="HL137" s="854"/>
      <c r="HM137" s="854"/>
      <c r="HN137" s="854"/>
      <c r="HO137" s="854"/>
      <c r="HP137" s="854"/>
      <c r="HQ137" s="854"/>
      <c r="HR137" s="854"/>
      <c r="HS137" s="854"/>
      <c r="HT137" s="854"/>
      <c r="HU137" s="854"/>
      <c r="HV137" s="854"/>
      <c r="HW137" s="854"/>
      <c r="HX137" s="854"/>
      <c r="HY137" s="854"/>
      <c r="HZ137" s="854"/>
      <c r="IA137" s="854"/>
      <c r="IB137" s="854"/>
      <c r="IC137" s="854"/>
      <c r="ID137" s="854"/>
      <c r="IE137" s="854"/>
      <c r="IF137" s="854"/>
      <c r="IG137" s="854"/>
      <c r="IH137" s="854"/>
      <c r="II137" s="854"/>
      <c r="IJ137" s="854"/>
      <c r="IK137" s="854"/>
      <c r="IL137" s="854"/>
      <c r="IM137" s="854"/>
      <c r="IN137" s="854"/>
      <c r="IO137" s="854"/>
      <c r="IP137" s="854"/>
      <c r="IQ137" s="854"/>
      <c r="IR137" s="854"/>
      <c r="IS137" s="854"/>
      <c r="IT137" s="854"/>
      <c r="IU137" s="854"/>
      <c r="IV137" s="854"/>
      <c r="IW137" s="854"/>
      <c r="IX137" s="854"/>
      <c r="IY137" s="854"/>
      <c r="IZ137" s="854"/>
      <c r="JA137" s="854"/>
      <c r="JB137" s="854"/>
      <c r="JC137" s="854"/>
      <c r="JD137" s="854"/>
      <c r="JE137" s="854"/>
      <c r="JF137" s="854"/>
      <c r="JG137" s="854"/>
      <c r="JH137" s="854"/>
      <c r="JI137" s="854"/>
      <c r="JJ137" s="854"/>
      <c r="JK137" s="854"/>
      <c r="JL137" s="854"/>
      <c r="JM137" s="854"/>
      <c r="JN137" s="854"/>
      <c r="JO137" s="854"/>
      <c r="JP137" s="854"/>
      <c r="JQ137" s="854"/>
      <c r="JR137" s="854"/>
      <c r="JS137" s="854"/>
      <c r="JT137" s="854"/>
      <c r="JU137" s="854"/>
      <c r="JV137" s="854"/>
      <c r="JW137" s="854"/>
      <c r="JX137" s="854"/>
      <c r="JY137" s="854"/>
      <c r="JZ137" s="854"/>
      <c r="KA137" s="854"/>
      <c r="KB137" s="854"/>
      <c r="KC137" s="854"/>
      <c r="KD137" s="854"/>
      <c r="KE137" s="854"/>
      <c r="KF137" s="854"/>
      <c r="KG137" s="854"/>
      <c r="KH137" s="854"/>
      <c r="KI137" s="854"/>
      <c r="KJ137" s="854"/>
      <c r="KK137" s="854"/>
      <c r="KL137" s="854"/>
      <c r="KM137" s="854"/>
      <c r="KN137" s="854"/>
      <c r="KO137" s="854"/>
      <c r="KP137" s="854"/>
      <c r="KQ137" s="854"/>
      <c r="KR137" s="854"/>
      <c r="KS137" s="854"/>
      <c r="KT137" s="854"/>
      <c r="KU137" s="854"/>
      <c r="KV137" s="854"/>
      <c r="KW137" s="854"/>
      <c r="KX137" s="854"/>
      <c r="KY137" s="854"/>
      <c r="KZ137" s="854"/>
      <c r="LA137" s="854"/>
      <c r="LB137" s="854"/>
      <c r="LC137" s="854"/>
      <c r="LD137" s="854"/>
      <c r="LE137" s="854"/>
      <c r="LF137" s="854"/>
      <c r="LG137" s="854"/>
      <c r="LH137" s="854"/>
      <c r="LI137" s="854"/>
      <c r="LJ137" s="854"/>
      <c r="LK137" s="854"/>
      <c r="LL137" s="854"/>
      <c r="LM137" s="855"/>
    </row>
    <row r="138" spans="1:325" s="856" customFormat="1" ht="47.25" outlineLevel="1">
      <c r="A138" s="295" t="s">
        <v>2344</v>
      </c>
      <c r="B138" s="492" t="s">
        <v>2446</v>
      </c>
      <c r="C138" s="511">
        <v>600002789</v>
      </c>
      <c r="D138" s="325" t="s">
        <v>1333</v>
      </c>
      <c r="E138" s="325"/>
      <c r="F138" s="329"/>
      <c r="G138" s="329" t="s">
        <v>339</v>
      </c>
      <c r="H138" s="836">
        <v>6</v>
      </c>
      <c r="I138" s="726">
        <v>353.5675</v>
      </c>
      <c r="J138" s="669">
        <f t="shared" si="23"/>
        <v>2121.4049999999997</v>
      </c>
      <c r="K138" s="669">
        <f t="shared" si="24"/>
        <v>2590.6597859999997</v>
      </c>
      <c r="L138" s="794">
        <f t="shared" si="25"/>
        <v>6.0968760917765356E-4</v>
      </c>
      <c r="M138" s="327"/>
      <c r="N138" s="1262"/>
      <c r="O138" s="1263"/>
      <c r="P138" s="345"/>
      <c r="Q138" s="345"/>
      <c r="R138" s="345"/>
      <c r="S138" s="345"/>
      <c r="T138" s="345"/>
      <c r="U138" s="345"/>
      <c r="V138" s="345"/>
      <c r="W138" s="345"/>
      <c r="X138" s="345"/>
      <c r="Y138" s="345"/>
      <c r="Z138" s="345"/>
      <c r="AA138" s="345"/>
      <c r="AB138" s="345"/>
      <c r="AC138" s="345"/>
      <c r="AD138" s="345"/>
      <c r="AE138" s="345"/>
      <c r="AF138" s="854"/>
      <c r="AG138" s="854"/>
      <c r="AH138" s="854"/>
      <c r="AI138" s="854"/>
      <c r="AJ138" s="854"/>
      <c r="AK138" s="854"/>
      <c r="AL138" s="854"/>
      <c r="AM138" s="854"/>
      <c r="AN138" s="854"/>
      <c r="AO138" s="854"/>
      <c r="AP138" s="854"/>
      <c r="AQ138" s="854"/>
      <c r="AR138" s="854"/>
      <c r="AS138" s="854"/>
      <c r="AT138" s="854"/>
      <c r="AU138" s="854"/>
      <c r="AV138" s="854"/>
      <c r="AW138" s="854"/>
      <c r="AX138" s="854"/>
      <c r="AY138" s="854"/>
      <c r="AZ138" s="854"/>
      <c r="BA138" s="854"/>
      <c r="BB138" s="854"/>
      <c r="BC138" s="854"/>
      <c r="BD138" s="854"/>
      <c r="BE138" s="854"/>
      <c r="BF138" s="854"/>
      <c r="BG138" s="854"/>
      <c r="BH138" s="854"/>
      <c r="BI138" s="854"/>
      <c r="BJ138" s="854"/>
      <c r="BK138" s="854"/>
      <c r="BL138" s="854"/>
      <c r="BM138" s="854"/>
      <c r="BN138" s="854"/>
      <c r="BO138" s="854"/>
      <c r="BP138" s="854"/>
      <c r="BQ138" s="854"/>
      <c r="BR138" s="854"/>
      <c r="BS138" s="854"/>
      <c r="BT138" s="854"/>
      <c r="BU138" s="854"/>
      <c r="BV138" s="854"/>
      <c r="BW138" s="854"/>
      <c r="BX138" s="854"/>
      <c r="BY138" s="854"/>
      <c r="BZ138" s="854"/>
      <c r="CA138" s="854"/>
      <c r="CB138" s="854"/>
      <c r="CC138" s="854"/>
      <c r="CD138" s="854"/>
      <c r="CE138" s="854"/>
      <c r="CF138" s="854"/>
      <c r="CG138" s="854"/>
      <c r="CH138" s="854"/>
      <c r="CI138" s="854"/>
      <c r="CJ138" s="854"/>
      <c r="CK138" s="854"/>
      <c r="CL138" s="854"/>
      <c r="CM138" s="854"/>
      <c r="CN138" s="854"/>
      <c r="CO138" s="854"/>
      <c r="CP138" s="854"/>
      <c r="CQ138" s="854"/>
      <c r="CR138" s="854"/>
      <c r="CS138" s="854"/>
      <c r="CT138" s="854"/>
      <c r="CU138" s="854"/>
      <c r="CV138" s="854"/>
      <c r="CW138" s="854"/>
      <c r="CX138" s="854"/>
      <c r="CY138" s="854"/>
      <c r="CZ138" s="854"/>
      <c r="DA138" s="854"/>
      <c r="DB138" s="854"/>
      <c r="DC138" s="854"/>
      <c r="DD138" s="854"/>
      <c r="DE138" s="854"/>
      <c r="DF138" s="854"/>
      <c r="DG138" s="854"/>
      <c r="DH138" s="854"/>
      <c r="DI138" s="854"/>
      <c r="DJ138" s="854"/>
      <c r="DK138" s="854"/>
      <c r="DL138" s="854"/>
      <c r="DM138" s="854"/>
      <c r="DN138" s="854"/>
      <c r="DO138" s="854"/>
      <c r="DP138" s="854"/>
      <c r="DQ138" s="854"/>
      <c r="DR138" s="854"/>
      <c r="DS138" s="854"/>
      <c r="DT138" s="854"/>
      <c r="DU138" s="854"/>
      <c r="DV138" s="854"/>
      <c r="DW138" s="854"/>
      <c r="DX138" s="854"/>
      <c r="DY138" s="854"/>
      <c r="DZ138" s="854"/>
      <c r="EA138" s="854"/>
      <c r="EB138" s="854"/>
      <c r="EC138" s="854"/>
      <c r="ED138" s="854"/>
      <c r="EE138" s="854"/>
      <c r="EF138" s="854"/>
      <c r="EG138" s="854"/>
      <c r="EH138" s="854"/>
      <c r="EI138" s="854"/>
      <c r="EJ138" s="854"/>
      <c r="EK138" s="854"/>
      <c r="EL138" s="854"/>
      <c r="EM138" s="854"/>
      <c r="EN138" s="854"/>
      <c r="EO138" s="854"/>
      <c r="EP138" s="854"/>
      <c r="EQ138" s="854"/>
      <c r="ER138" s="854"/>
      <c r="ES138" s="854"/>
      <c r="ET138" s="854"/>
      <c r="EU138" s="854"/>
      <c r="EV138" s="854"/>
      <c r="EW138" s="854"/>
      <c r="EX138" s="854"/>
      <c r="EY138" s="854"/>
      <c r="EZ138" s="854"/>
      <c r="FA138" s="854"/>
      <c r="FB138" s="854"/>
      <c r="FC138" s="854"/>
      <c r="FD138" s="854"/>
      <c r="FE138" s="854"/>
      <c r="FF138" s="854"/>
      <c r="FG138" s="854"/>
      <c r="FH138" s="854"/>
      <c r="FI138" s="854"/>
      <c r="FJ138" s="854"/>
      <c r="FK138" s="854"/>
      <c r="FL138" s="854"/>
      <c r="FM138" s="854"/>
      <c r="FN138" s="854"/>
      <c r="FO138" s="854"/>
      <c r="FP138" s="854"/>
      <c r="FQ138" s="854"/>
      <c r="FR138" s="854"/>
      <c r="FS138" s="854"/>
      <c r="FT138" s="854"/>
      <c r="FU138" s="854"/>
      <c r="FV138" s="854"/>
      <c r="FW138" s="854"/>
      <c r="FX138" s="854"/>
      <c r="FY138" s="854"/>
      <c r="FZ138" s="854"/>
      <c r="GA138" s="854"/>
      <c r="GB138" s="854"/>
      <c r="GC138" s="854"/>
      <c r="GD138" s="854"/>
      <c r="GE138" s="854"/>
      <c r="GF138" s="854"/>
      <c r="GG138" s="854"/>
      <c r="GH138" s="854"/>
      <c r="GI138" s="854"/>
      <c r="GJ138" s="854"/>
      <c r="GK138" s="854"/>
      <c r="GL138" s="854"/>
      <c r="GM138" s="854"/>
      <c r="GN138" s="854"/>
      <c r="GO138" s="854"/>
      <c r="GP138" s="854"/>
      <c r="GQ138" s="854"/>
      <c r="GR138" s="854"/>
      <c r="GS138" s="854"/>
      <c r="GT138" s="854"/>
      <c r="GU138" s="854"/>
      <c r="GV138" s="854"/>
      <c r="GW138" s="854"/>
      <c r="GX138" s="854"/>
      <c r="GY138" s="854"/>
      <c r="GZ138" s="854"/>
      <c r="HA138" s="854"/>
      <c r="HB138" s="854"/>
      <c r="HC138" s="854"/>
      <c r="HD138" s="854"/>
      <c r="HE138" s="854"/>
      <c r="HF138" s="854"/>
      <c r="HG138" s="854"/>
      <c r="HH138" s="854"/>
      <c r="HI138" s="854"/>
      <c r="HJ138" s="854"/>
      <c r="HK138" s="854"/>
      <c r="HL138" s="854"/>
      <c r="HM138" s="854"/>
      <c r="HN138" s="854"/>
      <c r="HO138" s="854"/>
      <c r="HP138" s="854"/>
      <c r="HQ138" s="854"/>
      <c r="HR138" s="854"/>
      <c r="HS138" s="854"/>
      <c r="HT138" s="854"/>
      <c r="HU138" s="854"/>
      <c r="HV138" s="854"/>
      <c r="HW138" s="854"/>
      <c r="HX138" s="854"/>
      <c r="HY138" s="854"/>
      <c r="HZ138" s="854"/>
      <c r="IA138" s="854"/>
      <c r="IB138" s="854"/>
      <c r="IC138" s="854"/>
      <c r="ID138" s="854"/>
      <c r="IE138" s="854"/>
      <c r="IF138" s="854"/>
      <c r="IG138" s="854"/>
      <c r="IH138" s="854"/>
      <c r="II138" s="854"/>
      <c r="IJ138" s="854"/>
      <c r="IK138" s="854"/>
      <c r="IL138" s="854"/>
      <c r="IM138" s="854"/>
      <c r="IN138" s="854"/>
      <c r="IO138" s="854"/>
      <c r="IP138" s="854"/>
      <c r="IQ138" s="854"/>
      <c r="IR138" s="854"/>
      <c r="IS138" s="854"/>
      <c r="IT138" s="854"/>
      <c r="IU138" s="854"/>
      <c r="IV138" s="854"/>
      <c r="IW138" s="854"/>
      <c r="IX138" s="854"/>
      <c r="IY138" s="854"/>
      <c r="IZ138" s="854"/>
      <c r="JA138" s="854"/>
      <c r="JB138" s="854"/>
      <c r="JC138" s="854"/>
      <c r="JD138" s="854"/>
      <c r="JE138" s="854"/>
      <c r="JF138" s="854"/>
      <c r="JG138" s="854"/>
      <c r="JH138" s="854"/>
      <c r="JI138" s="854"/>
      <c r="JJ138" s="854"/>
      <c r="JK138" s="854"/>
      <c r="JL138" s="854"/>
      <c r="JM138" s="854"/>
      <c r="JN138" s="854"/>
      <c r="JO138" s="854"/>
      <c r="JP138" s="854"/>
      <c r="JQ138" s="854"/>
      <c r="JR138" s="854"/>
      <c r="JS138" s="854"/>
      <c r="JT138" s="854"/>
      <c r="JU138" s="854"/>
      <c r="JV138" s="854"/>
      <c r="JW138" s="854"/>
      <c r="JX138" s="854"/>
      <c r="JY138" s="854"/>
      <c r="JZ138" s="854"/>
      <c r="KA138" s="854"/>
      <c r="KB138" s="854"/>
      <c r="KC138" s="854"/>
      <c r="KD138" s="854"/>
      <c r="KE138" s="854"/>
      <c r="KF138" s="854"/>
      <c r="KG138" s="854"/>
      <c r="KH138" s="854"/>
      <c r="KI138" s="854"/>
      <c r="KJ138" s="854"/>
      <c r="KK138" s="854"/>
      <c r="KL138" s="854"/>
      <c r="KM138" s="854"/>
      <c r="KN138" s="854"/>
      <c r="KO138" s="854"/>
      <c r="KP138" s="854"/>
      <c r="KQ138" s="854"/>
      <c r="KR138" s="854"/>
      <c r="KS138" s="854"/>
      <c r="KT138" s="854"/>
      <c r="KU138" s="854"/>
      <c r="KV138" s="854"/>
      <c r="KW138" s="854"/>
      <c r="KX138" s="854"/>
      <c r="KY138" s="854"/>
      <c r="KZ138" s="854"/>
      <c r="LA138" s="854"/>
      <c r="LB138" s="854"/>
      <c r="LC138" s="854"/>
      <c r="LD138" s="854"/>
      <c r="LE138" s="854"/>
      <c r="LF138" s="854"/>
      <c r="LG138" s="854"/>
      <c r="LH138" s="854"/>
      <c r="LI138" s="854"/>
      <c r="LJ138" s="854"/>
      <c r="LK138" s="854"/>
      <c r="LL138" s="854"/>
      <c r="LM138" s="855"/>
    </row>
    <row r="139" spans="1:325" s="856" customFormat="1" ht="47.25" outlineLevel="1">
      <c r="A139" s="295" t="s">
        <v>2345</v>
      </c>
      <c r="B139" s="492" t="s">
        <v>2446</v>
      </c>
      <c r="C139" s="511">
        <v>600001699</v>
      </c>
      <c r="D139" s="325" t="s">
        <v>1334</v>
      </c>
      <c r="E139" s="325"/>
      <c r="F139" s="329"/>
      <c r="G139" s="329" t="s">
        <v>339</v>
      </c>
      <c r="H139" s="836">
        <v>2</v>
      </c>
      <c r="I139" s="726">
        <v>526.22064416090655</v>
      </c>
      <c r="J139" s="669">
        <f t="shared" si="23"/>
        <v>1052.4412883218131</v>
      </c>
      <c r="K139" s="669">
        <f t="shared" si="24"/>
        <v>1285.2413012985983</v>
      </c>
      <c r="L139" s="794">
        <f t="shared" si="25"/>
        <v>3.0246954866080541E-4</v>
      </c>
      <c r="M139" s="327"/>
      <c r="N139" s="1262"/>
      <c r="O139" s="1263"/>
      <c r="P139" s="345"/>
      <c r="Q139" s="345"/>
      <c r="R139" s="345"/>
      <c r="S139" s="345"/>
      <c r="T139" s="345"/>
      <c r="U139" s="345"/>
      <c r="V139" s="345"/>
      <c r="W139" s="345"/>
      <c r="X139" s="345"/>
      <c r="Y139" s="345"/>
      <c r="Z139" s="345"/>
      <c r="AA139" s="345"/>
      <c r="AB139" s="345"/>
      <c r="AC139" s="345"/>
      <c r="AD139" s="345"/>
      <c r="AE139" s="345"/>
      <c r="AF139" s="854"/>
      <c r="AG139" s="854"/>
      <c r="AH139" s="854"/>
      <c r="AI139" s="854"/>
      <c r="AJ139" s="854"/>
      <c r="AK139" s="854"/>
      <c r="AL139" s="854"/>
      <c r="AM139" s="854"/>
      <c r="AN139" s="854"/>
      <c r="AO139" s="854"/>
      <c r="AP139" s="854"/>
      <c r="AQ139" s="854"/>
      <c r="AR139" s="854"/>
      <c r="AS139" s="854"/>
      <c r="AT139" s="854"/>
      <c r="AU139" s="854"/>
      <c r="AV139" s="854"/>
      <c r="AW139" s="854"/>
      <c r="AX139" s="854"/>
      <c r="AY139" s="854"/>
      <c r="AZ139" s="854"/>
      <c r="BA139" s="854"/>
      <c r="BB139" s="854"/>
      <c r="BC139" s="854"/>
      <c r="BD139" s="854"/>
      <c r="BE139" s="854"/>
      <c r="BF139" s="854"/>
      <c r="BG139" s="854"/>
      <c r="BH139" s="854"/>
      <c r="BI139" s="854"/>
      <c r="BJ139" s="854"/>
      <c r="BK139" s="854"/>
      <c r="BL139" s="854"/>
      <c r="BM139" s="854"/>
      <c r="BN139" s="854"/>
      <c r="BO139" s="854"/>
      <c r="BP139" s="854"/>
      <c r="BQ139" s="854"/>
      <c r="BR139" s="854"/>
      <c r="BS139" s="854"/>
      <c r="BT139" s="854"/>
      <c r="BU139" s="854"/>
      <c r="BV139" s="854"/>
      <c r="BW139" s="854"/>
      <c r="BX139" s="854"/>
      <c r="BY139" s="854"/>
      <c r="BZ139" s="854"/>
      <c r="CA139" s="854"/>
      <c r="CB139" s="854"/>
      <c r="CC139" s="854"/>
      <c r="CD139" s="854"/>
      <c r="CE139" s="854"/>
      <c r="CF139" s="854"/>
      <c r="CG139" s="854"/>
      <c r="CH139" s="854"/>
      <c r="CI139" s="854"/>
      <c r="CJ139" s="854"/>
      <c r="CK139" s="854"/>
      <c r="CL139" s="854"/>
      <c r="CM139" s="854"/>
      <c r="CN139" s="854"/>
      <c r="CO139" s="854"/>
      <c r="CP139" s="854"/>
      <c r="CQ139" s="854"/>
      <c r="CR139" s="854"/>
      <c r="CS139" s="854"/>
      <c r="CT139" s="854"/>
      <c r="CU139" s="854"/>
      <c r="CV139" s="854"/>
      <c r="CW139" s="854"/>
      <c r="CX139" s="854"/>
      <c r="CY139" s="854"/>
      <c r="CZ139" s="854"/>
      <c r="DA139" s="854"/>
      <c r="DB139" s="854"/>
      <c r="DC139" s="854"/>
      <c r="DD139" s="854"/>
      <c r="DE139" s="854"/>
      <c r="DF139" s="854"/>
      <c r="DG139" s="854"/>
      <c r="DH139" s="854"/>
      <c r="DI139" s="854"/>
      <c r="DJ139" s="854"/>
      <c r="DK139" s="854"/>
      <c r="DL139" s="854"/>
      <c r="DM139" s="854"/>
      <c r="DN139" s="854"/>
      <c r="DO139" s="854"/>
      <c r="DP139" s="854"/>
      <c r="DQ139" s="854"/>
      <c r="DR139" s="854"/>
      <c r="DS139" s="854"/>
      <c r="DT139" s="854"/>
      <c r="DU139" s="854"/>
      <c r="DV139" s="854"/>
      <c r="DW139" s="854"/>
      <c r="DX139" s="854"/>
      <c r="DY139" s="854"/>
      <c r="DZ139" s="854"/>
      <c r="EA139" s="854"/>
      <c r="EB139" s="854"/>
      <c r="EC139" s="854"/>
      <c r="ED139" s="854"/>
      <c r="EE139" s="854"/>
      <c r="EF139" s="854"/>
      <c r="EG139" s="854"/>
      <c r="EH139" s="854"/>
      <c r="EI139" s="854"/>
      <c r="EJ139" s="854"/>
      <c r="EK139" s="854"/>
      <c r="EL139" s="854"/>
      <c r="EM139" s="854"/>
      <c r="EN139" s="854"/>
      <c r="EO139" s="854"/>
      <c r="EP139" s="854"/>
      <c r="EQ139" s="854"/>
      <c r="ER139" s="854"/>
      <c r="ES139" s="854"/>
      <c r="ET139" s="854"/>
      <c r="EU139" s="854"/>
      <c r="EV139" s="854"/>
      <c r="EW139" s="854"/>
      <c r="EX139" s="854"/>
      <c r="EY139" s="854"/>
      <c r="EZ139" s="854"/>
      <c r="FA139" s="854"/>
      <c r="FB139" s="854"/>
      <c r="FC139" s="854"/>
      <c r="FD139" s="854"/>
      <c r="FE139" s="854"/>
      <c r="FF139" s="854"/>
      <c r="FG139" s="854"/>
      <c r="FH139" s="854"/>
      <c r="FI139" s="854"/>
      <c r="FJ139" s="854"/>
      <c r="FK139" s="854"/>
      <c r="FL139" s="854"/>
      <c r="FM139" s="854"/>
      <c r="FN139" s="854"/>
      <c r="FO139" s="854"/>
      <c r="FP139" s="854"/>
      <c r="FQ139" s="854"/>
      <c r="FR139" s="854"/>
      <c r="FS139" s="854"/>
      <c r="FT139" s="854"/>
      <c r="FU139" s="854"/>
      <c r="FV139" s="854"/>
      <c r="FW139" s="854"/>
      <c r="FX139" s="854"/>
      <c r="FY139" s="854"/>
      <c r="FZ139" s="854"/>
      <c r="GA139" s="854"/>
      <c r="GB139" s="854"/>
      <c r="GC139" s="854"/>
      <c r="GD139" s="854"/>
      <c r="GE139" s="854"/>
      <c r="GF139" s="854"/>
      <c r="GG139" s="854"/>
      <c r="GH139" s="854"/>
      <c r="GI139" s="854"/>
      <c r="GJ139" s="854"/>
      <c r="GK139" s="854"/>
      <c r="GL139" s="854"/>
      <c r="GM139" s="854"/>
      <c r="GN139" s="854"/>
      <c r="GO139" s="854"/>
      <c r="GP139" s="854"/>
      <c r="GQ139" s="854"/>
      <c r="GR139" s="854"/>
      <c r="GS139" s="854"/>
      <c r="GT139" s="854"/>
      <c r="GU139" s="854"/>
      <c r="GV139" s="854"/>
      <c r="GW139" s="854"/>
      <c r="GX139" s="854"/>
      <c r="GY139" s="854"/>
      <c r="GZ139" s="854"/>
      <c r="HA139" s="854"/>
      <c r="HB139" s="854"/>
      <c r="HC139" s="854"/>
      <c r="HD139" s="854"/>
      <c r="HE139" s="854"/>
      <c r="HF139" s="854"/>
      <c r="HG139" s="854"/>
      <c r="HH139" s="854"/>
      <c r="HI139" s="854"/>
      <c r="HJ139" s="854"/>
      <c r="HK139" s="854"/>
      <c r="HL139" s="854"/>
      <c r="HM139" s="854"/>
      <c r="HN139" s="854"/>
      <c r="HO139" s="854"/>
      <c r="HP139" s="854"/>
      <c r="HQ139" s="854"/>
      <c r="HR139" s="854"/>
      <c r="HS139" s="854"/>
      <c r="HT139" s="854"/>
      <c r="HU139" s="854"/>
      <c r="HV139" s="854"/>
      <c r="HW139" s="854"/>
      <c r="HX139" s="854"/>
      <c r="HY139" s="854"/>
      <c r="HZ139" s="854"/>
      <c r="IA139" s="854"/>
      <c r="IB139" s="854"/>
      <c r="IC139" s="854"/>
      <c r="ID139" s="854"/>
      <c r="IE139" s="854"/>
      <c r="IF139" s="854"/>
      <c r="IG139" s="854"/>
      <c r="IH139" s="854"/>
      <c r="II139" s="854"/>
      <c r="IJ139" s="854"/>
      <c r="IK139" s="854"/>
      <c r="IL139" s="854"/>
      <c r="IM139" s="854"/>
      <c r="IN139" s="854"/>
      <c r="IO139" s="854"/>
      <c r="IP139" s="854"/>
      <c r="IQ139" s="854"/>
      <c r="IR139" s="854"/>
      <c r="IS139" s="854"/>
      <c r="IT139" s="854"/>
      <c r="IU139" s="854"/>
      <c r="IV139" s="854"/>
      <c r="IW139" s="854"/>
      <c r="IX139" s="854"/>
      <c r="IY139" s="854"/>
      <c r="IZ139" s="854"/>
      <c r="JA139" s="854"/>
      <c r="JB139" s="854"/>
      <c r="JC139" s="854"/>
      <c r="JD139" s="854"/>
      <c r="JE139" s="854"/>
      <c r="JF139" s="854"/>
      <c r="JG139" s="854"/>
      <c r="JH139" s="854"/>
      <c r="JI139" s="854"/>
      <c r="JJ139" s="854"/>
      <c r="JK139" s="854"/>
      <c r="JL139" s="854"/>
      <c r="JM139" s="854"/>
      <c r="JN139" s="854"/>
      <c r="JO139" s="854"/>
      <c r="JP139" s="854"/>
      <c r="JQ139" s="854"/>
      <c r="JR139" s="854"/>
      <c r="JS139" s="854"/>
      <c r="JT139" s="854"/>
      <c r="JU139" s="854"/>
      <c r="JV139" s="854"/>
      <c r="JW139" s="854"/>
      <c r="JX139" s="854"/>
      <c r="JY139" s="854"/>
      <c r="JZ139" s="854"/>
      <c r="KA139" s="854"/>
      <c r="KB139" s="854"/>
      <c r="KC139" s="854"/>
      <c r="KD139" s="854"/>
      <c r="KE139" s="854"/>
      <c r="KF139" s="854"/>
      <c r="KG139" s="854"/>
      <c r="KH139" s="854"/>
      <c r="KI139" s="854"/>
      <c r="KJ139" s="854"/>
      <c r="KK139" s="854"/>
      <c r="KL139" s="854"/>
      <c r="KM139" s="854"/>
      <c r="KN139" s="854"/>
      <c r="KO139" s="854"/>
      <c r="KP139" s="854"/>
      <c r="KQ139" s="854"/>
      <c r="KR139" s="854"/>
      <c r="KS139" s="854"/>
      <c r="KT139" s="854"/>
      <c r="KU139" s="854"/>
      <c r="KV139" s="854"/>
      <c r="KW139" s="854"/>
      <c r="KX139" s="854"/>
      <c r="KY139" s="854"/>
      <c r="KZ139" s="854"/>
      <c r="LA139" s="854"/>
      <c r="LB139" s="854"/>
      <c r="LC139" s="854"/>
      <c r="LD139" s="854"/>
      <c r="LE139" s="854"/>
      <c r="LF139" s="854"/>
      <c r="LG139" s="854"/>
      <c r="LH139" s="854"/>
      <c r="LI139" s="854"/>
      <c r="LJ139" s="854"/>
      <c r="LK139" s="854"/>
      <c r="LL139" s="854"/>
      <c r="LM139" s="855"/>
    </row>
    <row r="140" spans="1:325" s="856" customFormat="1" ht="47.25" outlineLevel="1">
      <c r="A140" s="295" t="s">
        <v>2346</v>
      </c>
      <c r="B140" s="492" t="s">
        <v>2446</v>
      </c>
      <c r="C140" s="511">
        <v>600000759</v>
      </c>
      <c r="D140" s="325" t="s">
        <v>1335</v>
      </c>
      <c r="E140" s="325"/>
      <c r="F140" s="329"/>
      <c r="G140" s="329" t="s">
        <v>339</v>
      </c>
      <c r="H140" s="836">
        <v>3</v>
      </c>
      <c r="I140" s="726">
        <v>1416.485968</v>
      </c>
      <c r="J140" s="669">
        <f t="shared" si="23"/>
        <v>4249.4579039999999</v>
      </c>
      <c r="K140" s="669">
        <f t="shared" si="24"/>
        <v>5189.4379923648003</v>
      </c>
      <c r="L140" s="794">
        <f t="shared" si="25"/>
        <v>1.2212858128414156E-3</v>
      </c>
      <c r="M140" s="327"/>
      <c r="N140" s="1262"/>
      <c r="O140" s="1263"/>
      <c r="P140" s="345"/>
      <c r="Q140" s="345"/>
      <c r="R140" s="345"/>
      <c r="S140" s="345"/>
      <c r="T140" s="345"/>
      <c r="U140" s="345"/>
      <c r="V140" s="345"/>
      <c r="W140" s="345"/>
      <c r="X140" s="345"/>
      <c r="Y140" s="345"/>
      <c r="Z140" s="345"/>
      <c r="AA140" s="345"/>
      <c r="AB140" s="345"/>
      <c r="AC140" s="345"/>
      <c r="AD140" s="345"/>
      <c r="AE140" s="345"/>
      <c r="AF140" s="854"/>
      <c r="AG140" s="854"/>
      <c r="AH140" s="854"/>
      <c r="AI140" s="854"/>
      <c r="AJ140" s="854"/>
      <c r="AK140" s="854"/>
      <c r="AL140" s="854"/>
      <c r="AM140" s="854"/>
      <c r="AN140" s="854"/>
      <c r="AO140" s="854"/>
      <c r="AP140" s="854"/>
      <c r="AQ140" s="854"/>
      <c r="AR140" s="854"/>
      <c r="AS140" s="854"/>
      <c r="AT140" s="854"/>
      <c r="AU140" s="854"/>
      <c r="AV140" s="854"/>
      <c r="AW140" s="854"/>
      <c r="AX140" s="854"/>
      <c r="AY140" s="854"/>
      <c r="AZ140" s="854"/>
      <c r="BA140" s="854"/>
      <c r="BB140" s="854"/>
      <c r="BC140" s="854"/>
      <c r="BD140" s="854"/>
      <c r="BE140" s="854"/>
      <c r="BF140" s="854"/>
      <c r="BG140" s="854"/>
      <c r="BH140" s="854"/>
      <c r="BI140" s="854"/>
      <c r="BJ140" s="854"/>
      <c r="BK140" s="854"/>
      <c r="BL140" s="854"/>
      <c r="BM140" s="854"/>
      <c r="BN140" s="854"/>
      <c r="BO140" s="854"/>
      <c r="BP140" s="854"/>
      <c r="BQ140" s="854"/>
      <c r="BR140" s="854"/>
      <c r="BS140" s="854"/>
      <c r="BT140" s="854"/>
      <c r="BU140" s="854"/>
      <c r="BV140" s="854"/>
      <c r="BW140" s="854"/>
      <c r="BX140" s="854"/>
      <c r="BY140" s="854"/>
      <c r="BZ140" s="854"/>
      <c r="CA140" s="854"/>
      <c r="CB140" s="854"/>
      <c r="CC140" s="854"/>
      <c r="CD140" s="854"/>
      <c r="CE140" s="854"/>
      <c r="CF140" s="854"/>
      <c r="CG140" s="854"/>
      <c r="CH140" s="854"/>
      <c r="CI140" s="854"/>
      <c r="CJ140" s="854"/>
      <c r="CK140" s="854"/>
      <c r="CL140" s="854"/>
      <c r="CM140" s="854"/>
      <c r="CN140" s="854"/>
      <c r="CO140" s="854"/>
      <c r="CP140" s="854"/>
      <c r="CQ140" s="854"/>
      <c r="CR140" s="854"/>
      <c r="CS140" s="854"/>
      <c r="CT140" s="854"/>
      <c r="CU140" s="854"/>
      <c r="CV140" s="854"/>
      <c r="CW140" s="854"/>
      <c r="CX140" s="854"/>
      <c r="CY140" s="854"/>
      <c r="CZ140" s="854"/>
      <c r="DA140" s="854"/>
      <c r="DB140" s="854"/>
      <c r="DC140" s="854"/>
      <c r="DD140" s="854"/>
      <c r="DE140" s="854"/>
      <c r="DF140" s="854"/>
      <c r="DG140" s="854"/>
      <c r="DH140" s="854"/>
      <c r="DI140" s="854"/>
      <c r="DJ140" s="854"/>
      <c r="DK140" s="854"/>
      <c r="DL140" s="854"/>
      <c r="DM140" s="854"/>
      <c r="DN140" s="854"/>
      <c r="DO140" s="854"/>
      <c r="DP140" s="854"/>
      <c r="DQ140" s="854"/>
      <c r="DR140" s="854"/>
      <c r="DS140" s="854"/>
      <c r="DT140" s="854"/>
      <c r="DU140" s="854"/>
      <c r="DV140" s="854"/>
      <c r="DW140" s="854"/>
      <c r="DX140" s="854"/>
      <c r="DY140" s="854"/>
      <c r="DZ140" s="854"/>
      <c r="EA140" s="854"/>
      <c r="EB140" s="854"/>
      <c r="EC140" s="854"/>
      <c r="ED140" s="854"/>
      <c r="EE140" s="854"/>
      <c r="EF140" s="854"/>
      <c r="EG140" s="854"/>
      <c r="EH140" s="854"/>
      <c r="EI140" s="854"/>
      <c r="EJ140" s="854"/>
      <c r="EK140" s="854"/>
      <c r="EL140" s="854"/>
      <c r="EM140" s="854"/>
      <c r="EN140" s="854"/>
      <c r="EO140" s="854"/>
      <c r="EP140" s="854"/>
      <c r="EQ140" s="854"/>
      <c r="ER140" s="854"/>
      <c r="ES140" s="854"/>
      <c r="ET140" s="854"/>
      <c r="EU140" s="854"/>
      <c r="EV140" s="854"/>
      <c r="EW140" s="854"/>
      <c r="EX140" s="854"/>
      <c r="EY140" s="854"/>
      <c r="EZ140" s="854"/>
      <c r="FA140" s="854"/>
      <c r="FB140" s="854"/>
      <c r="FC140" s="854"/>
      <c r="FD140" s="854"/>
      <c r="FE140" s="854"/>
      <c r="FF140" s="854"/>
      <c r="FG140" s="854"/>
      <c r="FH140" s="854"/>
      <c r="FI140" s="854"/>
      <c r="FJ140" s="854"/>
      <c r="FK140" s="854"/>
      <c r="FL140" s="854"/>
      <c r="FM140" s="854"/>
      <c r="FN140" s="854"/>
      <c r="FO140" s="854"/>
      <c r="FP140" s="854"/>
      <c r="FQ140" s="854"/>
      <c r="FR140" s="854"/>
      <c r="FS140" s="854"/>
      <c r="FT140" s="854"/>
      <c r="FU140" s="854"/>
      <c r="FV140" s="854"/>
      <c r="FW140" s="854"/>
      <c r="FX140" s="854"/>
      <c r="FY140" s="854"/>
      <c r="FZ140" s="854"/>
      <c r="GA140" s="854"/>
      <c r="GB140" s="854"/>
      <c r="GC140" s="854"/>
      <c r="GD140" s="854"/>
      <c r="GE140" s="854"/>
      <c r="GF140" s="854"/>
      <c r="GG140" s="854"/>
      <c r="GH140" s="854"/>
      <c r="GI140" s="854"/>
      <c r="GJ140" s="854"/>
      <c r="GK140" s="854"/>
      <c r="GL140" s="854"/>
      <c r="GM140" s="854"/>
      <c r="GN140" s="854"/>
      <c r="GO140" s="854"/>
      <c r="GP140" s="854"/>
      <c r="GQ140" s="854"/>
      <c r="GR140" s="854"/>
      <c r="GS140" s="854"/>
      <c r="GT140" s="854"/>
      <c r="GU140" s="854"/>
      <c r="GV140" s="854"/>
      <c r="GW140" s="854"/>
      <c r="GX140" s="854"/>
      <c r="GY140" s="854"/>
      <c r="GZ140" s="854"/>
      <c r="HA140" s="854"/>
      <c r="HB140" s="854"/>
      <c r="HC140" s="854"/>
      <c r="HD140" s="854"/>
      <c r="HE140" s="854"/>
      <c r="HF140" s="854"/>
      <c r="HG140" s="854"/>
      <c r="HH140" s="854"/>
      <c r="HI140" s="854"/>
      <c r="HJ140" s="854"/>
      <c r="HK140" s="854"/>
      <c r="HL140" s="854"/>
      <c r="HM140" s="854"/>
      <c r="HN140" s="854"/>
      <c r="HO140" s="854"/>
      <c r="HP140" s="854"/>
      <c r="HQ140" s="854"/>
      <c r="HR140" s="854"/>
      <c r="HS140" s="854"/>
      <c r="HT140" s="854"/>
      <c r="HU140" s="854"/>
      <c r="HV140" s="854"/>
      <c r="HW140" s="854"/>
      <c r="HX140" s="854"/>
      <c r="HY140" s="854"/>
      <c r="HZ140" s="854"/>
      <c r="IA140" s="854"/>
      <c r="IB140" s="854"/>
      <c r="IC140" s="854"/>
      <c r="ID140" s="854"/>
      <c r="IE140" s="854"/>
      <c r="IF140" s="854"/>
      <c r="IG140" s="854"/>
      <c r="IH140" s="854"/>
      <c r="II140" s="854"/>
      <c r="IJ140" s="854"/>
      <c r="IK140" s="854"/>
      <c r="IL140" s="854"/>
      <c r="IM140" s="854"/>
      <c r="IN140" s="854"/>
      <c r="IO140" s="854"/>
      <c r="IP140" s="854"/>
      <c r="IQ140" s="854"/>
      <c r="IR140" s="854"/>
      <c r="IS140" s="854"/>
      <c r="IT140" s="854"/>
      <c r="IU140" s="854"/>
      <c r="IV140" s="854"/>
      <c r="IW140" s="854"/>
      <c r="IX140" s="854"/>
      <c r="IY140" s="854"/>
      <c r="IZ140" s="854"/>
      <c r="JA140" s="854"/>
      <c r="JB140" s="854"/>
      <c r="JC140" s="854"/>
      <c r="JD140" s="854"/>
      <c r="JE140" s="854"/>
      <c r="JF140" s="854"/>
      <c r="JG140" s="854"/>
      <c r="JH140" s="854"/>
      <c r="JI140" s="854"/>
      <c r="JJ140" s="854"/>
      <c r="JK140" s="854"/>
      <c r="JL140" s="854"/>
      <c r="JM140" s="854"/>
      <c r="JN140" s="854"/>
      <c r="JO140" s="854"/>
      <c r="JP140" s="854"/>
      <c r="JQ140" s="854"/>
      <c r="JR140" s="854"/>
      <c r="JS140" s="854"/>
      <c r="JT140" s="854"/>
      <c r="JU140" s="854"/>
      <c r="JV140" s="854"/>
      <c r="JW140" s="854"/>
      <c r="JX140" s="854"/>
      <c r="JY140" s="854"/>
      <c r="JZ140" s="854"/>
      <c r="KA140" s="854"/>
      <c r="KB140" s="854"/>
      <c r="KC140" s="854"/>
      <c r="KD140" s="854"/>
      <c r="KE140" s="854"/>
      <c r="KF140" s="854"/>
      <c r="KG140" s="854"/>
      <c r="KH140" s="854"/>
      <c r="KI140" s="854"/>
      <c r="KJ140" s="854"/>
      <c r="KK140" s="854"/>
      <c r="KL140" s="854"/>
      <c r="KM140" s="854"/>
      <c r="KN140" s="854"/>
      <c r="KO140" s="854"/>
      <c r="KP140" s="854"/>
      <c r="KQ140" s="854"/>
      <c r="KR140" s="854"/>
      <c r="KS140" s="854"/>
      <c r="KT140" s="854"/>
      <c r="KU140" s="854"/>
      <c r="KV140" s="854"/>
      <c r="KW140" s="854"/>
      <c r="KX140" s="854"/>
      <c r="KY140" s="854"/>
      <c r="KZ140" s="854"/>
      <c r="LA140" s="854"/>
      <c r="LB140" s="854"/>
      <c r="LC140" s="854"/>
      <c r="LD140" s="854"/>
      <c r="LE140" s="854"/>
      <c r="LF140" s="854"/>
      <c r="LG140" s="854"/>
      <c r="LH140" s="854"/>
      <c r="LI140" s="854"/>
      <c r="LJ140" s="854"/>
      <c r="LK140" s="854"/>
      <c r="LL140" s="854"/>
      <c r="LM140" s="855"/>
    </row>
    <row r="141" spans="1:325" s="856" customFormat="1" ht="47.25" outlineLevel="1">
      <c r="A141" s="295" t="s">
        <v>2347</v>
      </c>
      <c r="B141" s="492" t="s">
        <v>2446</v>
      </c>
      <c r="C141" s="515">
        <v>600009006</v>
      </c>
      <c r="D141" s="325" t="s">
        <v>1336</v>
      </c>
      <c r="E141" s="325"/>
      <c r="F141" s="329"/>
      <c r="G141" s="329" t="s">
        <v>339</v>
      </c>
      <c r="H141" s="836">
        <v>1</v>
      </c>
      <c r="I141" s="726">
        <v>1564.0343481875373</v>
      </c>
      <c r="J141" s="669">
        <f t="shared" si="23"/>
        <v>1564.0343481875373</v>
      </c>
      <c r="K141" s="669">
        <f t="shared" si="24"/>
        <v>1909.9987460066206</v>
      </c>
      <c r="L141" s="794">
        <f t="shared" si="25"/>
        <v>4.4950038414078854E-4</v>
      </c>
      <c r="M141" s="327"/>
      <c r="N141" s="1262"/>
      <c r="O141" s="1263"/>
      <c r="P141" s="345"/>
      <c r="Q141" s="345"/>
      <c r="R141" s="345"/>
      <c r="S141" s="345"/>
      <c r="T141" s="345"/>
      <c r="U141" s="345"/>
      <c r="V141" s="345"/>
      <c r="W141" s="345"/>
      <c r="X141" s="345"/>
      <c r="Y141" s="345"/>
      <c r="Z141" s="345"/>
      <c r="AA141" s="345"/>
      <c r="AB141" s="345"/>
      <c r="AC141" s="345"/>
      <c r="AD141" s="345"/>
      <c r="AE141" s="345"/>
      <c r="AF141" s="854"/>
      <c r="AG141" s="854"/>
      <c r="AH141" s="854"/>
      <c r="AI141" s="854"/>
      <c r="AJ141" s="854"/>
      <c r="AK141" s="854"/>
      <c r="AL141" s="854"/>
      <c r="AM141" s="854"/>
      <c r="AN141" s="854"/>
      <c r="AO141" s="854"/>
      <c r="AP141" s="854"/>
      <c r="AQ141" s="854"/>
      <c r="AR141" s="854"/>
      <c r="AS141" s="854"/>
      <c r="AT141" s="854"/>
      <c r="AU141" s="854"/>
      <c r="AV141" s="854"/>
      <c r="AW141" s="854"/>
      <c r="AX141" s="854"/>
      <c r="AY141" s="854"/>
      <c r="AZ141" s="854"/>
      <c r="BA141" s="854"/>
      <c r="BB141" s="854"/>
      <c r="BC141" s="854"/>
      <c r="BD141" s="854"/>
      <c r="BE141" s="854"/>
      <c r="BF141" s="854"/>
      <c r="BG141" s="854"/>
      <c r="BH141" s="854"/>
      <c r="BI141" s="854"/>
      <c r="BJ141" s="854"/>
      <c r="BK141" s="854"/>
      <c r="BL141" s="854"/>
      <c r="BM141" s="854"/>
      <c r="BN141" s="854"/>
      <c r="BO141" s="854"/>
      <c r="BP141" s="854"/>
      <c r="BQ141" s="854"/>
      <c r="BR141" s="854"/>
      <c r="BS141" s="854"/>
      <c r="BT141" s="854"/>
      <c r="BU141" s="854"/>
      <c r="BV141" s="854"/>
      <c r="BW141" s="854"/>
      <c r="BX141" s="854"/>
      <c r="BY141" s="854"/>
      <c r="BZ141" s="854"/>
      <c r="CA141" s="854"/>
      <c r="CB141" s="854"/>
      <c r="CC141" s="854"/>
      <c r="CD141" s="854"/>
      <c r="CE141" s="854"/>
      <c r="CF141" s="854"/>
      <c r="CG141" s="854"/>
      <c r="CH141" s="854"/>
      <c r="CI141" s="854"/>
      <c r="CJ141" s="854"/>
      <c r="CK141" s="854"/>
      <c r="CL141" s="854"/>
      <c r="CM141" s="854"/>
      <c r="CN141" s="854"/>
      <c r="CO141" s="854"/>
      <c r="CP141" s="854"/>
      <c r="CQ141" s="854"/>
      <c r="CR141" s="854"/>
      <c r="CS141" s="854"/>
      <c r="CT141" s="854"/>
      <c r="CU141" s="854"/>
      <c r="CV141" s="854"/>
      <c r="CW141" s="854"/>
      <c r="CX141" s="854"/>
      <c r="CY141" s="854"/>
      <c r="CZ141" s="854"/>
      <c r="DA141" s="854"/>
      <c r="DB141" s="854"/>
      <c r="DC141" s="854"/>
      <c r="DD141" s="854"/>
      <c r="DE141" s="854"/>
      <c r="DF141" s="854"/>
      <c r="DG141" s="854"/>
      <c r="DH141" s="854"/>
      <c r="DI141" s="854"/>
      <c r="DJ141" s="854"/>
      <c r="DK141" s="854"/>
      <c r="DL141" s="854"/>
      <c r="DM141" s="854"/>
      <c r="DN141" s="854"/>
      <c r="DO141" s="854"/>
      <c r="DP141" s="854"/>
      <c r="DQ141" s="854"/>
      <c r="DR141" s="854"/>
      <c r="DS141" s="854"/>
      <c r="DT141" s="854"/>
      <c r="DU141" s="854"/>
      <c r="DV141" s="854"/>
      <c r="DW141" s="854"/>
      <c r="DX141" s="854"/>
      <c r="DY141" s="854"/>
      <c r="DZ141" s="854"/>
      <c r="EA141" s="854"/>
      <c r="EB141" s="854"/>
      <c r="EC141" s="854"/>
      <c r="ED141" s="854"/>
      <c r="EE141" s="854"/>
      <c r="EF141" s="854"/>
      <c r="EG141" s="854"/>
      <c r="EH141" s="854"/>
      <c r="EI141" s="854"/>
      <c r="EJ141" s="854"/>
      <c r="EK141" s="854"/>
      <c r="EL141" s="854"/>
      <c r="EM141" s="854"/>
      <c r="EN141" s="854"/>
      <c r="EO141" s="854"/>
      <c r="EP141" s="854"/>
      <c r="EQ141" s="854"/>
      <c r="ER141" s="854"/>
      <c r="ES141" s="854"/>
      <c r="ET141" s="854"/>
      <c r="EU141" s="854"/>
      <c r="EV141" s="854"/>
      <c r="EW141" s="854"/>
      <c r="EX141" s="854"/>
      <c r="EY141" s="854"/>
      <c r="EZ141" s="854"/>
      <c r="FA141" s="854"/>
      <c r="FB141" s="854"/>
      <c r="FC141" s="854"/>
      <c r="FD141" s="854"/>
      <c r="FE141" s="854"/>
      <c r="FF141" s="854"/>
      <c r="FG141" s="854"/>
      <c r="FH141" s="854"/>
      <c r="FI141" s="854"/>
      <c r="FJ141" s="854"/>
      <c r="FK141" s="854"/>
      <c r="FL141" s="854"/>
      <c r="FM141" s="854"/>
      <c r="FN141" s="854"/>
      <c r="FO141" s="854"/>
      <c r="FP141" s="854"/>
      <c r="FQ141" s="854"/>
      <c r="FR141" s="854"/>
      <c r="FS141" s="854"/>
      <c r="FT141" s="854"/>
      <c r="FU141" s="854"/>
      <c r="FV141" s="854"/>
      <c r="FW141" s="854"/>
      <c r="FX141" s="854"/>
      <c r="FY141" s="854"/>
      <c r="FZ141" s="854"/>
      <c r="GA141" s="854"/>
      <c r="GB141" s="854"/>
      <c r="GC141" s="854"/>
      <c r="GD141" s="854"/>
      <c r="GE141" s="854"/>
      <c r="GF141" s="854"/>
      <c r="GG141" s="854"/>
      <c r="GH141" s="854"/>
      <c r="GI141" s="854"/>
      <c r="GJ141" s="854"/>
      <c r="GK141" s="854"/>
      <c r="GL141" s="854"/>
      <c r="GM141" s="854"/>
      <c r="GN141" s="854"/>
      <c r="GO141" s="854"/>
      <c r="GP141" s="854"/>
      <c r="GQ141" s="854"/>
      <c r="GR141" s="854"/>
      <c r="GS141" s="854"/>
      <c r="GT141" s="854"/>
      <c r="GU141" s="854"/>
      <c r="GV141" s="854"/>
      <c r="GW141" s="854"/>
      <c r="GX141" s="854"/>
      <c r="GY141" s="854"/>
      <c r="GZ141" s="854"/>
      <c r="HA141" s="854"/>
      <c r="HB141" s="854"/>
      <c r="HC141" s="854"/>
      <c r="HD141" s="854"/>
      <c r="HE141" s="854"/>
      <c r="HF141" s="854"/>
      <c r="HG141" s="854"/>
      <c r="HH141" s="854"/>
      <c r="HI141" s="854"/>
      <c r="HJ141" s="854"/>
      <c r="HK141" s="854"/>
      <c r="HL141" s="854"/>
      <c r="HM141" s="854"/>
      <c r="HN141" s="854"/>
      <c r="HO141" s="854"/>
      <c r="HP141" s="854"/>
      <c r="HQ141" s="854"/>
      <c r="HR141" s="854"/>
      <c r="HS141" s="854"/>
      <c r="HT141" s="854"/>
      <c r="HU141" s="854"/>
      <c r="HV141" s="854"/>
      <c r="HW141" s="854"/>
      <c r="HX141" s="854"/>
      <c r="HY141" s="854"/>
      <c r="HZ141" s="854"/>
      <c r="IA141" s="854"/>
      <c r="IB141" s="854"/>
      <c r="IC141" s="854"/>
      <c r="ID141" s="854"/>
      <c r="IE141" s="854"/>
      <c r="IF141" s="854"/>
      <c r="IG141" s="854"/>
      <c r="IH141" s="854"/>
      <c r="II141" s="854"/>
      <c r="IJ141" s="854"/>
      <c r="IK141" s="854"/>
      <c r="IL141" s="854"/>
      <c r="IM141" s="854"/>
      <c r="IN141" s="854"/>
      <c r="IO141" s="854"/>
      <c r="IP141" s="854"/>
      <c r="IQ141" s="854"/>
      <c r="IR141" s="854"/>
      <c r="IS141" s="854"/>
      <c r="IT141" s="854"/>
      <c r="IU141" s="854"/>
      <c r="IV141" s="854"/>
      <c r="IW141" s="854"/>
      <c r="IX141" s="854"/>
      <c r="IY141" s="854"/>
      <c r="IZ141" s="854"/>
      <c r="JA141" s="854"/>
      <c r="JB141" s="854"/>
      <c r="JC141" s="854"/>
      <c r="JD141" s="854"/>
      <c r="JE141" s="854"/>
      <c r="JF141" s="854"/>
      <c r="JG141" s="854"/>
      <c r="JH141" s="854"/>
      <c r="JI141" s="854"/>
      <c r="JJ141" s="854"/>
      <c r="JK141" s="854"/>
      <c r="JL141" s="854"/>
      <c r="JM141" s="854"/>
      <c r="JN141" s="854"/>
      <c r="JO141" s="854"/>
      <c r="JP141" s="854"/>
      <c r="JQ141" s="854"/>
      <c r="JR141" s="854"/>
      <c r="JS141" s="854"/>
      <c r="JT141" s="854"/>
      <c r="JU141" s="854"/>
      <c r="JV141" s="854"/>
      <c r="JW141" s="854"/>
      <c r="JX141" s="854"/>
      <c r="JY141" s="854"/>
      <c r="JZ141" s="854"/>
      <c r="KA141" s="854"/>
      <c r="KB141" s="854"/>
      <c r="KC141" s="854"/>
      <c r="KD141" s="854"/>
      <c r="KE141" s="854"/>
      <c r="KF141" s="854"/>
      <c r="KG141" s="854"/>
      <c r="KH141" s="854"/>
      <c r="KI141" s="854"/>
      <c r="KJ141" s="854"/>
      <c r="KK141" s="854"/>
      <c r="KL141" s="854"/>
      <c r="KM141" s="854"/>
      <c r="KN141" s="854"/>
      <c r="KO141" s="854"/>
      <c r="KP141" s="854"/>
      <c r="KQ141" s="854"/>
      <c r="KR141" s="854"/>
      <c r="KS141" s="854"/>
      <c r="KT141" s="854"/>
      <c r="KU141" s="854"/>
      <c r="KV141" s="854"/>
      <c r="KW141" s="854"/>
      <c r="KX141" s="854"/>
      <c r="KY141" s="854"/>
      <c r="KZ141" s="854"/>
      <c r="LA141" s="854"/>
      <c r="LB141" s="854"/>
      <c r="LC141" s="854"/>
      <c r="LD141" s="854"/>
      <c r="LE141" s="854"/>
      <c r="LF141" s="854"/>
      <c r="LG141" s="854"/>
      <c r="LH141" s="854"/>
      <c r="LI141" s="854"/>
      <c r="LJ141" s="854"/>
      <c r="LK141" s="854"/>
      <c r="LL141" s="854"/>
      <c r="LM141" s="855"/>
    </row>
    <row r="142" spans="1:325" s="856" customFormat="1" ht="47.25" outlineLevel="1">
      <c r="A142" s="295" t="s">
        <v>2348</v>
      </c>
      <c r="B142" s="492" t="s">
        <v>2446</v>
      </c>
      <c r="C142" s="515">
        <v>600008744</v>
      </c>
      <c r="D142" s="325" t="s">
        <v>1337</v>
      </c>
      <c r="E142" s="325"/>
      <c r="F142" s="329"/>
      <c r="G142" s="329" t="s">
        <v>339</v>
      </c>
      <c r="H142" s="836">
        <v>1</v>
      </c>
      <c r="I142" s="726">
        <v>2245.1383967047868</v>
      </c>
      <c r="J142" s="669">
        <f t="shared" si="23"/>
        <v>2245.1383967047868</v>
      </c>
      <c r="K142" s="669">
        <f t="shared" si="24"/>
        <v>2741.7630100558858</v>
      </c>
      <c r="L142" s="794">
        <f t="shared" si="25"/>
        <v>6.452483431310344E-4</v>
      </c>
      <c r="M142" s="327"/>
      <c r="N142" s="1262"/>
      <c r="O142" s="1263"/>
      <c r="P142" s="345"/>
      <c r="Q142" s="345"/>
      <c r="R142" s="345"/>
      <c r="S142" s="345"/>
      <c r="T142" s="345"/>
      <c r="U142" s="345"/>
      <c r="V142" s="345"/>
      <c r="W142" s="345"/>
      <c r="X142" s="345"/>
      <c r="Y142" s="345"/>
      <c r="Z142" s="345"/>
      <c r="AA142" s="345"/>
      <c r="AB142" s="345"/>
      <c r="AC142" s="345"/>
      <c r="AD142" s="345"/>
      <c r="AE142" s="345"/>
      <c r="AF142" s="854"/>
      <c r="AG142" s="854"/>
      <c r="AH142" s="854"/>
      <c r="AI142" s="854"/>
      <c r="AJ142" s="854"/>
      <c r="AK142" s="854"/>
      <c r="AL142" s="854"/>
      <c r="AM142" s="854"/>
      <c r="AN142" s="854"/>
      <c r="AO142" s="854"/>
      <c r="AP142" s="854"/>
      <c r="AQ142" s="854"/>
      <c r="AR142" s="854"/>
      <c r="AS142" s="854"/>
      <c r="AT142" s="854"/>
      <c r="AU142" s="854"/>
      <c r="AV142" s="854"/>
      <c r="AW142" s="854"/>
      <c r="AX142" s="854"/>
      <c r="AY142" s="854"/>
      <c r="AZ142" s="854"/>
      <c r="BA142" s="854"/>
      <c r="BB142" s="854"/>
      <c r="BC142" s="854"/>
      <c r="BD142" s="854"/>
      <c r="BE142" s="854"/>
      <c r="BF142" s="854"/>
      <c r="BG142" s="854"/>
      <c r="BH142" s="854"/>
      <c r="BI142" s="854"/>
      <c r="BJ142" s="854"/>
      <c r="BK142" s="854"/>
      <c r="BL142" s="854"/>
      <c r="BM142" s="854"/>
      <c r="BN142" s="854"/>
      <c r="BO142" s="854"/>
      <c r="BP142" s="854"/>
      <c r="BQ142" s="854"/>
      <c r="BR142" s="854"/>
      <c r="BS142" s="854"/>
      <c r="BT142" s="854"/>
      <c r="BU142" s="854"/>
      <c r="BV142" s="854"/>
      <c r="BW142" s="854"/>
      <c r="BX142" s="854"/>
      <c r="BY142" s="854"/>
      <c r="BZ142" s="854"/>
      <c r="CA142" s="854"/>
      <c r="CB142" s="854"/>
      <c r="CC142" s="854"/>
      <c r="CD142" s="854"/>
      <c r="CE142" s="854"/>
      <c r="CF142" s="854"/>
      <c r="CG142" s="854"/>
      <c r="CH142" s="854"/>
      <c r="CI142" s="854"/>
      <c r="CJ142" s="854"/>
      <c r="CK142" s="854"/>
      <c r="CL142" s="854"/>
      <c r="CM142" s="854"/>
      <c r="CN142" s="854"/>
      <c r="CO142" s="854"/>
      <c r="CP142" s="854"/>
      <c r="CQ142" s="854"/>
      <c r="CR142" s="854"/>
      <c r="CS142" s="854"/>
      <c r="CT142" s="854"/>
      <c r="CU142" s="854"/>
      <c r="CV142" s="854"/>
      <c r="CW142" s="854"/>
      <c r="CX142" s="854"/>
      <c r="CY142" s="854"/>
      <c r="CZ142" s="854"/>
      <c r="DA142" s="854"/>
      <c r="DB142" s="854"/>
      <c r="DC142" s="854"/>
      <c r="DD142" s="854"/>
      <c r="DE142" s="854"/>
      <c r="DF142" s="854"/>
      <c r="DG142" s="854"/>
      <c r="DH142" s="854"/>
      <c r="DI142" s="854"/>
      <c r="DJ142" s="854"/>
      <c r="DK142" s="854"/>
      <c r="DL142" s="854"/>
      <c r="DM142" s="854"/>
      <c r="DN142" s="854"/>
      <c r="DO142" s="854"/>
      <c r="DP142" s="854"/>
      <c r="DQ142" s="854"/>
      <c r="DR142" s="854"/>
      <c r="DS142" s="854"/>
      <c r="DT142" s="854"/>
      <c r="DU142" s="854"/>
      <c r="DV142" s="854"/>
      <c r="DW142" s="854"/>
      <c r="DX142" s="854"/>
      <c r="DY142" s="854"/>
      <c r="DZ142" s="854"/>
      <c r="EA142" s="854"/>
      <c r="EB142" s="854"/>
      <c r="EC142" s="854"/>
      <c r="ED142" s="854"/>
      <c r="EE142" s="854"/>
      <c r="EF142" s="854"/>
      <c r="EG142" s="854"/>
      <c r="EH142" s="854"/>
      <c r="EI142" s="854"/>
      <c r="EJ142" s="854"/>
      <c r="EK142" s="854"/>
      <c r="EL142" s="854"/>
      <c r="EM142" s="854"/>
      <c r="EN142" s="854"/>
      <c r="EO142" s="854"/>
      <c r="EP142" s="854"/>
      <c r="EQ142" s="854"/>
      <c r="ER142" s="854"/>
      <c r="ES142" s="854"/>
      <c r="ET142" s="854"/>
      <c r="EU142" s="854"/>
      <c r="EV142" s="854"/>
      <c r="EW142" s="854"/>
      <c r="EX142" s="854"/>
      <c r="EY142" s="854"/>
      <c r="EZ142" s="854"/>
      <c r="FA142" s="854"/>
      <c r="FB142" s="854"/>
      <c r="FC142" s="854"/>
      <c r="FD142" s="854"/>
      <c r="FE142" s="854"/>
      <c r="FF142" s="854"/>
      <c r="FG142" s="854"/>
      <c r="FH142" s="854"/>
      <c r="FI142" s="854"/>
      <c r="FJ142" s="854"/>
      <c r="FK142" s="854"/>
      <c r="FL142" s="854"/>
      <c r="FM142" s="854"/>
      <c r="FN142" s="854"/>
      <c r="FO142" s="854"/>
      <c r="FP142" s="854"/>
      <c r="FQ142" s="854"/>
      <c r="FR142" s="854"/>
      <c r="FS142" s="854"/>
      <c r="FT142" s="854"/>
      <c r="FU142" s="854"/>
      <c r="FV142" s="854"/>
      <c r="FW142" s="854"/>
      <c r="FX142" s="854"/>
      <c r="FY142" s="854"/>
      <c r="FZ142" s="854"/>
      <c r="GA142" s="854"/>
      <c r="GB142" s="854"/>
      <c r="GC142" s="854"/>
      <c r="GD142" s="854"/>
      <c r="GE142" s="854"/>
      <c r="GF142" s="854"/>
      <c r="GG142" s="854"/>
      <c r="GH142" s="854"/>
      <c r="GI142" s="854"/>
      <c r="GJ142" s="854"/>
      <c r="GK142" s="854"/>
      <c r="GL142" s="854"/>
      <c r="GM142" s="854"/>
      <c r="GN142" s="854"/>
      <c r="GO142" s="854"/>
      <c r="GP142" s="854"/>
      <c r="GQ142" s="854"/>
      <c r="GR142" s="854"/>
      <c r="GS142" s="854"/>
      <c r="GT142" s="854"/>
      <c r="GU142" s="854"/>
      <c r="GV142" s="854"/>
      <c r="GW142" s="854"/>
      <c r="GX142" s="854"/>
      <c r="GY142" s="854"/>
      <c r="GZ142" s="854"/>
      <c r="HA142" s="854"/>
      <c r="HB142" s="854"/>
      <c r="HC142" s="854"/>
      <c r="HD142" s="854"/>
      <c r="HE142" s="854"/>
      <c r="HF142" s="854"/>
      <c r="HG142" s="854"/>
      <c r="HH142" s="854"/>
      <c r="HI142" s="854"/>
      <c r="HJ142" s="854"/>
      <c r="HK142" s="854"/>
      <c r="HL142" s="854"/>
      <c r="HM142" s="854"/>
      <c r="HN142" s="854"/>
      <c r="HO142" s="854"/>
      <c r="HP142" s="854"/>
      <c r="HQ142" s="854"/>
      <c r="HR142" s="854"/>
      <c r="HS142" s="854"/>
      <c r="HT142" s="854"/>
      <c r="HU142" s="854"/>
      <c r="HV142" s="854"/>
      <c r="HW142" s="854"/>
      <c r="HX142" s="854"/>
      <c r="HY142" s="854"/>
      <c r="HZ142" s="854"/>
      <c r="IA142" s="854"/>
      <c r="IB142" s="854"/>
      <c r="IC142" s="854"/>
      <c r="ID142" s="854"/>
      <c r="IE142" s="854"/>
      <c r="IF142" s="854"/>
      <c r="IG142" s="854"/>
      <c r="IH142" s="854"/>
      <c r="II142" s="854"/>
      <c r="IJ142" s="854"/>
      <c r="IK142" s="854"/>
      <c r="IL142" s="854"/>
      <c r="IM142" s="854"/>
      <c r="IN142" s="854"/>
      <c r="IO142" s="854"/>
      <c r="IP142" s="854"/>
      <c r="IQ142" s="854"/>
      <c r="IR142" s="854"/>
      <c r="IS142" s="854"/>
      <c r="IT142" s="854"/>
      <c r="IU142" s="854"/>
      <c r="IV142" s="854"/>
      <c r="IW142" s="854"/>
      <c r="IX142" s="854"/>
      <c r="IY142" s="854"/>
      <c r="IZ142" s="854"/>
      <c r="JA142" s="854"/>
      <c r="JB142" s="854"/>
      <c r="JC142" s="854"/>
      <c r="JD142" s="854"/>
      <c r="JE142" s="854"/>
      <c r="JF142" s="854"/>
      <c r="JG142" s="854"/>
      <c r="JH142" s="854"/>
      <c r="JI142" s="854"/>
      <c r="JJ142" s="854"/>
      <c r="JK142" s="854"/>
      <c r="JL142" s="854"/>
      <c r="JM142" s="854"/>
      <c r="JN142" s="854"/>
      <c r="JO142" s="854"/>
      <c r="JP142" s="854"/>
      <c r="JQ142" s="854"/>
      <c r="JR142" s="854"/>
      <c r="JS142" s="854"/>
      <c r="JT142" s="854"/>
      <c r="JU142" s="854"/>
      <c r="JV142" s="854"/>
      <c r="JW142" s="854"/>
      <c r="JX142" s="854"/>
      <c r="JY142" s="854"/>
      <c r="JZ142" s="854"/>
      <c r="KA142" s="854"/>
      <c r="KB142" s="854"/>
      <c r="KC142" s="854"/>
      <c r="KD142" s="854"/>
      <c r="KE142" s="854"/>
      <c r="KF142" s="854"/>
      <c r="KG142" s="854"/>
      <c r="KH142" s="854"/>
      <c r="KI142" s="854"/>
      <c r="KJ142" s="854"/>
      <c r="KK142" s="854"/>
      <c r="KL142" s="854"/>
      <c r="KM142" s="854"/>
      <c r="KN142" s="854"/>
      <c r="KO142" s="854"/>
      <c r="KP142" s="854"/>
      <c r="KQ142" s="854"/>
      <c r="KR142" s="854"/>
      <c r="KS142" s="854"/>
      <c r="KT142" s="854"/>
      <c r="KU142" s="854"/>
      <c r="KV142" s="854"/>
      <c r="KW142" s="854"/>
      <c r="KX142" s="854"/>
      <c r="KY142" s="854"/>
      <c r="KZ142" s="854"/>
      <c r="LA142" s="854"/>
      <c r="LB142" s="854"/>
      <c r="LC142" s="854"/>
      <c r="LD142" s="854"/>
      <c r="LE142" s="854"/>
      <c r="LF142" s="854"/>
      <c r="LG142" s="854"/>
      <c r="LH142" s="854"/>
      <c r="LI142" s="854"/>
      <c r="LJ142" s="854"/>
      <c r="LK142" s="854"/>
      <c r="LL142" s="854"/>
      <c r="LM142" s="855"/>
    </row>
    <row r="143" spans="1:325" s="856" customFormat="1" ht="47.25" outlineLevel="1">
      <c r="A143" s="295" t="s">
        <v>2349</v>
      </c>
      <c r="B143" s="492" t="s">
        <v>2446</v>
      </c>
      <c r="C143" s="511">
        <v>600003531</v>
      </c>
      <c r="D143" s="325" t="s">
        <v>1338</v>
      </c>
      <c r="E143" s="325"/>
      <c r="F143" s="329"/>
      <c r="G143" s="329" t="s">
        <v>339</v>
      </c>
      <c r="H143" s="836">
        <v>1</v>
      </c>
      <c r="I143" s="726">
        <v>2101.3183429338155</v>
      </c>
      <c r="J143" s="669">
        <f t="shared" si="23"/>
        <v>2101.3183429338155</v>
      </c>
      <c r="K143" s="669">
        <f t="shared" si="24"/>
        <v>2566.1299603907755</v>
      </c>
      <c r="L143" s="794">
        <f t="shared" si="25"/>
        <v>6.0391474358949227E-4</v>
      </c>
      <c r="M143" s="327"/>
      <c r="N143" s="1262"/>
      <c r="O143" s="1263"/>
      <c r="P143" s="345"/>
      <c r="Q143" s="345"/>
      <c r="R143" s="345"/>
      <c r="S143" s="345"/>
      <c r="T143" s="345"/>
      <c r="U143" s="345"/>
      <c r="V143" s="345"/>
      <c r="W143" s="345"/>
      <c r="X143" s="345"/>
      <c r="Y143" s="345"/>
      <c r="Z143" s="345"/>
      <c r="AA143" s="345"/>
      <c r="AB143" s="345"/>
      <c r="AC143" s="345"/>
      <c r="AD143" s="345"/>
      <c r="AE143" s="345"/>
      <c r="AF143" s="854"/>
      <c r="AG143" s="854"/>
      <c r="AH143" s="854"/>
      <c r="AI143" s="854"/>
      <c r="AJ143" s="854"/>
      <c r="AK143" s="854"/>
      <c r="AL143" s="854"/>
      <c r="AM143" s="854"/>
      <c r="AN143" s="854"/>
      <c r="AO143" s="854"/>
      <c r="AP143" s="854"/>
      <c r="AQ143" s="854"/>
      <c r="AR143" s="854"/>
      <c r="AS143" s="854"/>
      <c r="AT143" s="854"/>
      <c r="AU143" s="854"/>
      <c r="AV143" s="854"/>
      <c r="AW143" s="854"/>
      <c r="AX143" s="854"/>
      <c r="AY143" s="854"/>
      <c r="AZ143" s="854"/>
      <c r="BA143" s="854"/>
      <c r="BB143" s="854"/>
      <c r="BC143" s="854"/>
      <c r="BD143" s="854"/>
      <c r="BE143" s="854"/>
      <c r="BF143" s="854"/>
      <c r="BG143" s="854"/>
      <c r="BH143" s="854"/>
      <c r="BI143" s="854"/>
      <c r="BJ143" s="854"/>
      <c r="BK143" s="854"/>
      <c r="BL143" s="854"/>
      <c r="BM143" s="854"/>
      <c r="BN143" s="854"/>
      <c r="BO143" s="854"/>
      <c r="BP143" s="854"/>
      <c r="BQ143" s="854"/>
      <c r="BR143" s="854"/>
      <c r="BS143" s="854"/>
      <c r="BT143" s="854"/>
      <c r="BU143" s="854"/>
      <c r="BV143" s="854"/>
      <c r="BW143" s="854"/>
      <c r="BX143" s="854"/>
      <c r="BY143" s="854"/>
      <c r="BZ143" s="854"/>
      <c r="CA143" s="854"/>
      <c r="CB143" s="854"/>
      <c r="CC143" s="854"/>
      <c r="CD143" s="854"/>
      <c r="CE143" s="854"/>
      <c r="CF143" s="854"/>
      <c r="CG143" s="854"/>
      <c r="CH143" s="854"/>
      <c r="CI143" s="854"/>
      <c r="CJ143" s="854"/>
      <c r="CK143" s="854"/>
      <c r="CL143" s="854"/>
      <c r="CM143" s="854"/>
      <c r="CN143" s="854"/>
      <c r="CO143" s="854"/>
      <c r="CP143" s="854"/>
      <c r="CQ143" s="854"/>
      <c r="CR143" s="854"/>
      <c r="CS143" s="854"/>
      <c r="CT143" s="854"/>
      <c r="CU143" s="854"/>
      <c r="CV143" s="854"/>
      <c r="CW143" s="854"/>
      <c r="CX143" s="854"/>
      <c r="CY143" s="854"/>
      <c r="CZ143" s="854"/>
      <c r="DA143" s="854"/>
      <c r="DB143" s="854"/>
      <c r="DC143" s="854"/>
      <c r="DD143" s="854"/>
      <c r="DE143" s="854"/>
      <c r="DF143" s="854"/>
      <c r="DG143" s="854"/>
      <c r="DH143" s="854"/>
      <c r="DI143" s="854"/>
      <c r="DJ143" s="854"/>
      <c r="DK143" s="854"/>
      <c r="DL143" s="854"/>
      <c r="DM143" s="854"/>
      <c r="DN143" s="854"/>
      <c r="DO143" s="854"/>
      <c r="DP143" s="854"/>
      <c r="DQ143" s="854"/>
      <c r="DR143" s="854"/>
      <c r="DS143" s="854"/>
      <c r="DT143" s="854"/>
      <c r="DU143" s="854"/>
      <c r="DV143" s="854"/>
      <c r="DW143" s="854"/>
      <c r="DX143" s="854"/>
      <c r="DY143" s="854"/>
      <c r="DZ143" s="854"/>
      <c r="EA143" s="854"/>
      <c r="EB143" s="854"/>
      <c r="EC143" s="854"/>
      <c r="ED143" s="854"/>
      <c r="EE143" s="854"/>
      <c r="EF143" s="854"/>
      <c r="EG143" s="854"/>
      <c r="EH143" s="854"/>
      <c r="EI143" s="854"/>
      <c r="EJ143" s="854"/>
      <c r="EK143" s="854"/>
      <c r="EL143" s="854"/>
      <c r="EM143" s="854"/>
      <c r="EN143" s="854"/>
      <c r="EO143" s="854"/>
      <c r="EP143" s="854"/>
      <c r="EQ143" s="854"/>
      <c r="ER143" s="854"/>
      <c r="ES143" s="854"/>
      <c r="ET143" s="854"/>
      <c r="EU143" s="854"/>
      <c r="EV143" s="854"/>
      <c r="EW143" s="854"/>
      <c r="EX143" s="854"/>
      <c r="EY143" s="854"/>
      <c r="EZ143" s="854"/>
      <c r="FA143" s="854"/>
      <c r="FB143" s="854"/>
      <c r="FC143" s="854"/>
      <c r="FD143" s="854"/>
      <c r="FE143" s="854"/>
      <c r="FF143" s="854"/>
      <c r="FG143" s="854"/>
      <c r="FH143" s="854"/>
      <c r="FI143" s="854"/>
      <c r="FJ143" s="854"/>
      <c r="FK143" s="854"/>
      <c r="FL143" s="854"/>
      <c r="FM143" s="854"/>
      <c r="FN143" s="854"/>
      <c r="FO143" s="854"/>
      <c r="FP143" s="854"/>
      <c r="FQ143" s="854"/>
      <c r="FR143" s="854"/>
      <c r="FS143" s="854"/>
      <c r="FT143" s="854"/>
      <c r="FU143" s="854"/>
      <c r="FV143" s="854"/>
      <c r="FW143" s="854"/>
      <c r="FX143" s="854"/>
      <c r="FY143" s="854"/>
      <c r="FZ143" s="854"/>
      <c r="GA143" s="854"/>
      <c r="GB143" s="854"/>
      <c r="GC143" s="854"/>
      <c r="GD143" s="854"/>
      <c r="GE143" s="854"/>
      <c r="GF143" s="854"/>
      <c r="GG143" s="854"/>
      <c r="GH143" s="854"/>
      <c r="GI143" s="854"/>
      <c r="GJ143" s="854"/>
      <c r="GK143" s="854"/>
      <c r="GL143" s="854"/>
      <c r="GM143" s="854"/>
      <c r="GN143" s="854"/>
      <c r="GO143" s="854"/>
      <c r="GP143" s="854"/>
      <c r="GQ143" s="854"/>
      <c r="GR143" s="854"/>
      <c r="GS143" s="854"/>
      <c r="GT143" s="854"/>
      <c r="GU143" s="854"/>
      <c r="GV143" s="854"/>
      <c r="GW143" s="854"/>
      <c r="GX143" s="854"/>
      <c r="GY143" s="854"/>
      <c r="GZ143" s="854"/>
      <c r="HA143" s="854"/>
      <c r="HB143" s="854"/>
      <c r="HC143" s="854"/>
      <c r="HD143" s="854"/>
      <c r="HE143" s="854"/>
      <c r="HF143" s="854"/>
      <c r="HG143" s="854"/>
      <c r="HH143" s="854"/>
      <c r="HI143" s="854"/>
      <c r="HJ143" s="854"/>
      <c r="HK143" s="854"/>
      <c r="HL143" s="854"/>
      <c r="HM143" s="854"/>
      <c r="HN143" s="854"/>
      <c r="HO143" s="854"/>
      <c r="HP143" s="854"/>
      <c r="HQ143" s="854"/>
      <c r="HR143" s="854"/>
      <c r="HS143" s="854"/>
      <c r="HT143" s="854"/>
      <c r="HU143" s="854"/>
      <c r="HV143" s="854"/>
      <c r="HW143" s="854"/>
      <c r="HX143" s="854"/>
      <c r="HY143" s="854"/>
      <c r="HZ143" s="854"/>
      <c r="IA143" s="854"/>
      <c r="IB143" s="854"/>
      <c r="IC143" s="854"/>
      <c r="ID143" s="854"/>
      <c r="IE143" s="854"/>
      <c r="IF143" s="854"/>
      <c r="IG143" s="854"/>
      <c r="IH143" s="854"/>
      <c r="II143" s="854"/>
      <c r="IJ143" s="854"/>
      <c r="IK143" s="854"/>
      <c r="IL143" s="854"/>
      <c r="IM143" s="854"/>
      <c r="IN143" s="854"/>
      <c r="IO143" s="854"/>
      <c r="IP143" s="854"/>
      <c r="IQ143" s="854"/>
      <c r="IR143" s="854"/>
      <c r="IS143" s="854"/>
      <c r="IT143" s="854"/>
      <c r="IU143" s="854"/>
      <c r="IV143" s="854"/>
      <c r="IW143" s="854"/>
      <c r="IX143" s="854"/>
      <c r="IY143" s="854"/>
      <c r="IZ143" s="854"/>
      <c r="JA143" s="854"/>
      <c r="JB143" s="854"/>
      <c r="JC143" s="854"/>
      <c r="JD143" s="854"/>
      <c r="JE143" s="854"/>
      <c r="JF143" s="854"/>
      <c r="JG143" s="854"/>
      <c r="JH143" s="854"/>
      <c r="JI143" s="854"/>
      <c r="JJ143" s="854"/>
      <c r="JK143" s="854"/>
      <c r="JL143" s="854"/>
      <c r="JM143" s="854"/>
      <c r="JN143" s="854"/>
      <c r="JO143" s="854"/>
      <c r="JP143" s="854"/>
      <c r="JQ143" s="854"/>
      <c r="JR143" s="854"/>
      <c r="JS143" s="854"/>
      <c r="JT143" s="854"/>
      <c r="JU143" s="854"/>
      <c r="JV143" s="854"/>
      <c r="JW143" s="854"/>
      <c r="JX143" s="854"/>
      <c r="JY143" s="854"/>
      <c r="JZ143" s="854"/>
      <c r="KA143" s="854"/>
      <c r="KB143" s="854"/>
      <c r="KC143" s="854"/>
      <c r="KD143" s="854"/>
      <c r="KE143" s="854"/>
      <c r="KF143" s="854"/>
      <c r="KG143" s="854"/>
      <c r="KH143" s="854"/>
      <c r="KI143" s="854"/>
      <c r="KJ143" s="854"/>
      <c r="KK143" s="854"/>
      <c r="KL143" s="854"/>
      <c r="KM143" s="854"/>
      <c r="KN143" s="854"/>
      <c r="KO143" s="854"/>
      <c r="KP143" s="854"/>
      <c r="KQ143" s="854"/>
      <c r="KR143" s="854"/>
      <c r="KS143" s="854"/>
      <c r="KT143" s="854"/>
      <c r="KU143" s="854"/>
      <c r="KV143" s="854"/>
      <c r="KW143" s="854"/>
      <c r="KX143" s="854"/>
      <c r="KY143" s="854"/>
      <c r="KZ143" s="854"/>
      <c r="LA143" s="854"/>
      <c r="LB143" s="854"/>
      <c r="LC143" s="854"/>
      <c r="LD143" s="854"/>
      <c r="LE143" s="854"/>
      <c r="LF143" s="854"/>
      <c r="LG143" s="854"/>
      <c r="LH143" s="854"/>
      <c r="LI143" s="854"/>
      <c r="LJ143" s="854"/>
      <c r="LK143" s="854"/>
      <c r="LL143" s="854"/>
      <c r="LM143" s="855"/>
    </row>
    <row r="144" spans="1:325" s="856" customFormat="1" ht="47.25" outlineLevel="1">
      <c r="A144" s="295" t="s">
        <v>2350</v>
      </c>
      <c r="B144" s="492" t="s">
        <v>2446</v>
      </c>
      <c r="C144" s="515">
        <v>600006641</v>
      </c>
      <c r="D144" s="325" t="s">
        <v>1339</v>
      </c>
      <c r="E144" s="325"/>
      <c r="F144" s="329"/>
      <c r="G144" s="329" t="s">
        <v>339</v>
      </c>
      <c r="H144" s="836">
        <v>1</v>
      </c>
      <c r="I144" s="726">
        <v>2119.263165003731</v>
      </c>
      <c r="J144" s="669">
        <f t="shared" si="23"/>
        <v>2119.263165003731</v>
      </c>
      <c r="K144" s="669">
        <f t="shared" si="24"/>
        <v>2588.0441771025567</v>
      </c>
      <c r="L144" s="794">
        <f t="shared" si="25"/>
        <v>6.0907205002787876E-4</v>
      </c>
      <c r="M144" s="327"/>
      <c r="N144" s="1262"/>
      <c r="O144" s="1263"/>
      <c r="P144" s="345"/>
      <c r="Q144" s="345"/>
      <c r="R144" s="345"/>
      <c r="S144" s="345"/>
      <c r="T144" s="345"/>
      <c r="U144" s="345"/>
      <c r="V144" s="345"/>
      <c r="W144" s="345"/>
      <c r="X144" s="345"/>
      <c r="Y144" s="345"/>
      <c r="Z144" s="345"/>
      <c r="AA144" s="345"/>
      <c r="AB144" s="345"/>
      <c r="AC144" s="345"/>
      <c r="AD144" s="345"/>
      <c r="AE144" s="345"/>
      <c r="AF144" s="854"/>
      <c r="AG144" s="854"/>
      <c r="AH144" s="854"/>
      <c r="AI144" s="854"/>
      <c r="AJ144" s="854"/>
      <c r="AK144" s="854"/>
      <c r="AL144" s="854"/>
      <c r="AM144" s="854"/>
      <c r="AN144" s="854"/>
      <c r="AO144" s="854"/>
      <c r="AP144" s="854"/>
      <c r="AQ144" s="854"/>
      <c r="AR144" s="854"/>
      <c r="AS144" s="854"/>
      <c r="AT144" s="854"/>
      <c r="AU144" s="854"/>
      <c r="AV144" s="854"/>
      <c r="AW144" s="854"/>
      <c r="AX144" s="854"/>
      <c r="AY144" s="854"/>
      <c r="AZ144" s="854"/>
      <c r="BA144" s="854"/>
      <c r="BB144" s="854"/>
      <c r="BC144" s="854"/>
      <c r="BD144" s="854"/>
      <c r="BE144" s="854"/>
      <c r="BF144" s="854"/>
      <c r="BG144" s="854"/>
      <c r="BH144" s="854"/>
      <c r="BI144" s="854"/>
      <c r="BJ144" s="854"/>
      <c r="BK144" s="854"/>
      <c r="BL144" s="854"/>
      <c r="BM144" s="854"/>
      <c r="BN144" s="854"/>
      <c r="BO144" s="854"/>
      <c r="BP144" s="854"/>
      <c r="BQ144" s="854"/>
      <c r="BR144" s="854"/>
      <c r="BS144" s="854"/>
      <c r="BT144" s="854"/>
      <c r="BU144" s="854"/>
      <c r="BV144" s="854"/>
      <c r="BW144" s="854"/>
      <c r="BX144" s="854"/>
      <c r="BY144" s="854"/>
      <c r="BZ144" s="854"/>
      <c r="CA144" s="854"/>
      <c r="CB144" s="854"/>
      <c r="CC144" s="854"/>
      <c r="CD144" s="854"/>
      <c r="CE144" s="854"/>
      <c r="CF144" s="854"/>
      <c r="CG144" s="854"/>
      <c r="CH144" s="854"/>
      <c r="CI144" s="854"/>
      <c r="CJ144" s="854"/>
      <c r="CK144" s="854"/>
      <c r="CL144" s="854"/>
      <c r="CM144" s="854"/>
      <c r="CN144" s="854"/>
      <c r="CO144" s="854"/>
      <c r="CP144" s="854"/>
      <c r="CQ144" s="854"/>
      <c r="CR144" s="854"/>
      <c r="CS144" s="854"/>
      <c r="CT144" s="854"/>
      <c r="CU144" s="854"/>
      <c r="CV144" s="854"/>
      <c r="CW144" s="854"/>
      <c r="CX144" s="854"/>
      <c r="CY144" s="854"/>
      <c r="CZ144" s="854"/>
      <c r="DA144" s="854"/>
      <c r="DB144" s="854"/>
      <c r="DC144" s="854"/>
      <c r="DD144" s="854"/>
      <c r="DE144" s="854"/>
      <c r="DF144" s="854"/>
      <c r="DG144" s="854"/>
      <c r="DH144" s="854"/>
      <c r="DI144" s="854"/>
      <c r="DJ144" s="854"/>
      <c r="DK144" s="854"/>
      <c r="DL144" s="854"/>
      <c r="DM144" s="854"/>
      <c r="DN144" s="854"/>
      <c r="DO144" s="854"/>
      <c r="DP144" s="854"/>
      <c r="DQ144" s="854"/>
      <c r="DR144" s="854"/>
      <c r="DS144" s="854"/>
      <c r="DT144" s="854"/>
      <c r="DU144" s="854"/>
      <c r="DV144" s="854"/>
      <c r="DW144" s="854"/>
      <c r="DX144" s="854"/>
      <c r="DY144" s="854"/>
      <c r="DZ144" s="854"/>
      <c r="EA144" s="854"/>
      <c r="EB144" s="854"/>
      <c r="EC144" s="854"/>
      <c r="ED144" s="854"/>
      <c r="EE144" s="854"/>
      <c r="EF144" s="854"/>
      <c r="EG144" s="854"/>
      <c r="EH144" s="854"/>
      <c r="EI144" s="854"/>
      <c r="EJ144" s="854"/>
      <c r="EK144" s="854"/>
      <c r="EL144" s="854"/>
      <c r="EM144" s="854"/>
      <c r="EN144" s="854"/>
      <c r="EO144" s="854"/>
      <c r="EP144" s="854"/>
      <c r="EQ144" s="854"/>
      <c r="ER144" s="854"/>
      <c r="ES144" s="854"/>
      <c r="ET144" s="854"/>
      <c r="EU144" s="854"/>
      <c r="EV144" s="854"/>
      <c r="EW144" s="854"/>
      <c r="EX144" s="854"/>
      <c r="EY144" s="854"/>
      <c r="EZ144" s="854"/>
      <c r="FA144" s="854"/>
      <c r="FB144" s="854"/>
      <c r="FC144" s="854"/>
      <c r="FD144" s="854"/>
      <c r="FE144" s="854"/>
      <c r="FF144" s="854"/>
      <c r="FG144" s="854"/>
      <c r="FH144" s="854"/>
      <c r="FI144" s="854"/>
      <c r="FJ144" s="854"/>
      <c r="FK144" s="854"/>
      <c r="FL144" s="854"/>
      <c r="FM144" s="854"/>
      <c r="FN144" s="854"/>
      <c r="FO144" s="854"/>
      <c r="FP144" s="854"/>
      <c r="FQ144" s="854"/>
      <c r="FR144" s="854"/>
      <c r="FS144" s="854"/>
      <c r="FT144" s="854"/>
      <c r="FU144" s="854"/>
      <c r="FV144" s="854"/>
      <c r="FW144" s="854"/>
      <c r="FX144" s="854"/>
      <c r="FY144" s="854"/>
      <c r="FZ144" s="854"/>
      <c r="GA144" s="854"/>
      <c r="GB144" s="854"/>
      <c r="GC144" s="854"/>
      <c r="GD144" s="854"/>
      <c r="GE144" s="854"/>
      <c r="GF144" s="854"/>
      <c r="GG144" s="854"/>
      <c r="GH144" s="854"/>
      <c r="GI144" s="854"/>
      <c r="GJ144" s="854"/>
      <c r="GK144" s="854"/>
      <c r="GL144" s="854"/>
      <c r="GM144" s="854"/>
      <c r="GN144" s="854"/>
      <c r="GO144" s="854"/>
      <c r="GP144" s="854"/>
      <c r="GQ144" s="854"/>
      <c r="GR144" s="854"/>
      <c r="GS144" s="854"/>
      <c r="GT144" s="854"/>
      <c r="GU144" s="854"/>
      <c r="GV144" s="854"/>
      <c r="GW144" s="854"/>
      <c r="GX144" s="854"/>
      <c r="GY144" s="854"/>
      <c r="GZ144" s="854"/>
      <c r="HA144" s="854"/>
      <c r="HB144" s="854"/>
      <c r="HC144" s="854"/>
      <c r="HD144" s="854"/>
      <c r="HE144" s="854"/>
      <c r="HF144" s="854"/>
      <c r="HG144" s="854"/>
      <c r="HH144" s="854"/>
      <c r="HI144" s="854"/>
      <c r="HJ144" s="854"/>
      <c r="HK144" s="854"/>
      <c r="HL144" s="854"/>
      <c r="HM144" s="854"/>
      <c r="HN144" s="854"/>
      <c r="HO144" s="854"/>
      <c r="HP144" s="854"/>
      <c r="HQ144" s="854"/>
      <c r="HR144" s="854"/>
      <c r="HS144" s="854"/>
      <c r="HT144" s="854"/>
      <c r="HU144" s="854"/>
      <c r="HV144" s="854"/>
      <c r="HW144" s="854"/>
      <c r="HX144" s="854"/>
      <c r="HY144" s="854"/>
      <c r="HZ144" s="854"/>
      <c r="IA144" s="854"/>
      <c r="IB144" s="854"/>
      <c r="IC144" s="854"/>
      <c r="ID144" s="854"/>
      <c r="IE144" s="854"/>
      <c r="IF144" s="854"/>
      <c r="IG144" s="854"/>
      <c r="IH144" s="854"/>
      <c r="II144" s="854"/>
      <c r="IJ144" s="854"/>
      <c r="IK144" s="854"/>
      <c r="IL144" s="854"/>
      <c r="IM144" s="854"/>
      <c r="IN144" s="854"/>
      <c r="IO144" s="854"/>
      <c r="IP144" s="854"/>
      <c r="IQ144" s="854"/>
      <c r="IR144" s="854"/>
      <c r="IS144" s="854"/>
      <c r="IT144" s="854"/>
      <c r="IU144" s="854"/>
      <c r="IV144" s="854"/>
      <c r="IW144" s="854"/>
      <c r="IX144" s="854"/>
      <c r="IY144" s="854"/>
      <c r="IZ144" s="854"/>
      <c r="JA144" s="854"/>
      <c r="JB144" s="854"/>
      <c r="JC144" s="854"/>
      <c r="JD144" s="854"/>
      <c r="JE144" s="854"/>
      <c r="JF144" s="854"/>
      <c r="JG144" s="854"/>
      <c r="JH144" s="854"/>
      <c r="JI144" s="854"/>
      <c r="JJ144" s="854"/>
      <c r="JK144" s="854"/>
      <c r="JL144" s="854"/>
      <c r="JM144" s="854"/>
      <c r="JN144" s="854"/>
      <c r="JO144" s="854"/>
      <c r="JP144" s="854"/>
      <c r="JQ144" s="854"/>
      <c r="JR144" s="854"/>
      <c r="JS144" s="854"/>
      <c r="JT144" s="854"/>
      <c r="JU144" s="854"/>
      <c r="JV144" s="854"/>
      <c r="JW144" s="854"/>
      <c r="JX144" s="854"/>
      <c r="JY144" s="854"/>
      <c r="JZ144" s="854"/>
      <c r="KA144" s="854"/>
      <c r="KB144" s="854"/>
      <c r="KC144" s="854"/>
      <c r="KD144" s="854"/>
      <c r="KE144" s="854"/>
      <c r="KF144" s="854"/>
      <c r="KG144" s="854"/>
      <c r="KH144" s="854"/>
      <c r="KI144" s="854"/>
      <c r="KJ144" s="854"/>
      <c r="KK144" s="854"/>
      <c r="KL144" s="854"/>
      <c r="KM144" s="854"/>
      <c r="KN144" s="854"/>
      <c r="KO144" s="854"/>
      <c r="KP144" s="854"/>
      <c r="KQ144" s="854"/>
      <c r="KR144" s="854"/>
      <c r="KS144" s="854"/>
      <c r="KT144" s="854"/>
      <c r="KU144" s="854"/>
      <c r="KV144" s="854"/>
      <c r="KW144" s="854"/>
      <c r="KX144" s="854"/>
      <c r="KY144" s="854"/>
      <c r="KZ144" s="854"/>
      <c r="LA144" s="854"/>
      <c r="LB144" s="854"/>
      <c r="LC144" s="854"/>
      <c r="LD144" s="854"/>
      <c r="LE144" s="854"/>
      <c r="LF144" s="854"/>
      <c r="LG144" s="854"/>
      <c r="LH144" s="854"/>
      <c r="LI144" s="854"/>
      <c r="LJ144" s="854"/>
      <c r="LK144" s="854"/>
      <c r="LL144" s="854"/>
      <c r="LM144" s="855"/>
    </row>
    <row r="145" spans="1:325" s="856" customFormat="1" ht="47.25" outlineLevel="1">
      <c r="A145" s="295" t="s">
        <v>2351</v>
      </c>
      <c r="B145" s="492" t="s">
        <v>2446</v>
      </c>
      <c r="C145" s="511">
        <v>600003532</v>
      </c>
      <c r="D145" s="325" t="s">
        <v>1340</v>
      </c>
      <c r="E145" s="325"/>
      <c r="F145" s="329"/>
      <c r="G145" s="329" t="s">
        <v>339</v>
      </c>
      <c r="H145" s="836">
        <v>3</v>
      </c>
      <c r="I145" s="726">
        <v>2146.968503153626</v>
      </c>
      <c r="J145" s="669">
        <f t="shared" si="23"/>
        <v>6440.9055094608775</v>
      </c>
      <c r="K145" s="669">
        <f t="shared" si="24"/>
        <v>7865.6338081536242</v>
      </c>
      <c r="L145" s="794">
        <f t="shared" si="25"/>
        <v>1.8511035285588464E-3</v>
      </c>
      <c r="M145" s="327"/>
      <c r="N145" s="1262"/>
      <c r="O145" s="1263"/>
      <c r="P145" s="345"/>
      <c r="Q145" s="345"/>
      <c r="R145" s="345"/>
      <c r="S145" s="345"/>
      <c r="T145" s="345"/>
      <c r="U145" s="345"/>
      <c r="V145" s="345"/>
      <c r="W145" s="345"/>
      <c r="X145" s="345"/>
      <c r="Y145" s="345"/>
      <c r="Z145" s="345"/>
      <c r="AA145" s="345"/>
      <c r="AB145" s="345"/>
      <c r="AC145" s="345"/>
      <c r="AD145" s="345"/>
      <c r="AE145" s="345"/>
      <c r="AF145" s="854"/>
      <c r="AG145" s="854"/>
      <c r="AH145" s="854"/>
      <c r="AI145" s="854"/>
      <c r="AJ145" s="854"/>
      <c r="AK145" s="854"/>
      <c r="AL145" s="854"/>
      <c r="AM145" s="854"/>
      <c r="AN145" s="854"/>
      <c r="AO145" s="854"/>
      <c r="AP145" s="854"/>
      <c r="AQ145" s="854"/>
      <c r="AR145" s="854"/>
      <c r="AS145" s="854"/>
      <c r="AT145" s="854"/>
      <c r="AU145" s="854"/>
      <c r="AV145" s="854"/>
      <c r="AW145" s="854"/>
      <c r="AX145" s="854"/>
      <c r="AY145" s="854"/>
      <c r="AZ145" s="854"/>
      <c r="BA145" s="854"/>
      <c r="BB145" s="854"/>
      <c r="BC145" s="854"/>
      <c r="BD145" s="854"/>
      <c r="BE145" s="854"/>
      <c r="BF145" s="854"/>
      <c r="BG145" s="854"/>
      <c r="BH145" s="854"/>
      <c r="BI145" s="854"/>
      <c r="BJ145" s="854"/>
      <c r="BK145" s="854"/>
      <c r="BL145" s="854"/>
      <c r="BM145" s="854"/>
      <c r="BN145" s="854"/>
      <c r="BO145" s="854"/>
      <c r="BP145" s="854"/>
      <c r="BQ145" s="854"/>
      <c r="BR145" s="854"/>
      <c r="BS145" s="854"/>
      <c r="BT145" s="854"/>
      <c r="BU145" s="854"/>
      <c r="BV145" s="854"/>
      <c r="BW145" s="854"/>
      <c r="BX145" s="854"/>
      <c r="BY145" s="854"/>
      <c r="BZ145" s="854"/>
      <c r="CA145" s="854"/>
      <c r="CB145" s="854"/>
      <c r="CC145" s="854"/>
      <c r="CD145" s="854"/>
      <c r="CE145" s="854"/>
      <c r="CF145" s="854"/>
      <c r="CG145" s="854"/>
      <c r="CH145" s="854"/>
      <c r="CI145" s="854"/>
      <c r="CJ145" s="854"/>
      <c r="CK145" s="854"/>
      <c r="CL145" s="854"/>
      <c r="CM145" s="854"/>
      <c r="CN145" s="854"/>
      <c r="CO145" s="854"/>
      <c r="CP145" s="854"/>
      <c r="CQ145" s="854"/>
      <c r="CR145" s="854"/>
      <c r="CS145" s="854"/>
      <c r="CT145" s="854"/>
      <c r="CU145" s="854"/>
      <c r="CV145" s="854"/>
      <c r="CW145" s="854"/>
      <c r="CX145" s="854"/>
      <c r="CY145" s="854"/>
      <c r="CZ145" s="854"/>
      <c r="DA145" s="854"/>
      <c r="DB145" s="854"/>
      <c r="DC145" s="854"/>
      <c r="DD145" s="854"/>
      <c r="DE145" s="854"/>
      <c r="DF145" s="854"/>
      <c r="DG145" s="854"/>
      <c r="DH145" s="854"/>
      <c r="DI145" s="854"/>
      <c r="DJ145" s="854"/>
      <c r="DK145" s="854"/>
      <c r="DL145" s="854"/>
      <c r="DM145" s="854"/>
      <c r="DN145" s="854"/>
      <c r="DO145" s="854"/>
      <c r="DP145" s="854"/>
      <c r="DQ145" s="854"/>
      <c r="DR145" s="854"/>
      <c r="DS145" s="854"/>
      <c r="DT145" s="854"/>
      <c r="DU145" s="854"/>
      <c r="DV145" s="854"/>
      <c r="DW145" s="854"/>
      <c r="DX145" s="854"/>
      <c r="DY145" s="854"/>
      <c r="DZ145" s="854"/>
      <c r="EA145" s="854"/>
      <c r="EB145" s="854"/>
      <c r="EC145" s="854"/>
      <c r="ED145" s="854"/>
      <c r="EE145" s="854"/>
      <c r="EF145" s="854"/>
      <c r="EG145" s="854"/>
      <c r="EH145" s="854"/>
      <c r="EI145" s="854"/>
      <c r="EJ145" s="854"/>
      <c r="EK145" s="854"/>
      <c r="EL145" s="854"/>
      <c r="EM145" s="854"/>
      <c r="EN145" s="854"/>
      <c r="EO145" s="854"/>
      <c r="EP145" s="854"/>
      <c r="EQ145" s="854"/>
      <c r="ER145" s="854"/>
      <c r="ES145" s="854"/>
      <c r="ET145" s="854"/>
      <c r="EU145" s="854"/>
      <c r="EV145" s="854"/>
      <c r="EW145" s="854"/>
      <c r="EX145" s="854"/>
      <c r="EY145" s="854"/>
      <c r="EZ145" s="854"/>
      <c r="FA145" s="854"/>
      <c r="FB145" s="854"/>
      <c r="FC145" s="854"/>
      <c r="FD145" s="854"/>
      <c r="FE145" s="854"/>
      <c r="FF145" s="854"/>
      <c r="FG145" s="854"/>
      <c r="FH145" s="854"/>
      <c r="FI145" s="854"/>
      <c r="FJ145" s="854"/>
      <c r="FK145" s="854"/>
      <c r="FL145" s="854"/>
      <c r="FM145" s="854"/>
      <c r="FN145" s="854"/>
      <c r="FO145" s="854"/>
      <c r="FP145" s="854"/>
      <c r="FQ145" s="854"/>
      <c r="FR145" s="854"/>
      <c r="FS145" s="854"/>
      <c r="FT145" s="854"/>
      <c r="FU145" s="854"/>
      <c r="FV145" s="854"/>
      <c r="FW145" s="854"/>
      <c r="FX145" s="854"/>
      <c r="FY145" s="854"/>
      <c r="FZ145" s="854"/>
      <c r="GA145" s="854"/>
      <c r="GB145" s="854"/>
      <c r="GC145" s="854"/>
      <c r="GD145" s="854"/>
      <c r="GE145" s="854"/>
      <c r="GF145" s="854"/>
      <c r="GG145" s="854"/>
      <c r="GH145" s="854"/>
      <c r="GI145" s="854"/>
      <c r="GJ145" s="854"/>
      <c r="GK145" s="854"/>
      <c r="GL145" s="854"/>
      <c r="GM145" s="854"/>
      <c r="GN145" s="854"/>
      <c r="GO145" s="854"/>
      <c r="GP145" s="854"/>
      <c r="GQ145" s="854"/>
      <c r="GR145" s="854"/>
      <c r="GS145" s="854"/>
      <c r="GT145" s="854"/>
      <c r="GU145" s="854"/>
      <c r="GV145" s="854"/>
      <c r="GW145" s="854"/>
      <c r="GX145" s="854"/>
      <c r="GY145" s="854"/>
      <c r="GZ145" s="854"/>
      <c r="HA145" s="854"/>
      <c r="HB145" s="854"/>
      <c r="HC145" s="854"/>
      <c r="HD145" s="854"/>
      <c r="HE145" s="854"/>
      <c r="HF145" s="854"/>
      <c r="HG145" s="854"/>
      <c r="HH145" s="854"/>
      <c r="HI145" s="854"/>
      <c r="HJ145" s="854"/>
      <c r="HK145" s="854"/>
      <c r="HL145" s="854"/>
      <c r="HM145" s="854"/>
      <c r="HN145" s="854"/>
      <c r="HO145" s="854"/>
      <c r="HP145" s="854"/>
      <c r="HQ145" s="854"/>
      <c r="HR145" s="854"/>
      <c r="HS145" s="854"/>
      <c r="HT145" s="854"/>
      <c r="HU145" s="854"/>
      <c r="HV145" s="854"/>
      <c r="HW145" s="854"/>
      <c r="HX145" s="854"/>
      <c r="HY145" s="854"/>
      <c r="HZ145" s="854"/>
      <c r="IA145" s="854"/>
      <c r="IB145" s="854"/>
      <c r="IC145" s="854"/>
      <c r="ID145" s="854"/>
      <c r="IE145" s="854"/>
      <c r="IF145" s="854"/>
      <c r="IG145" s="854"/>
      <c r="IH145" s="854"/>
      <c r="II145" s="854"/>
      <c r="IJ145" s="854"/>
      <c r="IK145" s="854"/>
      <c r="IL145" s="854"/>
      <c r="IM145" s="854"/>
      <c r="IN145" s="854"/>
      <c r="IO145" s="854"/>
      <c r="IP145" s="854"/>
      <c r="IQ145" s="854"/>
      <c r="IR145" s="854"/>
      <c r="IS145" s="854"/>
      <c r="IT145" s="854"/>
      <c r="IU145" s="854"/>
      <c r="IV145" s="854"/>
      <c r="IW145" s="854"/>
      <c r="IX145" s="854"/>
      <c r="IY145" s="854"/>
      <c r="IZ145" s="854"/>
      <c r="JA145" s="854"/>
      <c r="JB145" s="854"/>
      <c r="JC145" s="854"/>
      <c r="JD145" s="854"/>
      <c r="JE145" s="854"/>
      <c r="JF145" s="854"/>
      <c r="JG145" s="854"/>
      <c r="JH145" s="854"/>
      <c r="JI145" s="854"/>
      <c r="JJ145" s="854"/>
      <c r="JK145" s="854"/>
      <c r="JL145" s="854"/>
      <c r="JM145" s="854"/>
      <c r="JN145" s="854"/>
      <c r="JO145" s="854"/>
      <c r="JP145" s="854"/>
      <c r="JQ145" s="854"/>
      <c r="JR145" s="854"/>
      <c r="JS145" s="854"/>
      <c r="JT145" s="854"/>
      <c r="JU145" s="854"/>
      <c r="JV145" s="854"/>
      <c r="JW145" s="854"/>
      <c r="JX145" s="854"/>
      <c r="JY145" s="854"/>
      <c r="JZ145" s="854"/>
      <c r="KA145" s="854"/>
      <c r="KB145" s="854"/>
      <c r="KC145" s="854"/>
      <c r="KD145" s="854"/>
      <c r="KE145" s="854"/>
      <c r="KF145" s="854"/>
      <c r="KG145" s="854"/>
      <c r="KH145" s="854"/>
      <c r="KI145" s="854"/>
      <c r="KJ145" s="854"/>
      <c r="KK145" s="854"/>
      <c r="KL145" s="854"/>
      <c r="KM145" s="854"/>
      <c r="KN145" s="854"/>
      <c r="KO145" s="854"/>
      <c r="KP145" s="854"/>
      <c r="KQ145" s="854"/>
      <c r="KR145" s="854"/>
      <c r="KS145" s="854"/>
      <c r="KT145" s="854"/>
      <c r="KU145" s="854"/>
      <c r="KV145" s="854"/>
      <c r="KW145" s="854"/>
      <c r="KX145" s="854"/>
      <c r="KY145" s="854"/>
      <c r="KZ145" s="854"/>
      <c r="LA145" s="854"/>
      <c r="LB145" s="854"/>
      <c r="LC145" s="854"/>
      <c r="LD145" s="854"/>
      <c r="LE145" s="854"/>
      <c r="LF145" s="854"/>
      <c r="LG145" s="854"/>
      <c r="LH145" s="854"/>
      <c r="LI145" s="854"/>
      <c r="LJ145" s="854"/>
      <c r="LK145" s="854"/>
      <c r="LL145" s="854"/>
      <c r="LM145" s="855"/>
    </row>
    <row r="146" spans="1:325" s="856" customFormat="1" ht="47.25" outlineLevel="1">
      <c r="A146" s="295" t="s">
        <v>2352</v>
      </c>
      <c r="B146" s="492" t="s">
        <v>2446</v>
      </c>
      <c r="C146" s="515">
        <v>600009006</v>
      </c>
      <c r="D146" s="325" t="s">
        <v>1341</v>
      </c>
      <c r="E146" s="325"/>
      <c r="F146" s="329"/>
      <c r="G146" s="329" t="s">
        <v>339</v>
      </c>
      <c r="H146" s="843">
        <v>1</v>
      </c>
      <c r="I146" s="726">
        <v>1564.0343481875373</v>
      </c>
      <c r="J146" s="669">
        <f t="shared" si="23"/>
        <v>1564.0343481875373</v>
      </c>
      <c r="K146" s="669">
        <f t="shared" si="24"/>
        <v>1909.9987460066206</v>
      </c>
      <c r="L146" s="794">
        <f t="shared" si="25"/>
        <v>4.4950038414078854E-4</v>
      </c>
      <c r="M146" s="327"/>
      <c r="N146" s="1262"/>
      <c r="O146" s="1263"/>
      <c r="P146" s="345"/>
      <c r="Q146" s="345"/>
      <c r="R146" s="345"/>
      <c r="S146" s="345"/>
      <c r="T146" s="345"/>
      <c r="U146" s="345"/>
      <c r="V146" s="345"/>
      <c r="W146" s="345"/>
      <c r="X146" s="345"/>
      <c r="Y146" s="345"/>
      <c r="Z146" s="345"/>
      <c r="AA146" s="345"/>
      <c r="AB146" s="345"/>
      <c r="AC146" s="345"/>
      <c r="AD146" s="345"/>
      <c r="AE146" s="345"/>
      <c r="AF146" s="854"/>
      <c r="AG146" s="854"/>
      <c r="AH146" s="854"/>
      <c r="AI146" s="854"/>
      <c r="AJ146" s="854"/>
      <c r="AK146" s="854"/>
      <c r="AL146" s="854"/>
      <c r="AM146" s="854"/>
      <c r="AN146" s="854"/>
      <c r="AO146" s="854"/>
      <c r="AP146" s="854"/>
      <c r="AQ146" s="854"/>
      <c r="AR146" s="854"/>
      <c r="AS146" s="854"/>
      <c r="AT146" s="854"/>
      <c r="AU146" s="854"/>
      <c r="AV146" s="854"/>
      <c r="AW146" s="854"/>
      <c r="AX146" s="854"/>
      <c r="AY146" s="854"/>
      <c r="AZ146" s="854"/>
      <c r="BA146" s="854"/>
      <c r="BB146" s="854"/>
      <c r="BC146" s="854"/>
      <c r="BD146" s="854"/>
      <c r="BE146" s="854"/>
      <c r="BF146" s="854"/>
      <c r="BG146" s="854"/>
      <c r="BH146" s="854"/>
      <c r="BI146" s="854"/>
      <c r="BJ146" s="854"/>
      <c r="BK146" s="854"/>
      <c r="BL146" s="854"/>
      <c r="BM146" s="854"/>
      <c r="BN146" s="854"/>
      <c r="BO146" s="854"/>
      <c r="BP146" s="854"/>
      <c r="BQ146" s="854"/>
      <c r="BR146" s="854"/>
      <c r="BS146" s="854"/>
      <c r="BT146" s="854"/>
      <c r="BU146" s="854"/>
      <c r="BV146" s="854"/>
      <c r="BW146" s="854"/>
      <c r="BX146" s="854"/>
      <c r="BY146" s="854"/>
      <c r="BZ146" s="854"/>
      <c r="CA146" s="854"/>
      <c r="CB146" s="854"/>
      <c r="CC146" s="854"/>
      <c r="CD146" s="854"/>
      <c r="CE146" s="854"/>
      <c r="CF146" s="854"/>
      <c r="CG146" s="854"/>
      <c r="CH146" s="854"/>
      <c r="CI146" s="854"/>
      <c r="CJ146" s="854"/>
      <c r="CK146" s="854"/>
      <c r="CL146" s="854"/>
      <c r="CM146" s="854"/>
      <c r="CN146" s="854"/>
      <c r="CO146" s="854"/>
      <c r="CP146" s="854"/>
      <c r="CQ146" s="854"/>
      <c r="CR146" s="854"/>
      <c r="CS146" s="854"/>
      <c r="CT146" s="854"/>
      <c r="CU146" s="854"/>
      <c r="CV146" s="854"/>
      <c r="CW146" s="854"/>
      <c r="CX146" s="854"/>
      <c r="CY146" s="854"/>
      <c r="CZ146" s="854"/>
      <c r="DA146" s="854"/>
      <c r="DB146" s="854"/>
      <c r="DC146" s="854"/>
      <c r="DD146" s="854"/>
      <c r="DE146" s="854"/>
      <c r="DF146" s="854"/>
      <c r="DG146" s="854"/>
      <c r="DH146" s="854"/>
      <c r="DI146" s="854"/>
      <c r="DJ146" s="854"/>
      <c r="DK146" s="854"/>
      <c r="DL146" s="854"/>
      <c r="DM146" s="854"/>
      <c r="DN146" s="854"/>
      <c r="DO146" s="854"/>
      <c r="DP146" s="854"/>
      <c r="DQ146" s="854"/>
      <c r="DR146" s="854"/>
      <c r="DS146" s="854"/>
      <c r="DT146" s="854"/>
      <c r="DU146" s="854"/>
      <c r="DV146" s="854"/>
      <c r="DW146" s="854"/>
      <c r="DX146" s="854"/>
      <c r="DY146" s="854"/>
      <c r="DZ146" s="854"/>
      <c r="EA146" s="854"/>
      <c r="EB146" s="854"/>
      <c r="EC146" s="854"/>
      <c r="ED146" s="854"/>
      <c r="EE146" s="854"/>
      <c r="EF146" s="854"/>
      <c r="EG146" s="854"/>
      <c r="EH146" s="854"/>
      <c r="EI146" s="854"/>
      <c r="EJ146" s="854"/>
      <c r="EK146" s="854"/>
      <c r="EL146" s="854"/>
      <c r="EM146" s="854"/>
      <c r="EN146" s="854"/>
      <c r="EO146" s="854"/>
      <c r="EP146" s="854"/>
      <c r="EQ146" s="854"/>
      <c r="ER146" s="854"/>
      <c r="ES146" s="854"/>
      <c r="ET146" s="854"/>
      <c r="EU146" s="854"/>
      <c r="EV146" s="854"/>
      <c r="EW146" s="854"/>
      <c r="EX146" s="854"/>
      <c r="EY146" s="854"/>
      <c r="EZ146" s="854"/>
      <c r="FA146" s="854"/>
      <c r="FB146" s="854"/>
      <c r="FC146" s="854"/>
      <c r="FD146" s="854"/>
      <c r="FE146" s="854"/>
      <c r="FF146" s="854"/>
      <c r="FG146" s="854"/>
      <c r="FH146" s="854"/>
      <c r="FI146" s="854"/>
      <c r="FJ146" s="854"/>
      <c r="FK146" s="854"/>
      <c r="FL146" s="854"/>
      <c r="FM146" s="854"/>
      <c r="FN146" s="854"/>
      <c r="FO146" s="854"/>
      <c r="FP146" s="854"/>
      <c r="FQ146" s="854"/>
      <c r="FR146" s="854"/>
      <c r="FS146" s="854"/>
      <c r="FT146" s="854"/>
      <c r="FU146" s="854"/>
      <c r="FV146" s="854"/>
      <c r="FW146" s="854"/>
      <c r="FX146" s="854"/>
      <c r="FY146" s="854"/>
      <c r="FZ146" s="854"/>
      <c r="GA146" s="854"/>
      <c r="GB146" s="854"/>
      <c r="GC146" s="854"/>
      <c r="GD146" s="854"/>
      <c r="GE146" s="854"/>
      <c r="GF146" s="854"/>
      <c r="GG146" s="854"/>
      <c r="GH146" s="854"/>
      <c r="GI146" s="854"/>
      <c r="GJ146" s="854"/>
      <c r="GK146" s="854"/>
      <c r="GL146" s="854"/>
      <c r="GM146" s="854"/>
      <c r="GN146" s="854"/>
      <c r="GO146" s="854"/>
      <c r="GP146" s="854"/>
      <c r="GQ146" s="854"/>
      <c r="GR146" s="854"/>
      <c r="GS146" s="854"/>
      <c r="GT146" s="854"/>
      <c r="GU146" s="854"/>
      <c r="GV146" s="854"/>
      <c r="GW146" s="854"/>
      <c r="GX146" s="854"/>
      <c r="GY146" s="854"/>
      <c r="GZ146" s="854"/>
      <c r="HA146" s="854"/>
      <c r="HB146" s="854"/>
      <c r="HC146" s="854"/>
      <c r="HD146" s="854"/>
      <c r="HE146" s="854"/>
      <c r="HF146" s="854"/>
      <c r="HG146" s="854"/>
      <c r="HH146" s="854"/>
      <c r="HI146" s="854"/>
      <c r="HJ146" s="854"/>
      <c r="HK146" s="854"/>
      <c r="HL146" s="854"/>
      <c r="HM146" s="854"/>
      <c r="HN146" s="854"/>
      <c r="HO146" s="854"/>
      <c r="HP146" s="854"/>
      <c r="HQ146" s="854"/>
      <c r="HR146" s="854"/>
      <c r="HS146" s="854"/>
      <c r="HT146" s="854"/>
      <c r="HU146" s="854"/>
      <c r="HV146" s="854"/>
      <c r="HW146" s="854"/>
      <c r="HX146" s="854"/>
      <c r="HY146" s="854"/>
      <c r="HZ146" s="854"/>
      <c r="IA146" s="854"/>
      <c r="IB146" s="854"/>
      <c r="IC146" s="854"/>
      <c r="ID146" s="854"/>
      <c r="IE146" s="854"/>
      <c r="IF146" s="854"/>
      <c r="IG146" s="854"/>
      <c r="IH146" s="854"/>
      <c r="II146" s="854"/>
      <c r="IJ146" s="854"/>
      <c r="IK146" s="854"/>
      <c r="IL146" s="854"/>
      <c r="IM146" s="854"/>
      <c r="IN146" s="854"/>
      <c r="IO146" s="854"/>
      <c r="IP146" s="854"/>
      <c r="IQ146" s="854"/>
      <c r="IR146" s="854"/>
      <c r="IS146" s="854"/>
      <c r="IT146" s="854"/>
      <c r="IU146" s="854"/>
      <c r="IV146" s="854"/>
      <c r="IW146" s="854"/>
      <c r="IX146" s="854"/>
      <c r="IY146" s="854"/>
      <c r="IZ146" s="854"/>
      <c r="JA146" s="854"/>
      <c r="JB146" s="854"/>
      <c r="JC146" s="854"/>
      <c r="JD146" s="854"/>
      <c r="JE146" s="854"/>
      <c r="JF146" s="854"/>
      <c r="JG146" s="854"/>
      <c r="JH146" s="854"/>
      <c r="JI146" s="854"/>
      <c r="JJ146" s="854"/>
      <c r="JK146" s="854"/>
      <c r="JL146" s="854"/>
      <c r="JM146" s="854"/>
      <c r="JN146" s="854"/>
      <c r="JO146" s="854"/>
      <c r="JP146" s="854"/>
      <c r="JQ146" s="854"/>
      <c r="JR146" s="854"/>
      <c r="JS146" s="854"/>
      <c r="JT146" s="854"/>
      <c r="JU146" s="854"/>
      <c r="JV146" s="854"/>
      <c r="JW146" s="854"/>
      <c r="JX146" s="854"/>
      <c r="JY146" s="854"/>
      <c r="JZ146" s="854"/>
      <c r="KA146" s="854"/>
      <c r="KB146" s="854"/>
      <c r="KC146" s="854"/>
      <c r="KD146" s="854"/>
      <c r="KE146" s="854"/>
      <c r="KF146" s="854"/>
      <c r="KG146" s="854"/>
      <c r="KH146" s="854"/>
      <c r="KI146" s="854"/>
      <c r="KJ146" s="854"/>
      <c r="KK146" s="854"/>
      <c r="KL146" s="854"/>
      <c r="KM146" s="854"/>
      <c r="KN146" s="854"/>
      <c r="KO146" s="854"/>
      <c r="KP146" s="854"/>
      <c r="KQ146" s="854"/>
      <c r="KR146" s="854"/>
      <c r="KS146" s="854"/>
      <c r="KT146" s="854"/>
      <c r="KU146" s="854"/>
      <c r="KV146" s="854"/>
      <c r="KW146" s="854"/>
      <c r="KX146" s="854"/>
      <c r="KY146" s="854"/>
      <c r="KZ146" s="854"/>
      <c r="LA146" s="854"/>
      <c r="LB146" s="854"/>
      <c r="LC146" s="854"/>
      <c r="LD146" s="854"/>
      <c r="LE146" s="854"/>
      <c r="LF146" s="854"/>
      <c r="LG146" s="854"/>
      <c r="LH146" s="854"/>
      <c r="LI146" s="854"/>
      <c r="LJ146" s="854"/>
      <c r="LK146" s="854"/>
      <c r="LL146" s="854"/>
      <c r="LM146" s="855"/>
    </row>
    <row r="147" spans="1:325" s="856" customFormat="1" ht="47.25" outlineLevel="1">
      <c r="A147" s="295" t="s">
        <v>2353</v>
      </c>
      <c r="B147" s="492" t="s">
        <v>2446</v>
      </c>
      <c r="C147" s="515">
        <v>600006018</v>
      </c>
      <c r="D147" s="325" t="s">
        <v>1342</v>
      </c>
      <c r="E147" s="325"/>
      <c r="F147" s="329"/>
      <c r="G147" s="329" t="s">
        <v>339</v>
      </c>
      <c r="H147" s="843">
        <v>1</v>
      </c>
      <c r="I147" s="726">
        <v>3526.2510794578238</v>
      </c>
      <c r="J147" s="669">
        <f t="shared" si="23"/>
        <v>3526.2510794578238</v>
      </c>
      <c r="K147" s="669">
        <f t="shared" si="24"/>
        <v>4306.2578182338948</v>
      </c>
      <c r="L147" s="794">
        <f t="shared" si="25"/>
        <v>1.0134375991358374E-3</v>
      </c>
      <c r="M147" s="327"/>
      <c r="N147" s="1262"/>
      <c r="O147" s="1263"/>
      <c r="P147" s="345"/>
      <c r="Q147" s="345"/>
      <c r="R147" s="345"/>
      <c r="S147" s="345"/>
      <c r="T147" s="345"/>
      <c r="U147" s="345"/>
      <c r="V147" s="345"/>
      <c r="W147" s="345"/>
      <c r="X147" s="345"/>
      <c r="Y147" s="345"/>
      <c r="Z147" s="345"/>
      <c r="AA147" s="345"/>
      <c r="AB147" s="345"/>
      <c r="AC147" s="345"/>
      <c r="AD147" s="345"/>
      <c r="AE147" s="345"/>
      <c r="AF147" s="854"/>
      <c r="AG147" s="854"/>
      <c r="AH147" s="854"/>
      <c r="AI147" s="854"/>
      <c r="AJ147" s="854"/>
      <c r="AK147" s="854"/>
      <c r="AL147" s="854"/>
      <c r="AM147" s="854"/>
      <c r="AN147" s="854"/>
      <c r="AO147" s="854"/>
      <c r="AP147" s="854"/>
      <c r="AQ147" s="854"/>
      <c r="AR147" s="854"/>
      <c r="AS147" s="854"/>
      <c r="AT147" s="854"/>
      <c r="AU147" s="854"/>
      <c r="AV147" s="854"/>
      <c r="AW147" s="854"/>
      <c r="AX147" s="854"/>
      <c r="AY147" s="854"/>
      <c r="AZ147" s="854"/>
      <c r="BA147" s="854"/>
      <c r="BB147" s="854"/>
      <c r="BC147" s="854"/>
      <c r="BD147" s="854"/>
      <c r="BE147" s="854"/>
      <c r="BF147" s="854"/>
      <c r="BG147" s="854"/>
      <c r="BH147" s="854"/>
      <c r="BI147" s="854"/>
      <c r="BJ147" s="854"/>
      <c r="BK147" s="854"/>
      <c r="BL147" s="854"/>
      <c r="BM147" s="854"/>
      <c r="BN147" s="854"/>
      <c r="BO147" s="854"/>
      <c r="BP147" s="854"/>
      <c r="BQ147" s="854"/>
      <c r="BR147" s="854"/>
      <c r="BS147" s="854"/>
      <c r="BT147" s="854"/>
      <c r="BU147" s="854"/>
      <c r="BV147" s="854"/>
      <c r="BW147" s="854"/>
      <c r="BX147" s="854"/>
      <c r="BY147" s="854"/>
      <c r="BZ147" s="854"/>
      <c r="CA147" s="854"/>
      <c r="CB147" s="854"/>
      <c r="CC147" s="854"/>
      <c r="CD147" s="854"/>
      <c r="CE147" s="854"/>
      <c r="CF147" s="854"/>
      <c r="CG147" s="854"/>
      <c r="CH147" s="854"/>
      <c r="CI147" s="854"/>
      <c r="CJ147" s="854"/>
      <c r="CK147" s="854"/>
      <c r="CL147" s="854"/>
      <c r="CM147" s="854"/>
      <c r="CN147" s="854"/>
      <c r="CO147" s="854"/>
      <c r="CP147" s="854"/>
      <c r="CQ147" s="854"/>
      <c r="CR147" s="854"/>
      <c r="CS147" s="854"/>
      <c r="CT147" s="854"/>
      <c r="CU147" s="854"/>
      <c r="CV147" s="854"/>
      <c r="CW147" s="854"/>
      <c r="CX147" s="854"/>
      <c r="CY147" s="854"/>
      <c r="CZ147" s="854"/>
      <c r="DA147" s="854"/>
      <c r="DB147" s="854"/>
      <c r="DC147" s="854"/>
      <c r="DD147" s="854"/>
      <c r="DE147" s="854"/>
      <c r="DF147" s="854"/>
      <c r="DG147" s="854"/>
      <c r="DH147" s="854"/>
      <c r="DI147" s="854"/>
      <c r="DJ147" s="854"/>
      <c r="DK147" s="854"/>
      <c r="DL147" s="854"/>
      <c r="DM147" s="854"/>
      <c r="DN147" s="854"/>
      <c r="DO147" s="854"/>
      <c r="DP147" s="854"/>
      <c r="DQ147" s="854"/>
      <c r="DR147" s="854"/>
      <c r="DS147" s="854"/>
      <c r="DT147" s="854"/>
      <c r="DU147" s="854"/>
      <c r="DV147" s="854"/>
      <c r="DW147" s="854"/>
      <c r="DX147" s="854"/>
      <c r="DY147" s="854"/>
      <c r="DZ147" s="854"/>
      <c r="EA147" s="854"/>
      <c r="EB147" s="854"/>
      <c r="EC147" s="854"/>
      <c r="ED147" s="854"/>
      <c r="EE147" s="854"/>
      <c r="EF147" s="854"/>
      <c r="EG147" s="854"/>
      <c r="EH147" s="854"/>
      <c r="EI147" s="854"/>
      <c r="EJ147" s="854"/>
      <c r="EK147" s="854"/>
      <c r="EL147" s="854"/>
      <c r="EM147" s="854"/>
      <c r="EN147" s="854"/>
      <c r="EO147" s="854"/>
      <c r="EP147" s="854"/>
      <c r="EQ147" s="854"/>
      <c r="ER147" s="854"/>
      <c r="ES147" s="854"/>
      <c r="ET147" s="854"/>
      <c r="EU147" s="854"/>
      <c r="EV147" s="854"/>
      <c r="EW147" s="854"/>
      <c r="EX147" s="854"/>
      <c r="EY147" s="854"/>
      <c r="EZ147" s="854"/>
      <c r="FA147" s="854"/>
      <c r="FB147" s="854"/>
      <c r="FC147" s="854"/>
      <c r="FD147" s="854"/>
      <c r="FE147" s="854"/>
      <c r="FF147" s="854"/>
      <c r="FG147" s="854"/>
      <c r="FH147" s="854"/>
      <c r="FI147" s="854"/>
      <c r="FJ147" s="854"/>
      <c r="FK147" s="854"/>
      <c r="FL147" s="854"/>
      <c r="FM147" s="854"/>
      <c r="FN147" s="854"/>
      <c r="FO147" s="854"/>
      <c r="FP147" s="854"/>
      <c r="FQ147" s="854"/>
      <c r="FR147" s="854"/>
      <c r="FS147" s="854"/>
      <c r="FT147" s="854"/>
      <c r="FU147" s="854"/>
      <c r="FV147" s="854"/>
      <c r="FW147" s="854"/>
      <c r="FX147" s="854"/>
      <c r="FY147" s="854"/>
      <c r="FZ147" s="854"/>
      <c r="GA147" s="854"/>
      <c r="GB147" s="854"/>
      <c r="GC147" s="854"/>
      <c r="GD147" s="854"/>
      <c r="GE147" s="854"/>
      <c r="GF147" s="854"/>
      <c r="GG147" s="854"/>
      <c r="GH147" s="854"/>
      <c r="GI147" s="854"/>
      <c r="GJ147" s="854"/>
      <c r="GK147" s="854"/>
      <c r="GL147" s="854"/>
      <c r="GM147" s="854"/>
      <c r="GN147" s="854"/>
      <c r="GO147" s="854"/>
      <c r="GP147" s="854"/>
      <c r="GQ147" s="854"/>
      <c r="GR147" s="854"/>
      <c r="GS147" s="854"/>
      <c r="GT147" s="854"/>
      <c r="GU147" s="854"/>
      <c r="GV147" s="854"/>
      <c r="GW147" s="854"/>
      <c r="GX147" s="854"/>
      <c r="GY147" s="854"/>
      <c r="GZ147" s="854"/>
      <c r="HA147" s="854"/>
      <c r="HB147" s="854"/>
      <c r="HC147" s="854"/>
      <c r="HD147" s="854"/>
      <c r="HE147" s="854"/>
      <c r="HF147" s="854"/>
      <c r="HG147" s="854"/>
      <c r="HH147" s="854"/>
      <c r="HI147" s="854"/>
      <c r="HJ147" s="854"/>
      <c r="HK147" s="854"/>
      <c r="HL147" s="854"/>
      <c r="HM147" s="854"/>
      <c r="HN147" s="854"/>
      <c r="HO147" s="854"/>
      <c r="HP147" s="854"/>
      <c r="HQ147" s="854"/>
      <c r="HR147" s="854"/>
      <c r="HS147" s="854"/>
      <c r="HT147" s="854"/>
      <c r="HU147" s="854"/>
      <c r="HV147" s="854"/>
      <c r="HW147" s="854"/>
      <c r="HX147" s="854"/>
      <c r="HY147" s="854"/>
      <c r="HZ147" s="854"/>
      <c r="IA147" s="854"/>
      <c r="IB147" s="854"/>
      <c r="IC147" s="854"/>
      <c r="ID147" s="854"/>
      <c r="IE147" s="854"/>
      <c r="IF147" s="854"/>
      <c r="IG147" s="854"/>
      <c r="IH147" s="854"/>
      <c r="II147" s="854"/>
      <c r="IJ147" s="854"/>
      <c r="IK147" s="854"/>
      <c r="IL147" s="854"/>
      <c r="IM147" s="854"/>
      <c r="IN147" s="854"/>
      <c r="IO147" s="854"/>
      <c r="IP147" s="854"/>
      <c r="IQ147" s="854"/>
      <c r="IR147" s="854"/>
      <c r="IS147" s="854"/>
      <c r="IT147" s="854"/>
      <c r="IU147" s="854"/>
      <c r="IV147" s="854"/>
      <c r="IW147" s="854"/>
      <c r="IX147" s="854"/>
      <c r="IY147" s="854"/>
      <c r="IZ147" s="854"/>
      <c r="JA147" s="854"/>
      <c r="JB147" s="854"/>
      <c r="JC147" s="854"/>
      <c r="JD147" s="854"/>
      <c r="JE147" s="854"/>
      <c r="JF147" s="854"/>
      <c r="JG147" s="854"/>
      <c r="JH147" s="854"/>
      <c r="JI147" s="854"/>
      <c r="JJ147" s="854"/>
      <c r="JK147" s="854"/>
      <c r="JL147" s="854"/>
      <c r="JM147" s="854"/>
      <c r="JN147" s="854"/>
      <c r="JO147" s="854"/>
      <c r="JP147" s="854"/>
      <c r="JQ147" s="854"/>
      <c r="JR147" s="854"/>
      <c r="JS147" s="854"/>
      <c r="JT147" s="854"/>
      <c r="JU147" s="854"/>
      <c r="JV147" s="854"/>
      <c r="JW147" s="854"/>
      <c r="JX147" s="854"/>
      <c r="JY147" s="854"/>
      <c r="JZ147" s="854"/>
      <c r="KA147" s="854"/>
      <c r="KB147" s="854"/>
      <c r="KC147" s="854"/>
      <c r="KD147" s="854"/>
      <c r="KE147" s="854"/>
      <c r="KF147" s="854"/>
      <c r="KG147" s="854"/>
      <c r="KH147" s="854"/>
      <c r="KI147" s="854"/>
      <c r="KJ147" s="854"/>
      <c r="KK147" s="854"/>
      <c r="KL147" s="854"/>
      <c r="KM147" s="854"/>
      <c r="KN147" s="854"/>
      <c r="KO147" s="854"/>
      <c r="KP147" s="854"/>
      <c r="KQ147" s="854"/>
      <c r="KR147" s="854"/>
      <c r="KS147" s="854"/>
      <c r="KT147" s="854"/>
      <c r="KU147" s="854"/>
      <c r="KV147" s="854"/>
      <c r="KW147" s="854"/>
      <c r="KX147" s="854"/>
      <c r="KY147" s="854"/>
      <c r="KZ147" s="854"/>
      <c r="LA147" s="854"/>
      <c r="LB147" s="854"/>
      <c r="LC147" s="854"/>
      <c r="LD147" s="854"/>
      <c r="LE147" s="854"/>
      <c r="LF147" s="854"/>
      <c r="LG147" s="854"/>
      <c r="LH147" s="854"/>
      <c r="LI147" s="854"/>
      <c r="LJ147" s="854"/>
      <c r="LK147" s="854"/>
      <c r="LL147" s="854"/>
      <c r="LM147" s="855"/>
    </row>
    <row r="148" spans="1:325" s="856" customFormat="1" ht="47.25" outlineLevel="1">
      <c r="A148" s="295" t="s">
        <v>2354</v>
      </c>
      <c r="B148" s="492" t="s">
        <v>2446</v>
      </c>
      <c r="C148" s="515">
        <v>600009922</v>
      </c>
      <c r="D148" s="325" t="s">
        <v>1343</v>
      </c>
      <c r="E148" s="325"/>
      <c r="F148" s="329"/>
      <c r="G148" s="329" t="s">
        <v>339</v>
      </c>
      <c r="H148" s="843">
        <v>1</v>
      </c>
      <c r="I148" s="726">
        <v>968.82920996711425</v>
      </c>
      <c r="J148" s="669">
        <f t="shared" si="23"/>
        <v>968.82920996711425</v>
      </c>
      <c r="K148" s="669">
        <f t="shared" si="24"/>
        <v>1183.13423121184</v>
      </c>
      <c r="L148" s="794">
        <f t="shared" si="25"/>
        <v>2.784396023985636E-4</v>
      </c>
      <c r="M148" s="327"/>
      <c r="N148" s="1262"/>
      <c r="O148" s="1263"/>
      <c r="P148" s="345"/>
      <c r="Q148" s="345"/>
      <c r="R148" s="345"/>
      <c r="S148" s="345"/>
      <c r="T148" s="345"/>
      <c r="U148" s="345"/>
      <c r="V148" s="345"/>
      <c r="W148" s="345"/>
      <c r="X148" s="345"/>
      <c r="Y148" s="345"/>
      <c r="Z148" s="345"/>
      <c r="AA148" s="345"/>
      <c r="AB148" s="345"/>
      <c r="AC148" s="345"/>
      <c r="AD148" s="345"/>
      <c r="AE148" s="345"/>
      <c r="AF148" s="854"/>
      <c r="AG148" s="854"/>
      <c r="AH148" s="854"/>
      <c r="AI148" s="854"/>
      <c r="AJ148" s="854"/>
      <c r="AK148" s="854"/>
      <c r="AL148" s="854"/>
      <c r="AM148" s="854"/>
      <c r="AN148" s="854"/>
      <c r="AO148" s="854"/>
      <c r="AP148" s="854"/>
      <c r="AQ148" s="854"/>
      <c r="AR148" s="854"/>
      <c r="AS148" s="854"/>
      <c r="AT148" s="854"/>
      <c r="AU148" s="854"/>
      <c r="AV148" s="854"/>
      <c r="AW148" s="854"/>
      <c r="AX148" s="854"/>
      <c r="AY148" s="854"/>
      <c r="AZ148" s="854"/>
      <c r="BA148" s="854"/>
      <c r="BB148" s="854"/>
      <c r="BC148" s="854"/>
      <c r="BD148" s="854"/>
      <c r="BE148" s="854"/>
      <c r="BF148" s="854"/>
      <c r="BG148" s="854"/>
      <c r="BH148" s="854"/>
      <c r="BI148" s="854"/>
      <c r="BJ148" s="854"/>
      <c r="BK148" s="854"/>
      <c r="BL148" s="854"/>
      <c r="BM148" s="854"/>
      <c r="BN148" s="854"/>
      <c r="BO148" s="854"/>
      <c r="BP148" s="854"/>
      <c r="BQ148" s="854"/>
      <c r="BR148" s="854"/>
      <c r="BS148" s="854"/>
      <c r="BT148" s="854"/>
      <c r="BU148" s="854"/>
      <c r="BV148" s="854"/>
      <c r="BW148" s="854"/>
      <c r="BX148" s="854"/>
      <c r="BY148" s="854"/>
      <c r="BZ148" s="854"/>
      <c r="CA148" s="854"/>
      <c r="CB148" s="854"/>
      <c r="CC148" s="854"/>
      <c r="CD148" s="854"/>
      <c r="CE148" s="854"/>
      <c r="CF148" s="854"/>
      <c r="CG148" s="854"/>
      <c r="CH148" s="854"/>
      <c r="CI148" s="854"/>
      <c r="CJ148" s="854"/>
      <c r="CK148" s="854"/>
      <c r="CL148" s="854"/>
      <c r="CM148" s="854"/>
      <c r="CN148" s="854"/>
      <c r="CO148" s="854"/>
      <c r="CP148" s="854"/>
      <c r="CQ148" s="854"/>
      <c r="CR148" s="854"/>
      <c r="CS148" s="854"/>
      <c r="CT148" s="854"/>
      <c r="CU148" s="854"/>
      <c r="CV148" s="854"/>
      <c r="CW148" s="854"/>
      <c r="CX148" s="854"/>
      <c r="CY148" s="854"/>
      <c r="CZ148" s="854"/>
      <c r="DA148" s="854"/>
      <c r="DB148" s="854"/>
      <c r="DC148" s="854"/>
      <c r="DD148" s="854"/>
      <c r="DE148" s="854"/>
      <c r="DF148" s="854"/>
      <c r="DG148" s="854"/>
      <c r="DH148" s="854"/>
      <c r="DI148" s="854"/>
      <c r="DJ148" s="854"/>
      <c r="DK148" s="854"/>
      <c r="DL148" s="854"/>
      <c r="DM148" s="854"/>
      <c r="DN148" s="854"/>
      <c r="DO148" s="854"/>
      <c r="DP148" s="854"/>
      <c r="DQ148" s="854"/>
      <c r="DR148" s="854"/>
      <c r="DS148" s="854"/>
      <c r="DT148" s="854"/>
      <c r="DU148" s="854"/>
      <c r="DV148" s="854"/>
      <c r="DW148" s="854"/>
      <c r="DX148" s="854"/>
      <c r="DY148" s="854"/>
      <c r="DZ148" s="854"/>
      <c r="EA148" s="854"/>
      <c r="EB148" s="854"/>
      <c r="EC148" s="854"/>
      <c r="ED148" s="854"/>
      <c r="EE148" s="854"/>
      <c r="EF148" s="854"/>
      <c r="EG148" s="854"/>
      <c r="EH148" s="854"/>
      <c r="EI148" s="854"/>
      <c r="EJ148" s="854"/>
      <c r="EK148" s="854"/>
      <c r="EL148" s="854"/>
      <c r="EM148" s="854"/>
      <c r="EN148" s="854"/>
      <c r="EO148" s="854"/>
      <c r="EP148" s="854"/>
      <c r="EQ148" s="854"/>
      <c r="ER148" s="854"/>
      <c r="ES148" s="854"/>
      <c r="ET148" s="854"/>
      <c r="EU148" s="854"/>
      <c r="EV148" s="854"/>
      <c r="EW148" s="854"/>
      <c r="EX148" s="854"/>
      <c r="EY148" s="854"/>
      <c r="EZ148" s="854"/>
      <c r="FA148" s="854"/>
      <c r="FB148" s="854"/>
      <c r="FC148" s="854"/>
      <c r="FD148" s="854"/>
      <c r="FE148" s="854"/>
      <c r="FF148" s="854"/>
      <c r="FG148" s="854"/>
      <c r="FH148" s="854"/>
      <c r="FI148" s="854"/>
      <c r="FJ148" s="854"/>
      <c r="FK148" s="854"/>
      <c r="FL148" s="854"/>
      <c r="FM148" s="854"/>
      <c r="FN148" s="854"/>
      <c r="FO148" s="854"/>
      <c r="FP148" s="854"/>
      <c r="FQ148" s="854"/>
      <c r="FR148" s="854"/>
      <c r="FS148" s="854"/>
      <c r="FT148" s="854"/>
      <c r="FU148" s="854"/>
      <c r="FV148" s="854"/>
      <c r="FW148" s="854"/>
      <c r="FX148" s="854"/>
      <c r="FY148" s="854"/>
      <c r="FZ148" s="854"/>
      <c r="GA148" s="854"/>
      <c r="GB148" s="854"/>
      <c r="GC148" s="854"/>
      <c r="GD148" s="854"/>
      <c r="GE148" s="854"/>
      <c r="GF148" s="854"/>
      <c r="GG148" s="854"/>
      <c r="GH148" s="854"/>
      <c r="GI148" s="854"/>
      <c r="GJ148" s="854"/>
      <c r="GK148" s="854"/>
      <c r="GL148" s="854"/>
      <c r="GM148" s="854"/>
      <c r="GN148" s="854"/>
      <c r="GO148" s="854"/>
      <c r="GP148" s="854"/>
      <c r="GQ148" s="854"/>
      <c r="GR148" s="854"/>
      <c r="GS148" s="854"/>
      <c r="GT148" s="854"/>
      <c r="GU148" s="854"/>
      <c r="GV148" s="854"/>
      <c r="GW148" s="854"/>
      <c r="GX148" s="854"/>
      <c r="GY148" s="854"/>
      <c r="GZ148" s="854"/>
      <c r="HA148" s="854"/>
      <c r="HB148" s="854"/>
      <c r="HC148" s="854"/>
      <c r="HD148" s="854"/>
      <c r="HE148" s="854"/>
      <c r="HF148" s="854"/>
      <c r="HG148" s="854"/>
      <c r="HH148" s="854"/>
      <c r="HI148" s="854"/>
      <c r="HJ148" s="854"/>
      <c r="HK148" s="854"/>
      <c r="HL148" s="854"/>
      <c r="HM148" s="854"/>
      <c r="HN148" s="854"/>
      <c r="HO148" s="854"/>
      <c r="HP148" s="854"/>
      <c r="HQ148" s="854"/>
      <c r="HR148" s="854"/>
      <c r="HS148" s="854"/>
      <c r="HT148" s="854"/>
      <c r="HU148" s="854"/>
      <c r="HV148" s="854"/>
      <c r="HW148" s="854"/>
      <c r="HX148" s="854"/>
      <c r="HY148" s="854"/>
      <c r="HZ148" s="854"/>
      <c r="IA148" s="854"/>
      <c r="IB148" s="854"/>
      <c r="IC148" s="854"/>
      <c r="ID148" s="854"/>
      <c r="IE148" s="854"/>
      <c r="IF148" s="854"/>
      <c r="IG148" s="854"/>
      <c r="IH148" s="854"/>
      <c r="II148" s="854"/>
      <c r="IJ148" s="854"/>
      <c r="IK148" s="854"/>
      <c r="IL148" s="854"/>
      <c r="IM148" s="854"/>
      <c r="IN148" s="854"/>
      <c r="IO148" s="854"/>
      <c r="IP148" s="854"/>
      <c r="IQ148" s="854"/>
      <c r="IR148" s="854"/>
      <c r="IS148" s="854"/>
      <c r="IT148" s="854"/>
      <c r="IU148" s="854"/>
      <c r="IV148" s="854"/>
      <c r="IW148" s="854"/>
      <c r="IX148" s="854"/>
      <c r="IY148" s="854"/>
      <c r="IZ148" s="854"/>
      <c r="JA148" s="854"/>
      <c r="JB148" s="854"/>
      <c r="JC148" s="854"/>
      <c r="JD148" s="854"/>
      <c r="JE148" s="854"/>
      <c r="JF148" s="854"/>
      <c r="JG148" s="854"/>
      <c r="JH148" s="854"/>
      <c r="JI148" s="854"/>
      <c r="JJ148" s="854"/>
      <c r="JK148" s="854"/>
      <c r="JL148" s="854"/>
      <c r="JM148" s="854"/>
      <c r="JN148" s="854"/>
      <c r="JO148" s="854"/>
      <c r="JP148" s="854"/>
      <c r="JQ148" s="854"/>
      <c r="JR148" s="854"/>
      <c r="JS148" s="854"/>
      <c r="JT148" s="854"/>
      <c r="JU148" s="854"/>
      <c r="JV148" s="854"/>
      <c r="JW148" s="854"/>
      <c r="JX148" s="854"/>
      <c r="JY148" s="854"/>
      <c r="JZ148" s="854"/>
      <c r="KA148" s="854"/>
      <c r="KB148" s="854"/>
      <c r="KC148" s="854"/>
      <c r="KD148" s="854"/>
      <c r="KE148" s="854"/>
      <c r="KF148" s="854"/>
      <c r="KG148" s="854"/>
      <c r="KH148" s="854"/>
      <c r="KI148" s="854"/>
      <c r="KJ148" s="854"/>
      <c r="KK148" s="854"/>
      <c r="KL148" s="854"/>
      <c r="KM148" s="854"/>
      <c r="KN148" s="854"/>
      <c r="KO148" s="854"/>
      <c r="KP148" s="854"/>
      <c r="KQ148" s="854"/>
      <c r="KR148" s="854"/>
      <c r="KS148" s="854"/>
      <c r="KT148" s="854"/>
      <c r="KU148" s="854"/>
      <c r="KV148" s="854"/>
      <c r="KW148" s="854"/>
      <c r="KX148" s="854"/>
      <c r="KY148" s="854"/>
      <c r="KZ148" s="854"/>
      <c r="LA148" s="854"/>
      <c r="LB148" s="854"/>
      <c r="LC148" s="854"/>
      <c r="LD148" s="854"/>
      <c r="LE148" s="854"/>
      <c r="LF148" s="854"/>
      <c r="LG148" s="854"/>
      <c r="LH148" s="854"/>
      <c r="LI148" s="854"/>
      <c r="LJ148" s="854"/>
      <c r="LK148" s="854"/>
      <c r="LL148" s="854"/>
      <c r="LM148" s="855"/>
    </row>
    <row r="149" spans="1:325" s="856" customFormat="1" ht="47.25" outlineLevel="1">
      <c r="A149" s="295" t="s">
        <v>2355</v>
      </c>
      <c r="B149" s="492" t="s">
        <v>2446</v>
      </c>
      <c r="C149" s="515">
        <v>600009923</v>
      </c>
      <c r="D149" s="325" t="s">
        <v>1344</v>
      </c>
      <c r="E149" s="325"/>
      <c r="F149" s="329"/>
      <c r="G149" s="329" t="s">
        <v>339</v>
      </c>
      <c r="H149" s="843">
        <v>6</v>
      </c>
      <c r="I149" s="726">
        <v>972.42656675440026</v>
      </c>
      <c r="J149" s="669">
        <f t="shared" si="23"/>
        <v>5834.5594005264011</v>
      </c>
      <c r="K149" s="669">
        <f t="shared" si="24"/>
        <v>7125.1639399228416</v>
      </c>
      <c r="L149" s="794">
        <f t="shared" si="25"/>
        <v>1.6768408538265656E-3</v>
      </c>
      <c r="M149" s="327"/>
      <c r="N149" s="1262"/>
      <c r="O149" s="1263"/>
      <c r="P149" s="345"/>
      <c r="Q149" s="345"/>
      <c r="R149" s="345"/>
      <c r="S149" s="345"/>
      <c r="T149" s="345"/>
      <c r="U149" s="345"/>
      <c r="V149" s="345"/>
      <c r="W149" s="345"/>
      <c r="X149" s="345"/>
      <c r="Y149" s="345"/>
      <c r="Z149" s="345"/>
      <c r="AA149" s="345"/>
      <c r="AB149" s="345"/>
      <c r="AC149" s="345"/>
      <c r="AD149" s="345"/>
      <c r="AE149" s="345"/>
      <c r="AF149" s="854"/>
      <c r="AG149" s="854"/>
      <c r="AH149" s="854"/>
      <c r="AI149" s="854"/>
      <c r="AJ149" s="854"/>
      <c r="AK149" s="854"/>
      <c r="AL149" s="854"/>
      <c r="AM149" s="854"/>
      <c r="AN149" s="854"/>
      <c r="AO149" s="854"/>
      <c r="AP149" s="854"/>
      <c r="AQ149" s="854"/>
      <c r="AR149" s="854"/>
      <c r="AS149" s="854"/>
      <c r="AT149" s="854"/>
      <c r="AU149" s="854"/>
      <c r="AV149" s="854"/>
      <c r="AW149" s="854"/>
      <c r="AX149" s="854"/>
      <c r="AY149" s="854"/>
      <c r="AZ149" s="854"/>
      <c r="BA149" s="854"/>
      <c r="BB149" s="854"/>
      <c r="BC149" s="854"/>
      <c r="BD149" s="854"/>
      <c r="BE149" s="854"/>
      <c r="BF149" s="854"/>
      <c r="BG149" s="854"/>
      <c r="BH149" s="854"/>
      <c r="BI149" s="854"/>
      <c r="BJ149" s="854"/>
      <c r="BK149" s="854"/>
      <c r="BL149" s="854"/>
      <c r="BM149" s="854"/>
      <c r="BN149" s="854"/>
      <c r="BO149" s="854"/>
      <c r="BP149" s="854"/>
      <c r="BQ149" s="854"/>
      <c r="BR149" s="854"/>
      <c r="BS149" s="854"/>
      <c r="BT149" s="854"/>
      <c r="BU149" s="854"/>
      <c r="BV149" s="854"/>
      <c r="BW149" s="854"/>
      <c r="BX149" s="854"/>
      <c r="BY149" s="854"/>
      <c r="BZ149" s="854"/>
      <c r="CA149" s="854"/>
      <c r="CB149" s="854"/>
      <c r="CC149" s="854"/>
      <c r="CD149" s="854"/>
      <c r="CE149" s="854"/>
      <c r="CF149" s="854"/>
      <c r="CG149" s="854"/>
      <c r="CH149" s="854"/>
      <c r="CI149" s="854"/>
      <c r="CJ149" s="854"/>
      <c r="CK149" s="854"/>
      <c r="CL149" s="854"/>
      <c r="CM149" s="854"/>
      <c r="CN149" s="854"/>
      <c r="CO149" s="854"/>
      <c r="CP149" s="854"/>
      <c r="CQ149" s="854"/>
      <c r="CR149" s="854"/>
      <c r="CS149" s="854"/>
      <c r="CT149" s="854"/>
      <c r="CU149" s="854"/>
      <c r="CV149" s="854"/>
      <c r="CW149" s="854"/>
      <c r="CX149" s="854"/>
      <c r="CY149" s="854"/>
      <c r="CZ149" s="854"/>
      <c r="DA149" s="854"/>
      <c r="DB149" s="854"/>
      <c r="DC149" s="854"/>
      <c r="DD149" s="854"/>
      <c r="DE149" s="854"/>
      <c r="DF149" s="854"/>
      <c r="DG149" s="854"/>
      <c r="DH149" s="854"/>
      <c r="DI149" s="854"/>
      <c r="DJ149" s="854"/>
      <c r="DK149" s="854"/>
      <c r="DL149" s="854"/>
      <c r="DM149" s="854"/>
      <c r="DN149" s="854"/>
      <c r="DO149" s="854"/>
      <c r="DP149" s="854"/>
      <c r="DQ149" s="854"/>
      <c r="DR149" s="854"/>
      <c r="DS149" s="854"/>
      <c r="DT149" s="854"/>
      <c r="DU149" s="854"/>
      <c r="DV149" s="854"/>
      <c r="DW149" s="854"/>
      <c r="DX149" s="854"/>
      <c r="DY149" s="854"/>
      <c r="DZ149" s="854"/>
      <c r="EA149" s="854"/>
      <c r="EB149" s="854"/>
      <c r="EC149" s="854"/>
      <c r="ED149" s="854"/>
      <c r="EE149" s="854"/>
      <c r="EF149" s="854"/>
      <c r="EG149" s="854"/>
      <c r="EH149" s="854"/>
      <c r="EI149" s="854"/>
      <c r="EJ149" s="854"/>
      <c r="EK149" s="854"/>
      <c r="EL149" s="854"/>
      <c r="EM149" s="854"/>
      <c r="EN149" s="854"/>
      <c r="EO149" s="854"/>
      <c r="EP149" s="854"/>
      <c r="EQ149" s="854"/>
      <c r="ER149" s="854"/>
      <c r="ES149" s="854"/>
      <c r="ET149" s="854"/>
      <c r="EU149" s="854"/>
      <c r="EV149" s="854"/>
      <c r="EW149" s="854"/>
      <c r="EX149" s="854"/>
      <c r="EY149" s="854"/>
      <c r="EZ149" s="854"/>
      <c r="FA149" s="854"/>
      <c r="FB149" s="854"/>
      <c r="FC149" s="854"/>
      <c r="FD149" s="854"/>
      <c r="FE149" s="854"/>
      <c r="FF149" s="854"/>
      <c r="FG149" s="854"/>
      <c r="FH149" s="854"/>
      <c r="FI149" s="854"/>
      <c r="FJ149" s="854"/>
      <c r="FK149" s="854"/>
      <c r="FL149" s="854"/>
      <c r="FM149" s="854"/>
      <c r="FN149" s="854"/>
      <c r="FO149" s="854"/>
      <c r="FP149" s="854"/>
      <c r="FQ149" s="854"/>
      <c r="FR149" s="854"/>
      <c r="FS149" s="854"/>
      <c r="FT149" s="854"/>
      <c r="FU149" s="854"/>
      <c r="FV149" s="854"/>
      <c r="FW149" s="854"/>
      <c r="FX149" s="854"/>
      <c r="FY149" s="854"/>
      <c r="FZ149" s="854"/>
      <c r="GA149" s="854"/>
      <c r="GB149" s="854"/>
      <c r="GC149" s="854"/>
      <c r="GD149" s="854"/>
      <c r="GE149" s="854"/>
      <c r="GF149" s="854"/>
      <c r="GG149" s="854"/>
      <c r="GH149" s="854"/>
      <c r="GI149" s="854"/>
      <c r="GJ149" s="854"/>
      <c r="GK149" s="854"/>
      <c r="GL149" s="854"/>
      <c r="GM149" s="854"/>
      <c r="GN149" s="854"/>
      <c r="GO149" s="854"/>
      <c r="GP149" s="854"/>
      <c r="GQ149" s="854"/>
      <c r="GR149" s="854"/>
      <c r="GS149" s="854"/>
      <c r="GT149" s="854"/>
      <c r="GU149" s="854"/>
      <c r="GV149" s="854"/>
      <c r="GW149" s="854"/>
      <c r="GX149" s="854"/>
      <c r="GY149" s="854"/>
      <c r="GZ149" s="854"/>
      <c r="HA149" s="854"/>
      <c r="HB149" s="854"/>
      <c r="HC149" s="854"/>
      <c r="HD149" s="854"/>
      <c r="HE149" s="854"/>
      <c r="HF149" s="854"/>
      <c r="HG149" s="854"/>
      <c r="HH149" s="854"/>
      <c r="HI149" s="854"/>
      <c r="HJ149" s="854"/>
      <c r="HK149" s="854"/>
      <c r="HL149" s="854"/>
      <c r="HM149" s="854"/>
      <c r="HN149" s="854"/>
      <c r="HO149" s="854"/>
      <c r="HP149" s="854"/>
      <c r="HQ149" s="854"/>
      <c r="HR149" s="854"/>
      <c r="HS149" s="854"/>
      <c r="HT149" s="854"/>
      <c r="HU149" s="854"/>
      <c r="HV149" s="854"/>
      <c r="HW149" s="854"/>
      <c r="HX149" s="854"/>
      <c r="HY149" s="854"/>
      <c r="HZ149" s="854"/>
      <c r="IA149" s="854"/>
      <c r="IB149" s="854"/>
      <c r="IC149" s="854"/>
      <c r="ID149" s="854"/>
      <c r="IE149" s="854"/>
      <c r="IF149" s="854"/>
      <c r="IG149" s="854"/>
      <c r="IH149" s="854"/>
      <c r="II149" s="854"/>
      <c r="IJ149" s="854"/>
      <c r="IK149" s="854"/>
      <c r="IL149" s="854"/>
      <c r="IM149" s="854"/>
      <c r="IN149" s="854"/>
      <c r="IO149" s="854"/>
      <c r="IP149" s="854"/>
      <c r="IQ149" s="854"/>
      <c r="IR149" s="854"/>
      <c r="IS149" s="854"/>
      <c r="IT149" s="854"/>
      <c r="IU149" s="854"/>
      <c r="IV149" s="854"/>
      <c r="IW149" s="854"/>
      <c r="IX149" s="854"/>
      <c r="IY149" s="854"/>
      <c r="IZ149" s="854"/>
      <c r="JA149" s="854"/>
      <c r="JB149" s="854"/>
      <c r="JC149" s="854"/>
      <c r="JD149" s="854"/>
      <c r="JE149" s="854"/>
      <c r="JF149" s="854"/>
      <c r="JG149" s="854"/>
      <c r="JH149" s="854"/>
      <c r="JI149" s="854"/>
      <c r="JJ149" s="854"/>
      <c r="JK149" s="854"/>
      <c r="JL149" s="854"/>
      <c r="JM149" s="854"/>
      <c r="JN149" s="854"/>
      <c r="JO149" s="854"/>
      <c r="JP149" s="854"/>
      <c r="JQ149" s="854"/>
      <c r="JR149" s="854"/>
      <c r="JS149" s="854"/>
      <c r="JT149" s="854"/>
      <c r="JU149" s="854"/>
      <c r="JV149" s="854"/>
      <c r="JW149" s="854"/>
      <c r="JX149" s="854"/>
      <c r="JY149" s="854"/>
      <c r="JZ149" s="854"/>
      <c r="KA149" s="854"/>
      <c r="KB149" s="854"/>
      <c r="KC149" s="854"/>
      <c r="KD149" s="854"/>
      <c r="KE149" s="854"/>
      <c r="KF149" s="854"/>
      <c r="KG149" s="854"/>
      <c r="KH149" s="854"/>
      <c r="KI149" s="854"/>
      <c r="KJ149" s="854"/>
      <c r="KK149" s="854"/>
      <c r="KL149" s="854"/>
      <c r="KM149" s="854"/>
      <c r="KN149" s="854"/>
      <c r="KO149" s="854"/>
      <c r="KP149" s="854"/>
      <c r="KQ149" s="854"/>
      <c r="KR149" s="854"/>
      <c r="KS149" s="854"/>
      <c r="KT149" s="854"/>
      <c r="KU149" s="854"/>
      <c r="KV149" s="854"/>
      <c r="KW149" s="854"/>
      <c r="KX149" s="854"/>
      <c r="KY149" s="854"/>
      <c r="KZ149" s="854"/>
      <c r="LA149" s="854"/>
      <c r="LB149" s="854"/>
      <c r="LC149" s="854"/>
      <c r="LD149" s="854"/>
      <c r="LE149" s="854"/>
      <c r="LF149" s="854"/>
      <c r="LG149" s="854"/>
      <c r="LH149" s="854"/>
      <c r="LI149" s="854"/>
      <c r="LJ149" s="854"/>
      <c r="LK149" s="854"/>
      <c r="LL149" s="854"/>
      <c r="LM149" s="855"/>
    </row>
    <row r="150" spans="1:325" s="856" customFormat="1" ht="47.25" outlineLevel="1">
      <c r="A150" s="295" t="s">
        <v>2356</v>
      </c>
      <c r="B150" s="492" t="s">
        <v>2446</v>
      </c>
      <c r="C150" s="515">
        <v>600009924</v>
      </c>
      <c r="D150" s="325" t="s">
        <v>1345</v>
      </c>
      <c r="E150" s="325"/>
      <c r="F150" s="329"/>
      <c r="G150" s="329" t="s">
        <v>339</v>
      </c>
      <c r="H150" s="843">
        <v>38</v>
      </c>
      <c r="I150" s="726">
        <v>983.74368919113306</v>
      </c>
      <c r="J150" s="669">
        <f t="shared" si="23"/>
        <v>37382.260189263056</v>
      </c>
      <c r="K150" s="669">
        <f t="shared" si="24"/>
        <v>45651.216143128047</v>
      </c>
      <c r="L150" s="794">
        <f t="shared" si="25"/>
        <v>1.074358778283674E-2</v>
      </c>
      <c r="M150" s="327"/>
      <c r="N150" s="1262"/>
      <c r="O150" s="1263"/>
      <c r="P150" s="345"/>
      <c r="Q150" s="345"/>
      <c r="R150" s="345"/>
      <c r="S150" s="345"/>
      <c r="T150" s="345"/>
      <c r="U150" s="345"/>
      <c r="V150" s="345"/>
      <c r="W150" s="345"/>
      <c r="X150" s="345"/>
      <c r="Y150" s="345"/>
      <c r="Z150" s="345"/>
      <c r="AA150" s="345"/>
      <c r="AB150" s="345"/>
      <c r="AC150" s="345"/>
      <c r="AD150" s="345"/>
      <c r="AE150" s="345"/>
      <c r="AF150" s="854"/>
      <c r="AG150" s="854"/>
      <c r="AH150" s="854"/>
      <c r="AI150" s="854"/>
      <c r="AJ150" s="854"/>
      <c r="AK150" s="854"/>
      <c r="AL150" s="854"/>
      <c r="AM150" s="854"/>
      <c r="AN150" s="854"/>
      <c r="AO150" s="854"/>
      <c r="AP150" s="854"/>
      <c r="AQ150" s="854"/>
      <c r="AR150" s="854"/>
      <c r="AS150" s="854"/>
      <c r="AT150" s="854"/>
      <c r="AU150" s="854"/>
      <c r="AV150" s="854"/>
      <c r="AW150" s="854"/>
      <c r="AX150" s="854"/>
      <c r="AY150" s="854"/>
      <c r="AZ150" s="854"/>
      <c r="BA150" s="854"/>
      <c r="BB150" s="854"/>
      <c r="BC150" s="854"/>
      <c r="BD150" s="854"/>
      <c r="BE150" s="854"/>
      <c r="BF150" s="854"/>
      <c r="BG150" s="854"/>
      <c r="BH150" s="854"/>
      <c r="BI150" s="854"/>
      <c r="BJ150" s="854"/>
      <c r="BK150" s="854"/>
      <c r="BL150" s="854"/>
      <c r="BM150" s="854"/>
      <c r="BN150" s="854"/>
      <c r="BO150" s="854"/>
      <c r="BP150" s="854"/>
      <c r="BQ150" s="854"/>
      <c r="BR150" s="854"/>
      <c r="BS150" s="854"/>
      <c r="BT150" s="854"/>
      <c r="BU150" s="854"/>
      <c r="BV150" s="854"/>
      <c r="BW150" s="854"/>
      <c r="BX150" s="854"/>
      <c r="BY150" s="854"/>
      <c r="BZ150" s="854"/>
      <c r="CA150" s="854"/>
      <c r="CB150" s="854"/>
      <c r="CC150" s="854"/>
      <c r="CD150" s="854"/>
      <c r="CE150" s="854"/>
      <c r="CF150" s="854"/>
      <c r="CG150" s="854"/>
      <c r="CH150" s="854"/>
      <c r="CI150" s="854"/>
      <c r="CJ150" s="854"/>
      <c r="CK150" s="854"/>
      <c r="CL150" s="854"/>
      <c r="CM150" s="854"/>
      <c r="CN150" s="854"/>
      <c r="CO150" s="854"/>
      <c r="CP150" s="854"/>
      <c r="CQ150" s="854"/>
      <c r="CR150" s="854"/>
      <c r="CS150" s="854"/>
      <c r="CT150" s="854"/>
      <c r="CU150" s="854"/>
      <c r="CV150" s="854"/>
      <c r="CW150" s="854"/>
      <c r="CX150" s="854"/>
      <c r="CY150" s="854"/>
      <c r="CZ150" s="854"/>
      <c r="DA150" s="854"/>
      <c r="DB150" s="854"/>
      <c r="DC150" s="854"/>
      <c r="DD150" s="854"/>
      <c r="DE150" s="854"/>
      <c r="DF150" s="854"/>
      <c r="DG150" s="854"/>
      <c r="DH150" s="854"/>
      <c r="DI150" s="854"/>
      <c r="DJ150" s="854"/>
      <c r="DK150" s="854"/>
      <c r="DL150" s="854"/>
      <c r="DM150" s="854"/>
      <c r="DN150" s="854"/>
      <c r="DO150" s="854"/>
      <c r="DP150" s="854"/>
      <c r="DQ150" s="854"/>
      <c r="DR150" s="854"/>
      <c r="DS150" s="854"/>
      <c r="DT150" s="854"/>
      <c r="DU150" s="854"/>
      <c r="DV150" s="854"/>
      <c r="DW150" s="854"/>
      <c r="DX150" s="854"/>
      <c r="DY150" s="854"/>
      <c r="DZ150" s="854"/>
      <c r="EA150" s="854"/>
      <c r="EB150" s="854"/>
      <c r="EC150" s="854"/>
      <c r="ED150" s="854"/>
      <c r="EE150" s="854"/>
      <c r="EF150" s="854"/>
      <c r="EG150" s="854"/>
      <c r="EH150" s="854"/>
      <c r="EI150" s="854"/>
      <c r="EJ150" s="854"/>
      <c r="EK150" s="854"/>
      <c r="EL150" s="854"/>
      <c r="EM150" s="854"/>
      <c r="EN150" s="854"/>
      <c r="EO150" s="854"/>
      <c r="EP150" s="854"/>
      <c r="EQ150" s="854"/>
      <c r="ER150" s="854"/>
      <c r="ES150" s="854"/>
      <c r="ET150" s="854"/>
      <c r="EU150" s="854"/>
      <c r="EV150" s="854"/>
      <c r="EW150" s="854"/>
      <c r="EX150" s="854"/>
      <c r="EY150" s="854"/>
      <c r="EZ150" s="854"/>
      <c r="FA150" s="854"/>
      <c r="FB150" s="854"/>
      <c r="FC150" s="854"/>
      <c r="FD150" s="854"/>
      <c r="FE150" s="854"/>
      <c r="FF150" s="854"/>
      <c r="FG150" s="854"/>
      <c r="FH150" s="854"/>
      <c r="FI150" s="854"/>
      <c r="FJ150" s="854"/>
      <c r="FK150" s="854"/>
      <c r="FL150" s="854"/>
      <c r="FM150" s="854"/>
      <c r="FN150" s="854"/>
      <c r="FO150" s="854"/>
      <c r="FP150" s="854"/>
      <c r="FQ150" s="854"/>
      <c r="FR150" s="854"/>
      <c r="FS150" s="854"/>
      <c r="FT150" s="854"/>
      <c r="FU150" s="854"/>
      <c r="FV150" s="854"/>
      <c r="FW150" s="854"/>
      <c r="FX150" s="854"/>
      <c r="FY150" s="854"/>
      <c r="FZ150" s="854"/>
      <c r="GA150" s="854"/>
      <c r="GB150" s="854"/>
      <c r="GC150" s="854"/>
      <c r="GD150" s="854"/>
      <c r="GE150" s="854"/>
      <c r="GF150" s="854"/>
      <c r="GG150" s="854"/>
      <c r="GH150" s="854"/>
      <c r="GI150" s="854"/>
      <c r="GJ150" s="854"/>
      <c r="GK150" s="854"/>
      <c r="GL150" s="854"/>
      <c r="GM150" s="854"/>
      <c r="GN150" s="854"/>
      <c r="GO150" s="854"/>
      <c r="GP150" s="854"/>
      <c r="GQ150" s="854"/>
      <c r="GR150" s="854"/>
      <c r="GS150" s="854"/>
      <c r="GT150" s="854"/>
      <c r="GU150" s="854"/>
      <c r="GV150" s="854"/>
      <c r="GW150" s="854"/>
      <c r="GX150" s="854"/>
      <c r="GY150" s="854"/>
      <c r="GZ150" s="854"/>
      <c r="HA150" s="854"/>
      <c r="HB150" s="854"/>
      <c r="HC150" s="854"/>
      <c r="HD150" s="854"/>
      <c r="HE150" s="854"/>
      <c r="HF150" s="854"/>
      <c r="HG150" s="854"/>
      <c r="HH150" s="854"/>
      <c r="HI150" s="854"/>
      <c r="HJ150" s="854"/>
      <c r="HK150" s="854"/>
      <c r="HL150" s="854"/>
      <c r="HM150" s="854"/>
      <c r="HN150" s="854"/>
      <c r="HO150" s="854"/>
      <c r="HP150" s="854"/>
      <c r="HQ150" s="854"/>
      <c r="HR150" s="854"/>
      <c r="HS150" s="854"/>
      <c r="HT150" s="854"/>
      <c r="HU150" s="854"/>
      <c r="HV150" s="854"/>
      <c r="HW150" s="854"/>
      <c r="HX150" s="854"/>
      <c r="HY150" s="854"/>
      <c r="HZ150" s="854"/>
      <c r="IA150" s="854"/>
      <c r="IB150" s="854"/>
      <c r="IC150" s="854"/>
      <c r="ID150" s="854"/>
      <c r="IE150" s="854"/>
      <c r="IF150" s="854"/>
      <c r="IG150" s="854"/>
      <c r="IH150" s="854"/>
      <c r="II150" s="854"/>
      <c r="IJ150" s="854"/>
      <c r="IK150" s="854"/>
      <c r="IL150" s="854"/>
      <c r="IM150" s="854"/>
      <c r="IN150" s="854"/>
      <c r="IO150" s="854"/>
      <c r="IP150" s="854"/>
      <c r="IQ150" s="854"/>
      <c r="IR150" s="854"/>
      <c r="IS150" s="854"/>
      <c r="IT150" s="854"/>
      <c r="IU150" s="854"/>
      <c r="IV150" s="854"/>
      <c r="IW150" s="854"/>
      <c r="IX150" s="854"/>
      <c r="IY150" s="854"/>
      <c r="IZ150" s="854"/>
      <c r="JA150" s="854"/>
      <c r="JB150" s="854"/>
      <c r="JC150" s="854"/>
      <c r="JD150" s="854"/>
      <c r="JE150" s="854"/>
      <c r="JF150" s="854"/>
      <c r="JG150" s="854"/>
      <c r="JH150" s="854"/>
      <c r="JI150" s="854"/>
      <c r="JJ150" s="854"/>
      <c r="JK150" s="854"/>
      <c r="JL150" s="854"/>
      <c r="JM150" s="854"/>
      <c r="JN150" s="854"/>
      <c r="JO150" s="854"/>
      <c r="JP150" s="854"/>
      <c r="JQ150" s="854"/>
      <c r="JR150" s="854"/>
      <c r="JS150" s="854"/>
      <c r="JT150" s="854"/>
      <c r="JU150" s="854"/>
      <c r="JV150" s="854"/>
      <c r="JW150" s="854"/>
      <c r="JX150" s="854"/>
      <c r="JY150" s="854"/>
      <c r="JZ150" s="854"/>
      <c r="KA150" s="854"/>
      <c r="KB150" s="854"/>
      <c r="KC150" s="854"/>
      <c r="KD150" s="854"/>
      <c r="KE150" s="854"/>
      <c r="KF150" s="854"/>
      <c r="KG150" s="854"/>
      <c r="KH150" s="854"/>
      <c r="KI150" s="854"/>
      <c r="KJ150" s="854"/>
      <c r="KK150" s="854"/>
      <c r="KL150" s="854"/>
      <c r="KM150" s="854"/>
      <c r="KN150" s="854"/>
      <c r="KO150" s="854"/>
      <c r="KP150" s="854"/>
      <c r="KQ150" s="854"/>
      <c r="KR150" s="854"/>
      <c r="KS150" s="854"/>
      <c r="KT150" s="854"/>
      <c r="KU150" s="854"/>
      <c r="KV150" s="854"/>
      <c r="KW150" s="854"/>
      <c r="KX150" s="854"/>
      <c r="KY150" s="854"/>
      <c r="KZ150" s="854"/>
      <c r="LA150" s="854"/>
      <c r="LB150" s="854"/>
      <c r="LC150" s="854"/>
      <c r="LD150" s="854"/>
      <c r="LE150" s="854"/>
      <c r="LF150" s="854"/>
      <c r="LG150" s="854"/>
      <c r="LH150" s="854"/>
      <c r="LI150" s="854"/>
      <c r="LJ150" s="854"/>
      <c r="LK150" s="854"/>
      <c r="LL150" s="854"/>
      <c r="LM150" s="855"/>
    </row>
    <row r="151" spans="1:325" s="856" customFormat="1" ht="47.25" outlineLevel="1">
      <c r="A151" s="295" t="s">
        <v>2357</v>
      </c>
      <c r="B151" s="492" t="s">
        <v>2446</v>
      </c>
      <c r="C151" s="515">
        <v>600009925</v>
      </c>
      <c r="D151" s="325" t="s">
        <v>1346</v>
      </c>
      <c r="E151" s="325"/>
      <c r="F151" s="329"/>
      <c r="G151" s="329" t="s">
        <v>339</v>
      </c>
      <c r="H151" s="843">
        <v>2</v>
      </c>
      <c r="I151" s="726">
        <v>1058.5351070338897</v>
      </c>
      <c r="J151" s="669">
        <f t="shared" si="23"/>
        <v>2117.0702140677795</v>
      </c>
      <c r="K151" s="669">
        <f t="shared" si="24"/>
        <v>2585.3661454195726</v>
      </c>
      <c r="L151" s="794">
        <f t="shared" si="25"/>
        <v>6.0844180025794599E-4</v>
      </c>
      <c r="M151" s="327"/>
      <c r="N151" s="1262"/>
      <c r="O151" s="1263"/>
      <c r="P151" s="345"/>
      <c r="Q151" s="345"/>
      <c r="R151" s="345"/>
      <c r="S151" s="345"/>
      <c r="T151" s="345"/>
      <c r="U151" s="345"/>
      <c r="V151" s="345"/>
      <c r="W151" s="345"/>
      <c r="X151" s="345"/>
      <c r="Y151" s="345"/>
      <c r="Z151" s="345"/>
      <c r="AA151" s="345"/>
      <c r="AB151" s="345"/>
      <c r="AC151" s="345"/>
      <c r="AD151" s="345"/>
      <c r="AE151" s="345"/>
      <c r="AF151" s="854"/>
      <c r="AG151" s="854"/>
      <c r="AH151" s="854"/>
      <c r="AI151" s="854"/>
      <c r="AJ151" s="854"/>
      <c r="AK151" s="854"/>
      <c r="AL151" s="854"/>
      <c r="AM151" s="854"/>
      <c r="AN151" s="854"/>
      <c r="AO151" s="854"/>
      <c r="AP151" s="854"/>
      <c r="AQ151" s="854"/>
      <c r="AR151" s="854"/>
      <c r="AS151" s="854"/>
      <c r="AT151" s="854"/>
      <c r="AU151" s="854"/>
      <c r="AV151" s="854"/>
      <c r="AW151" s="854"/>
      <c r="AX151" s="854"/>
      <c r="AY151" s="854"/>
      <c r="AZ151" s="854"/>
      <c r="BA151" s="854"/>
      <c r="BB151" s="854"/>
      <c r="BC151" s="854"/>
      <c r="BD151" s="854"/>
      <c r="BE151" s="854"/>
      <c r="BF151" s="854"/>
      <c r="BG151" s="854"/>
      <c r="BH151" s="854"/>
      <c r="BI151" s="854"/>
      <c r="BJ151" s="854"/>
      <c r="BK151" s="854"/>
      <c r="BL151" s="854"/>
      <c r="BM151" s="854"/>
      <c r="BN151" s="854"/>
      <c r="BO151" s="854"/>
      <c r="BP151" s="854"/>
      <c r="BQ151" s="854"/>
      <c r="BR151" s="854"/>
      <c r="BS151" s="854"/>
      <c r="BT151" s="854"/>
      <c r="BU151" s="854"/>
      <c r="BV151" s="854"/>
      <c r="BW151" s="854"/>
      <c r="BX151" s="854"/>
      <c r="BY151" s="854"/>
      <c r="BZ151" s="854"/>
      <c r="CA151" s="854"/>
      <c r="CB151" s="854"/>
      <c r="CC151" s="854"/>
      <c r="CD151" s="854"/>
      <c r="CE151" s="854"/>
      <c r="CF151" s="854"/>
      <c r="CG151" s="854"/>
      <c r="CH151" s="854"/>
      <c r="CI151" s="854"/>
      <c r="CJ151" s="854"/>
      <c r="CK151" s="854"/>
      <c r="CL151" s="854"/>
      <c r="CM151" s="854"/>
      <c r="CN151" s="854"/>
      <c r="CO151" s="854"/>
      <c r="CP151" s="854"/>
      <c r="CQ151" s="854"/>
      <c r="CR151" s="854"/>
      <c r="CS151" s="854"/>
      <c r="CT151" s="854"/>
      <c r="CU151" s="854"/>
      <c r="CV151" s="854"/>
      <c r="CW151" s="854"/>
      <c r="CX151" s="854"/>
      <c r="CY151" s="854"/>
      <c r="CZ151" s="854"/>
      <c r="DA151" s="854"/>
      <c r="DB151" s="854"/>
      <c r="DC151" s="854"/>
      <c r="DD151" s="854"/>
      <c r="DE151" s="854"/>
      <c r="DF151" s="854"/>
      <c r="DG151" s="854"/>
      <c r="DH151" s="854"/>
      <c r="DI151" s="854"/>
      <c r="DJ151" s="854"/>
      <c r="DK151" s="854"/>
      <c r="DL151" s="854"/>
      <c r="DM151" s="854"/>
      <c r="DN151" s="854"/>
      <c r="DO151" s="854"/>
      <c r="DP151" s="854"/>
      <c r="DQ151" s="854"/>
      <c r="DR151" s="854"/>
      <c r="DS151" s="854"/>
      <c r="DT151" s="854"/>
      <c r="DU151" s="854"/>
      <c r="DV151" s="854"/>
      <c r="DW151" s="854"/>
      <c r="DX151" s="854"/>
      <c r="DY151" s="854"/>
      <c r="DZ151" s="854"/>
      <c r="EA151" s="854"/>
      <c r="EB151" s="854"/>
      <c r="EC151" s="854"/>
      <c r="ED151" s="854"/>
      <c r="EE151" s="854"/>
      <c r="EF151" s="854"/>
      <c r="EG151" s="854"/>
      <c r="EH151" s="854"/>
      <c r="EI151" s="854"/>
      <c r="EJ151" s="854"/>
      <c r="EK151" s="854"/>
      <c r="EL151" s="854"/>
      <c r="EM151" s="854"/>
      <c r="EN151" s="854"/>
      <c r="EO151" s="854"/>
      <c r="EP151" s="854"/>
      <c r="EQ151" s="854"/>
      <c r="ER151" s="854"/>
      <c r="ES151" s="854"/>
      <c r="ET151" s="854"/>
      <c r="EU151" s="854"/>
      <c r="EV151" s="854"/>
      <c r="EW151" s="854"/>
      <c r="EX151" s="854"/>
      <c r="EY151" s="854"/>
      <c r="EZ151" s="854"/>
      <c r="FA151" s="854"/>
      <c r="FB151" s="854"/>
      <c r="FC151" s="854"/>
      <c r="FD151" s="854"/>
      <c r="FE151" s="854"/>
      <c r="FF151" s="854"/>
      <c r="FG151" s="854"/>
      <c r="FH151" s="854"/>
      <c r="FI151" s="854"/>
      <c r="FJ151" s="854"/>
      <c r="FK151" s="854"/>
      <c r="FL151" s="854"/>
      <c r="FM151" s="854"/>
      <c r="FN151" s="854"/>
      <c r="FO151" s="854"/>
      <c r="FP151" s="854"/>
      <c r="FQ151" s="854"/>
      <c r="FR151" s="854"/>
      <c r="FS151" s="854"/>
      <c r="FT151" s="854"/>
      <c r="FU151" s="854"/>
      <c r="FV151" s="854"/>
      <c r="FW151" s="854"/>
      <c r="FX151" s="854"/>
      <c r="FY151" s="854"/>
      <c r="FZ151" s="854"/>
      <c r="GA151" s="854"/>
      <c r="GB151" s="854"/>
      <c r="GC151" s="854"/>
      <c r="GD151" s="854"/>
      <c r="GE151" s="854"/>
      <c r="GF151" s="854"/>
      <c r="GG151" s="854"/>
      <c r="GH151" s="854"/>
      <c r="GI151" s="854"/>
      <c r="GJ151" s="854"/>
      <c r="GK151" s="854"/>
      <c r="GL151" s="854"/>
      <c r="GM151" s="854"/>
      <c r="GN151" s="854"/>
      <c r="GO151" s="854"/>
      <c r="GP151" s="854"/>
      <c r="GQ151" s="854"/>
      <c r="GR151" s="854"/>
      <c r="GS151" s="854"/>
      <c r="GT151" s="854"/>
      <c r="GU151" s="854"/>
      <c r="GV151" s="854"/>
      <c r="GW151" s="854"/>
      <c r="GX151" s="854"/>
      <c r="GY151" s="854"/>
      <c r="GZ151" s="854"/>
      <c r="HA151" s="854"/>
      <c r="HB151" s="854"/>
      <c r="HC151" s="854"/>
      <c r="HD151" s="854"/>
      <c r="HE151" s="854"/>
      <c r="HF151" s="854"/>
      <c r="HG151" s="854"/>
      <c r="HH151" s="854"/>
      <c r="HI151" s="854"/>
      <c r="HJ151" s="854"/>
      <c r="HK151" s="854"/>
      <c r="HL151" s="854"/>
      <c r="HM151" s="854"/>
      <c r="HN151" s="854"/>
      <c r="HO151" s="854"/>
      <c r="HP151" s="854"/>
      <c r="HQ151" s="854"/>
      <c r="HR151" s="854"/>
      <c r="HS151" s="854"/>
      <c r="HT151" s="854"/>
      <c r="HU151" s="854"/>
      <c r="HV151" s="854"/>
      <c r="HW151" s="854"/>
      <c r="HX151" s="854"/>
      <c r="HY151" s="854"/>
      <c r="HZ151" s="854"/>
      <c r="IA151" s="854"/>
      <c r="IB151" s="854"/>
      <c r="IC151" s="854"/>
      <c r="ID151" s="854"/>
      <c r="IE151" s="854"/>
      <c r="IF151" s="854"/>
      <c r="IG151" s="854"/>
      <c r="IH151" s="854"/>
      <c r="II151" s="854"/>
      <c r="IJ151" s="854"/>
      <c r="IK151" s="854"/>
      <c r="IL151" s="854"/>
      <c r="IM151" s="854"/>
      <c r="IN151" s="854"/>
      <c r="IO151" s="854"/>
      <c r="IP151" s="854"/>
      <c r="IQ151" s="854"/>
      <c r="IR151" s="854"/>
      <c r="IS151" s="854"/>
      <c r="IT151" s="854"/>
      <c r="IU151" s="854"/>
      <c r="IV151" s="854"/>
      <c r="IW151" s="854"/>
      <c r="IX151" s="854"/>
      <c r="IY151" s="854"/>
      <c r="IZ151" s="854"/>
      <c r="JA151" s="854"/>
      <c r="JB151" s="854"/>
      <c r="JC151" s="854"/>
      <c r="JD151" s="854"/>
      <c r="JE151" s="854"/>
      <c r="JF151" s="854"/>
      <c r="JG151" s="854"/>
      <c r="JH151" s="854"/>
      <c r="JI151" s="854"/>
      <c r="JJ151" s="854"/>
      <c r="JK151" s="854"/>
      <c r="JL151" s="854"/>
      <c r="JM151" s="854"/>
      <c r="JN151" s="854"/>
      <c r="JO151" s="854"/>
      <c r="JP151" s="854"/>
      <c r="JQ151" s="854"/>
      <c r="JR151" s="854"/>
      <c r="JS151" s="854"/>
      <c r="JT151" s="854"/>
      <c r="JU151" s="854"/>
      <c r="JV151" s="854"/>
      <c r="JW151" s="854"/>
      <c r="JX151" s="854"/>
      <c r="JY151" s="854"/>
      <c r="JZ151" s="854"/>
      <c r="KA151" s="854"/>
      <c r="KB151" s="854"/>
      <c r="KC151" s="854"/>
      <c r="KD151" s="854"/>
      <c r="KE151" s="854"/>
      <c r="KF151" s="854"/>
      <c r="KG151" s="854"/>
      <c r="KH151" s="854"/>
      <c r="KI151" s="854"/>
      <c r="KJ151" s="854"/>
      <c r="KK151" s="854"/>
      <c r="KL151" s="854"/>
      <c r="KM151" s="854"/>
      <c r="KN151" s="854"/>
      <c r="KO151" s="854"/>
      <c r="KP151" s="854"/>
      <c r="KQ151" s="854"/>
      <c r="KR151" s="854"/>
      <c r="KS151" s="854"/>
      <c r="KT151" s="854"/>
      <c r="KU151" s="854"/>
      <c r="KV151" s="854"/>
      <c r="KW151" s="854"/>
      <c r="KX151" s="854"/>
      <c r="KY151" s="854"/>
      <c r="KZ151" s="854"/>
      <c r="LA151" s="854"/>
      <c r="LB151" s="854"/>
      <c r="LC151" s="854"/>
      <c r="LD151" s="854"/>
      <c r="LE151" s="854"/>
      <c r="LF151" s="854"/>
      <c r="LG151" s="854"/>
      <c r="LH151" s="854"/>
      <c r="LI151" s="854"/>
      <c r="LJ151" s="854"/>
      <c r="LK151" s="854"/>
      <c r="LL151" s="854"/>
      <c r="LM151" s="855"/>
    </row>
    <row r="152" spans="1:325" s="856" customFormat="1" ht="63" outlineLevel="1">
      <c r="A152" s="295" t="s">
        <v>2358</v>
      </c>
      <c r="B152" s="492" t="s">
        <v>2446</v>
      </c>
      <c r="C152" s="515">
        <v>600009926</v>
      </c>
      <c r="D152" s="325" t="s">
        <v>1347</v>
      </c>
      <c r="E152" s="325"/>
      <c r="F152" s="329"/>
      <c r="G152" s="329" t="s">
        <v>339</v>
      </c>
      <c r="H152" s="843">
        <v>6</v>
      </c>
      <c r="I152" s="726">
        <v>1135.4567361518534</v>
      </c>
      <c r="J152" s="669">
        <f t="shared" si="23"/>
        <v>6812.7404169111205</v>
      </c>
      <c r="K152" s="669">
        <f t="shared" si="24"/>
        <v>8319.7185971318613</v>
      </c>
      <c r="L152" s="794">
        <f t="shared" si="25"/>
        <v>1.9579681469283389E-3</v>
      </c>
      <c r="M152" s="327"/>
      <c r="N152" s="1262"/>
      <c r="O152" s="1263"/>
      <c r="P152" s="345"/>
      <c r="Q152" s="345"/>
      <c r="R152" s="345"/>
      <c r="S152" s="345"/>
      <c r="T152" s="345"/>
      <c r="U152" s="345"/>
      <c r="V152" s="345"/>
      <c r="W152" s="345"/>
      <c r="X152" s="345"/>
      <c r="Y152" s="345"/>
      <c r="Z152" s="345"/>
      <c r="AA152" s="345"/>
      <c r="AB152" s="345"/>
      <c r="AC152" s="345"/>
      <c r="AD152" s="345"/>
      <c r="AE152" s="345"/>
      <c r="AF152" s="854"/>
      <c r="AG152" s="854"/>
      <c r="AH152" s="854"/>
      <c r="AI152" s="854"/>
      <c r="AJ152" s="854"/>
      <c r="AK152" s="854"/>
      <c r="AL152" s="854"/>
      <c r="AM152" s="854"/>
      <c r="AN152" s="854"/>
      <c r="AO152" s="854"/>
      <c r="AP152" s="854"/>
      <c r="AQ152" s="854"/>
      <c r="AR152" s="854"/>
      <c r="AS152" s="854"/>
      <c r="AT152" s="854"/>
      <c r="AU152" s="854"/>
      <c r="AV152" s="854"/>
      <c r="AW152" s="854"/>
      <c r="AX152" s="854"/>
      <c r="AY152" s="854"/>
      <c r="AZ152" s="854"/>
      <c r="BA152" s="854"/>
      <c r="BB152" s="854"/>
      <c r="BC152" s="854"/>
      <c r="BD152" s="854"/>
      <c r="BE152" s="854"/>
      <c r="BF152" s="854"/>
      <c r="BG152" s="854"/>
      <c r="BH152" s="854"/>
      <c r="BI152" s="854"/>
      <c r="BJ152" s="854"/>
      <c r="BK152" s="854"/>
      <c r="BL152" s="854"/>
      <c r="BM152" s="854"/>
      <c r="BN152" s="854"/>
      <c r="BO152" s="854"/>
      <c r="BP152" s="854"/>
      <c r="BQ152" s="854"/>
      <c r="BR152" s="854"/>
      <c r="BS152" s="854"/>
      <c r="BT152" s="854"/>
      <c r="BU152" s="854"/>
      <c r="BV152" s="854"/>
      <c r="BW152" s="854"/>
      <c r="BX152" s="854"/>
      <c r="BY152" s="854"/>
      <c r="BZ152" s="854"/>
      <c r="CA152" s="854"/>
      <c r="CB152" s="854"/>
      <c r="CC152" s="854"/>
      <c r="CD152" s="854"/>
      <c r="CE152" s="854"/>
      <c r="CF152" s="854"/>
      <c r="CG152" s="854"/>
      <c r="CH152" s="854"/>
      <c r="CI152" s="854"/>
      <c r="CJ152" s="854"/>
      <c r="CK152" s="854"/>
      <c r="CL152" s="854"/>
      <c r="CM152" s="854"/>
      <c r="CN152" s="854"/>
      <c r="CO152" s="854"/>
      <c r="CP152" s="854"/>
      <c r="CQ152" s="854"/>
      <c r="CR152" s="854"/>
      <c r="CS152" s="854"/>
      <c r="CT152" s="854"/>
      <c r="CU152" s="854"/>
      <c r="CV152" s="854"/>
      <c r="CW152" s="854"/>
      <c r="CX152" s="854"/>
      <c r="CY152" s="854"/>
      <c r="CZ152" s="854"/>
      <c r="DA152" s="854"/>
      <c r="DB152" s="854"/>
      <c r="DC152" s="854"/>
      <c r="DD152" s="854"/>
      <c r="DE152" s="854"/>
      <c r="DF152" s="854"/>
      <c r="DG152" s="854"/>
      <c r="DH152" s="854"/>
      <c r="DI152" s="854"/>
      <c r="DJ152" s="854"/>
      <c r="DK152" s="854"/>
      <c r="DL152" s="854"/>
      <c r="DM152" s="854"/>
      <c r="DN152" s="854"/>
      <c r="DO152" s="854"/>
      <c r="DP152" s="854"/>
      <c r="DQ152" s="854"/>
      <c r="DR152" s="854"/>
      <c r="DS152" s="854"/>
      <c r="DT152" s="854"/>
      <c r="DU152" s="854"/>
      <c r="DV152" s="854"/>
      <c r="DW152" s="854"/>
      <c r="DX152" s="854"/>
      <c r="DY152" s="854"/>
      <c r="DZ152" s="854"/>
      <c r="EA152" s="854"/>
      <c r="EB152" s="854"/>
      <c r="EC152" s="854"/>
      <c r="ED152" s="854"/>
      <c r="EE152" s="854"/>
      <c r="EF152" s="854"/>
      <c r="EG152" s="854"/>
      <c r="EH152" s="854"/>
      <c r="EI152" s="854"/>
      <c r="EJ152" s="854"/>
      <c r="EK152" s="854"/>
      <c r="EL152" s="854"/>
      <c r="EM152" s="854"/>
      <c r="EN152" s="854"/>
      <c r="EO152" s="854"/>
      <c r="EP152" s="854"/>
      <c r="EQ152" s="854"/>
      <c r="ER152" s="854"/>
      <c r="ES152" s="854"/>
      <c r="ET152" s="854"/>
      <c r="EU152" s="854"/>
      <c r="EV152" s="854"/>
      <c r="EW152" s="854"/>
      <c r="EX152" s="854"/>
      <c r="EY152" s="854"/>
      <c r="EZ152" s="854"/>
      <c r="FA152" s="854"/>
      <c r="FB152" s="854"/>
      <c r="FC152" s="854"/>
      <c r="FD152" s="854"/>
      <c r="FE152" s="854"/>
      <c r="FF152" s="854"/>
      <c r="FG152" s="854"/>
      <c r="FH152" s="854"/>
      <c r="FI152" s="854"/>
      <c r="FJ152" s="854"/>
      <c r="FK152" s="854"/>
      <c r="FL152" s="854"/>
      <c r="FM152" s="854"/>
      <c r="FN152" s="854"/>
      <c r="FO152" s="854"/>
      <c r="FP152" s="854"/>
      <c r="FQ152" s="854"/>
      <c r="FR152" s="854"/>
      <c r="FS152" s="854"/>
      <c r="FT152" s="854"/>
      <c r="FU152" s="854"/>
      <c r="FV152" s="854"/>
      <c r="FW152" s="854"/>
      <c r="FX152" s="854"/>
      <c r="FY152" s="854"/>
      <c r="FZ152" s="854"/>
      <c r="GA152" s="854"/>
      <c r="GB152" s="854"/>
      <c r="GC152" s="854"/>
      <c r="GD152" s="854"/>
      <c r="GE152" s="854"/>
      <c r="GF152" s="854"/>
      <c r="GG152" s="854"/>
      <c r="GH152" s="854"/>
      <c r="GI152" s="854"/>
      <c r="GJ152" s="854"/>
      <c r="GK152" s="854"/>
      <c r="GL152" s="854"/>
      <c r="GM152" s="854"/>
      <c r="GN152" s="854"/>
      <c r="GO152" s="854"/>
      <c r="GP152" s="854"/>
      <c r="GQ152" s="854"/>
      <c r="GR152" s="854"/>
      <c r="GS152" s="854"/>
      <c r="GT152" s="854"/>
      <c r="GU152" s="854"/>
      <c r="GV152" s="854"/>
      <c r="GW152" s="854"/>
      <c r="GX152" s="854"/>
      <c r="GY152" s="854"/>
      <c r="GZ152" s="854"/>
      <c r="HA152" s="854"/>
      <c r="HB152" s="854"/>
      <c r="HC152" s="854"/>
      <c r="HD152" s="854"/>
      <c r="HE152" s="854"/>
      <c r="HF152" s="854"/>
      <c r="HG152" s="854"/>
      <c r="HH152" s="854"/>
      <c r="HI152" s="854"/>
      <c r="HJ152" s="854"/>
      <c r="HK152" s="854"/>
      <c r="HL152" s="854"/>
      <c r="HM152" s="854"/>
      <c r="HN152" s="854"/>
      <c r="HO152" s="854"/>
      <c r="HP152" s="854"/>
      <c r="HQ152" s="854"/>
      <c r="HR152" s="854"/>
      <c r="HS152" s="854"/>
      <c r="HT152" s="854"/>
      <c r="HU152" s="854"/>
      <c r="HV152" s="854"/>
      <c r="HW152" s="854"/>
      <c r="HX152" s="854"/>
      <c r="HY152" s="854"/>
      <c r="HZ152" s="854"/>
      <c r="IA152" s="854"/>
      <c r="IB152" s="854"/>
      <c r="IC152" s="854"/>
      <c r="ID152" s="854"/>
      <c r="IE152" s="854"/>
      <c r="IF152" s="854"/>
      <c r="IG152" s="854"/>
      <c r="IH152" s="854"/>
      <c r="II152" s="854"/>
      <c r="IJ152" s="854"/>
      <c r="IK152" s="854"/>
      <c r="IL152" s="854"/>
      <c r="IM152" s="854"/>
      <c r="IN152" s="854"/>
      <c r="IO152" s="854"/>
      <c r="IP152" s="854"/>
      <c r="IQ152" s="854"/>
      <c r="IR152" s="854"/>
      <c r="IS152" s="854"/>
      <c r="IT152" s="854"/>
      <c r="IU152" s="854"/>
      <c r="IV152" s="854"/>
      <c r="IW152" s="854"/>
      <c r="IX152" s="854"/>
      <c r="IY152" s="854"/>
      <c r="IZ152" s="854"/>
      <c r="JA152" s="854"/>
      <c r="JB152" s="854"/>
      <c r="JC152" s="854"/>
      <c r="JD152" s="854"/>
      <c r="JE152" s="854"/>
      <c r="JF152" s="854"/>
      <c r="JG152" s="854"/>
      <c r="JH152" s="854"/>
      <c r="JI152" s="854"/>
      <c r="JJ152" s="854"/>
      <c r="JK152" s="854"/>
      <c r="JL152" s="854"/>
      <c r="JM152" s="854"/>
      <c r="JN152" s="854"/>
      <c r="JO152" s="854"/>
      <c r="JP152" s="854"/>
      <c r="JQ152" s="854"/>
      <c r="JR152" s="854"/>
      <c r="JS152" s="854"/>
      <c r="JT152" s="854"/>
      <c r="JU152" s="854"/>
      <c r="JV152" s="854"/>
      <c r="JW152" s="854"/>
      <c r="JX152" s="854"/>
      <c r="JY152" s="854"/>
      <c r="JZ152" s="854"/>
      <c r="KA152" s="854"/>
      <c r="KB152" s="854"/>
      <c r="KC152" s="854"/>
      <c r="KD152" s="854"/>
      <c r="KE152" s="854"/>
      <c r="KF152" s="854"/>
      <c r="KG152" s="854"/>
      <c r="KH152" s="854"/>
      <c r="KI152" s="854"/>
      <c r="KJ152" s="854"/>
      <c r="KK152" s="854"/>
      <c r="KL152" s="854"/>
      <c r="KM152" s="854"/>
      <c r="KN152" s="854"/>
      <c r="KO152" s="854"/>
      <c r="KP152" s="854"/>
      <c r="KQ152" s="854"/>
      <c r="KR152" s="854"/>
      <c r="KS152" s="854"/>
      <c r="KT152" s="854"/>
      <c r="KU152" s="854"/>
      <c r="KV152" s="854"/>
      <c r="KW152" s="854"/>
      <c r="KX152" s="854"/>
      <c r="KY152" s="854"/>
      <c r="KZ152" s="854"/>
      <c r="LA152" s="854"/>
      <c r="LB152" s="854"/>
      <c r="LC152" s="854"/>
      <c r="LD152" s="854"/>
      <c r="LE152" s="854"/>
      <c r="LF152" s="854"/>
      <c r="LG152" s="854"/>
      <c r="LH152" s="854"/>
      <c r="LI152" s="854"/>
      <c r="LJ152" s="854"/>
      <c r="LK152" s="854"/>
      <c r="LL152" s="854"/>
      <c r="LM152" s="855"/>
    </row>
    <row r="153" spans="1:325" s="856" customFormat="1" ht="63" outlineLevel="1">
      <c r="A153" s="295" t="s">
        <v>2359</v>
      </c>
      <c r="B153" s="492" t="s">
        <v>2446</v>
      </c>
      <c r="C153" s="515">
        <v>600009927</v>
      </c>
      <c r="D153" s="325" t="s">
        <v>1348</v>
      </c>
      <c r="E153" s="325"/>
      <c r="F153" s="329"/>
      <c r="G153" s="329" t="s">
        <v>339</v>
      </c>
      <c r="H153" s="843">
        <v>13</v>
      </c>
      <c r="I153" s="726">
        <v>1096.2578483904758</v>
      </c>
      <c r="J153" s="669">
        <f t="shared" si="23"/>
        <v>14251.352029076186</v>
      </c>
      <c r="K153" s="669">
        <f t="shared" si="24"/>
        <v>17403.75109790784</v>
      </c>
      <c r="L153" s="794">
        <f t="shared" si="25"/>
        <v>4.0958104398530985E-3</v>
      </c>
      <c r="M153" s="327"/>
      <c r="N153" s="1262"/>
      <c r="O153" s="1263"/>
      <c r="P153" s="345"/>
      <c r="Q153" s="345"/>
      <c r="R153" s="345"/>
      <c r="S153" s="345"/>
      <c r="T153" s="345"/>
      <c r="U153" s="345"/>
      <c r="V153" s="345"/>
      <c r="W153" s="345"/>
      <c r="X153" s="345"/>
      <c r="Y153" s="345"/>
      <c r="Z153" s="345"/>
      <c r="AA153" s="345"/>
      <c r="AB153" s="345"/>
      <c r="AC153" s="345"/>
      <c r="AD153" s="345"/>
      <c r="AE153" s="345"/>
      <c r="AF153" s="854"/>
      <c r="AG153" s="854"/>
      <c r="AH153" s="854"/>
      <c r="AI153" s="854"/>
      <c r="AJ153" s="854"/>
      <c r="AK153" s="854"/>
      <c r="AL153" s="854"/>
      <c r="AM153" s="854"/>
      <c r="AN153" s="854"/>
      <c r="AO153" s="854"/>
      <c r="AP153" s="854"/>
      <c r="AQ153" s="854"/>
      <c r="AR153" s="854"/>
      <c r="AS153" s="854"/>
      <c r="AT153" s="854"/>
      <c r="AU153" s="854"/>
      <c r="AV153" s="854"/>
      <c r="AW153" s="854"/>
      <c r="AX153" s="854"/>
      <c r="AY153" s="854"/>
      <c r="AZ153" s="854"/>
      <c r="BA153" s="854"/>
      <c r="BB153" s="854"/>
      <c r="BC153" s="854"/>
      <c r="BD153" s="854"/>
      <c r="BE153" s="854"/>
      <c r="BF153" s="854"/>
      <c r="BG153" s="854"/>
      <c r="BH153" s="854"/>
      <c r="BI153" s="854"/>
      <c r="BJ153" s="854"/>
      <c r="BK153" s="854"/>
      <c r="BL153" s="854"/>
      <c r="BM153" s="854"/>
      <c r="BN153" s="854"/>
      <c r="BO153" s="854"/>
      <c r="BP153" s="854"/>
      <c r="BQ153" s="854"/>
      <c r="BR153" s="854"/>
      <c r="BS153" s="854"/>
      <c r="BT153" s="854"/>
      <c r="BU153" s="854"/>
      <c r="BV153" s="854"/>
      <c r="BW153" s="854"/>
      <c r="BX153" s="854"/>
      <c r="BY153" s="854"/>
      <c r="BZ153" s="854"/>
      <c r="CA153" s="854"/>
      <c r="CB153" s="854"/>
      <c r="CC153" s="854"/>
      <c r="CD153" s="854"/>
      <c r="CE153" s="854"/>
      <c r="CF153" s="854"/>
      <c r="CG153" s="854"/>
      <c r="CH153" s="854"/>
      <c r="CI153" s="854"/>
      <c r="CJ153" s="854"/>
      <c r="CK153" s="854"/>
      <c r="CL153" s="854"/>
      <c r="CM153" s="854"/>
      <c r="CN153" s="854"/>
      <c r="CO153" s="854"/>
      <c r="CP153" s="854"/>
      <c r="CQ153" s="854"/>
      <c r="CR153" s="854"/>
      <c r="CS153" s="854"/>
      <c r="CT153" s="854"/>
      <c r="CU153" s="854"/>
      <c r="CV153" s="854"/>
      <c r="CW153" s="854"/>
      <c r="CX153" s="854"/>
      <c r="CY153" s="854"/>
      <c r="CZ153" s="854"/>
      <c r="DA153" s="854"/>
      <c r="DB153" s="854"/>
      <c r="DC153" s="854"/>
      <c r="DD153" s="854"/>
      <c r="DE153" s="854"/>
      <c r="DF153" s="854"/>
      <c r="DG153" s="854"/>
      <c r="DH153" s="854"/>
      <c r="DI153" s="854"/>
      <c r="DJ153" s="854"/>
      <c r="DK153" s="854"/>
      <c r="DL153" s="854"/>
      <c r="DM153" s="854"/>
      <c r="DN153" s="854"/>
      <c r="DO153" s="854"/>
      <c r="DP153" s="854"/>
      <c r="DQ153" s="854"/>
      <c r="DR153" s="854"/>
      <c r="DS153" s="854"/>
      <c r="DT153" s="854"/>
      <c r="DU153" s="854"/>
      <c r="DV153" s="854"/>
      <c r="DW153" s="854"/>
      <c r="DX153" s="854"/>
      <c r="DY153" s="854"/>
      <c r="DZ153" s="854"/>
      <c r="EA153" s="854"/>
      <c r="EB153" s="854"/>
      <c r="EC153" s="854"/>
      <c r="ED153" s="854"/>
      <c r="EE153" s="854"/>
      <c r="EF153" s="854"/>
      <c r="EG153" s="854"/>
      <c r="EH153" s="854"/>
      <c r="EI153" s="854"/>
      <c r="EJ153" s="854"/>
      <c r="EK153" s="854"/>
      <c r="EL153" s="854"/>
      <c r="EM153" s="854"/>
      <c r="EN153" s="854"/>
      <c r="EO153" s="854"/>
      <c r="EP153" s="854"/>
      <c r="EQ153" s="854"/>
      <c r="ER153" s="854"/>
      <c r="ES153" s="854"/>
      <c r="ET153" s="854"/>
      <c r="EU153" s="854"/>
      <c r="EV153" s="854"/>
      <c r="EW153" s="854"/>
      <c r="EX153" s="854"/>
      <c r="EY153" s="854"/>
      <c r="EZ153" s="854"/>
      <c r="FA153" s="854"/>
      <c r="FB153" s="854"/>
      <c r="FC153" s="854"/>
      <c r="FD153" s="854"/>
      <c r="FE153" s="854"/>
      <c r="FF153" s="854"/>
      <c r="FG153" s="854"/>
      <c r="FH153" s="854"/>
      <c r="FI153" s="854"/>
      <c r="FJ153" s="854"/>
      <c r="FK153" s="854"/>
      <c r="FL153" s="854"/>
      <c r="FM153" s="854"/>
      <c r="FN153" s="854"/>
      <c r="FO153" s="854"/>
      <c r="FP153" s="854"/>
      <c r="FQ153" s="854"/>
      <c r="FR153" s="854"/>
      <c r="FS153" s="854"/>
      <c r="FT153" s="854"/>
      <c r="FU153" s="854"/>
      <c r="FV153" s="854"/>
      <c r="FW153" s="854"/>
      <c r="FX153" s="854"/>
      <c r="FY153" s="854"/>
      <c r="FZ153" s="854"/>
      <c r="GA153" s="854"/>
      <c r="GB153" s="854"/>
      <c r="GC153" s="854"/>
      <c r="GD153" s="854"/>
      <c r="GE153" s="854"/>
      <c r="GF153" s="854"/>
      <c r="GG153" s="854"/>
      <c r="GH153" s="854"/>
      <c r="GI153" s="854"/>
      <c r="GJ153" s="854"/>
      <c r="GK153" s="854"/>
      <c r="GL153" s="854"/>
      <c r="GM153" s="854"/>
      <c r="GN153" s="854"/>
      <c r="GO153" s="854"/>
      <c r="GP153" s="854"/>
      <c r="GQ153" s="854"/>
      <c r="GR153" s="854"/>
      <c r="GS153" s="854"/>
      <c r="GT153" s="854"/>
      <c r="GU153" s="854"/>
      <c r="GV153" s="854"/>
      <c r="GW153" s="854"/>
      <c r="GX153" s="854"/>
      <c r="GY153" s="854"/>
      <c r="GZ153" s="854"/>
      <c r="HA153" s="854"/>
      <c r="HB153" s="854"/>
      <c r="HC153" s="854"/>
      <c r="HD153" s="854"/>
      <c r="HE153" s="854"/>
      <c r="HF153" s="854"/>
      <c r="HG153" s="854"/>
      <c r="HH153" s="854"/>
      <c r="HI153" s="854"/>
      <c r="HJ153" s="854"/>
      <c r="HK153" s="854"/>
      <c r="HL153" s="854"/>
      <c r="HM153" s="854"/>
      <c r="HN153" s="854"/>
      <c r="HO153" s="854"/>
      <c r="HP153" s="854"/>
      <c r="HQ153" s="854"/>
      <c r="HR153" s="854"/>
      <c r="HS153" s="854"/>
      <c r="HT153" s="854"/>
      <c r="HU153" s="854"/>
      <c r="HV153" s="854"/>
      <c r="HW153" s="854"/>
      <c r="HX153" s="854"/>
      <c r="HY153" s="854"/>
      <c r="HZ153" s="854"/>
      <c r="IA153" s="854"/>
      <c r="IB153" s="854"/>
      <c r="IC153" s="854"/>
      <c r="ID153" s="854"/>
      <c r="IE153" s="854"/>
      <c r="IF153" s="854"/>
      <c r="IG153" s="854"/>
      <c r="IH153" s="854"/>
      <c r="II153" s="854"/>
      <c r="IJ153" s="854"/>
      <c r="IK153" s="854"/>
      <c r="IL153" s="854"/>
      <c r="IM153" s="854"/>
      <c r="IN153" s="854"/>
      <c r="IO153" s="854"/>
      <c r="IP153" s="854"/>
      <c r="IQ153" s="854"/>
      <c r="IR153" s="854"/>
      <c r="IS153" s="854"/>
      <c r="IT153" s="854"/>
      <c r="IU153" s="854"/>
      <c r="IV153" s="854"/>
      <c r="IW153" s="854"/>
      <c r="IX153" s="854"/>
      <c r="IY153" s="854"/>
      <c r="IZ153" s="854"/>
      <c r="JA153" s="854"/>
      <c r="JB153" s="854"/>
      <c r="JC153" s="854"/>
      <c r="JD153" s="854"/>
      <c r="JE153" s="854"/>
      <c r="JF153" s="854"/>
      <c r="JG153" s="854"/>
      <c r="JH153" s="854"/>
      <c r="JI153" s="854"/>
      <c r="JJ153" s="854"/>
      <c r="JK153" s="854"/>
      <c r="JL153" s="854"/>
      <c r="JM153" s="854"/>
      <c r="JN153" s="854"/>
      <c r="JO153" s="854"/>
      <c r="JP153" s="854"/>
      <c r="JQ153" s="854"/>
      <c r="JR153" s="854"/>
      <c r="JS153" s="854"/>
      <c r="JT153" s="854"/>
      <c r="JU153" s="854"/>
      <c r="JV153" s="854"/>
      <c r="JW153" s="854"/>
      <c r="JX153" s="854"/>
      <c r="JY153" s="854"/>
      <c r="JZ153" s="854"/>
      <c r="KA153" s="854"/>
      <c r="KB153" s="854"/>
      <c r="KC153" s="854"/>
      <c r="KD153" s="854"/>
      <c r="KE153" s="854"/>
      <c r="KF153" s="854"/>
      <c r="KG153" s="854"/>
      <c r="KH153" s="854"/>
      <c r="KI153" s="854"/>
      <c r="KJ153" s="854"/>
      <c r="KK153" s="854"/>
      <c r="KL153" s="854"/>
      <c r="KM153" s="854"/>
      <c r="KN153" s="854"/>
      <c r="KO153" s="854"/>
      <c r="KP153" s="854"/>
      <c r="KQ153" s="854"/>
      <c r="KR153" s="854"/>
      <c r="KS153" s="854"/>
      <c r="KT153" s="854"/>
      <c r="KU153" s="854"/>
      <c r="KV153" s="854"/>
      <c r="KW153" s="854"/>
      <c r="KX153" s="854"/>
      <c r="KY153" s="854"/>
      <c r="KZ153" s="854"/>
      <c r="LA153" s="854"/>
      <c r="LB153" s="854"/>
      <c r="LC153" s="854"/>
      <c r="LD153" s="854"/>
      <c r="LE153" s="854"/>
      <c r="LF153" s="854"/>
      <c r="LG153" s="854"/>
      <c r="LH153" s="854"/>
      <c r="LI153" s="854"/>
      <c r="LJ153" s="854"/>
      <c r="LK153" s="854"/>
      <c r="LL153" s="854"/>
      <c r="LM153" s="855"/>
    </row>
    <row r="154" spans="1:325" s="856" customFormat="1" ht="63" outlineLevel="1">
      <c r="A154" s="295" t="s">
        <v>2360</v>
      </c>
      <c r="B154" s="492" t="s">
        <v>2446</v>
      </c>
      <c r="C154" s="515">
        <v>600009928</v>
      </c>
      <c r="D154" s="325" t="s">
        <v>1349</v>
      </c>
      <c r="E154" s="325"/>
      <c r="F154" s="329"/>
      <c r="G154" s="329" t="s">
        <v>339</v>
      </c>
      <c r="H154" s="843">
        <v>2</v>
      </c>
      <c r="I154" s="726">
        <v>1104.688684564182</v>
      </c>
      <c r="J154" s="669">
        <f t="shared" si="23"/>
        <v>2209.3773691283641</v>
      </c>
      <c r="K154" s="669">
        <f t="shared" si="24"/>
        <v>2698.0916431795586</v>
      </c>
      <c r="L154" s="794">
        <f t="shared" si="25"/>
        <v>6.3497069440068572E-4</v>
      </c>
      <c r="M154" s="327"/>
      <c r="N154" s="1262"/>
      <c r="O154" s="1263"/>
      <c r="P154" s="345"/>
      <c r="Q154" s="345"/>
      <c r="R154" s="345"/>
      <c r="S154" s="345"/>
      <c r="T154" s="345"/>
      <c r="U154" s="345"/>
      <c r="V154" s="345"/>
      <c r="W154" s="345"/>
      <c r="X154" s="345"/>
      <c r="Y154" s="345"/>
      <c r="Z154" s="345"/>
      <c r="AA154" s="345"/>
      <c r="AB154" s="345"/>
      <c r="AC154" s="345"/>
      <c r="AD154" s="345"/>
      <c r="AE154" s="345"/>
      <c r="AF154" s="854"/>
      <c r="AG154" s="854"/>
      <c r="AH154" s="854"/>
      <c r="AI154" s="854"/>
      <c r="AJ154" s="854"/>
      <c r="AK154" s="854"/>
      <c r="AL154" s="854"/>
      <c r="AM154" s="854"/>
      <c r="AN154" s="854"/>
      <c r="AO154" s="854"/>
      <c r="AP154" s="854"/>
      <c r="AQ154" s="854"/>
      <c r="AR154" s="854"/>
      <c r="AS154" s="854"/>
      <c r="AT154" s="854"/>
      <c r="AU154" s="854"/>
      <c r="AV154" s="854"/>
      <c r="AW154" s="854"/>
      <c r="AX154" s="854"/>
      <c r="AY154" s="854"/>
      <c r="AZ154" s="854"/>
      <c r="BA154" s="854"/>
      <c r="BB154" s="854"/>
      <c r="BC154" s="854"/>
      <c r="BD154" s="854"/>
      <c r="BE154" s="854"/>
      <c r="BF154" s="854"/>
      <c r="BG154" s="854"/>
      <c r="BH154" s="854"/>
      <c r="BI154" s="854"/>
      <c r="BJ154" s="854"/>
      <c r="BK154" s="854"/>
      <c r="BL154" s="854"/>
      <c r="BM154" s="854"/>
      <c r="BN154" s="854"/>
      <c r="BO154" s="854"/>
      <c r="BP154" s="854"/>
      <c r="BQ154" s="854"/>
      <c r="BR154" s="854"/>
      <c r="BS154" s="854"/>
      <c r="BT154" s="854"/>
      <c r="BU154" s="854"/>
      <c r="BV154" s="854"/>
      <c r="BW154" s="854"/>
      <c r="BX154" s="854"/>
      <c r="BY154" s="854"/>
      <c r="BZ154" s="854"/>
      <c r="CA154" s="854"/>
      <c r="CB154" s="854"/>
      <c r="CC154" s="854"/>
      <c r="CD154" s="854"/>
      <c r="CE154" s="854"/>
      <c r="CF154" s="854"/>
      <c r="CG154" s="854"/>
      <c r="CH154" s="854"/>
      <c r="CI154" s="854"/>
      <c r="CJ154" s="854"/>
      <c r="CK154" s="854"/>
      <c r="CL154" s="854"/>
      <c r="CM154" s="854"/>
      <c r="CN154" s="854"/>
      <c r="CO154" s="854"/>
      <c r="CP154" s="854"/>
      <c r="CQ154" s="854"/>
      <c r="CR154" s="854"/>
      <c r="CS154" s="854"/>
      <c r="CT154" s="854"/>
      <c r="CU154" s="854"/>
      <c r="CV154" s="854"/>
      <c r="CW154" s="854"/>
      <c r="CX154" s="854"/>
      <c r="CY154" s="854"/>
      <c r="CZ154" s="854"/>
      <c r="DA154" s="854"/>
      <c r="DB154" s="854"/>
      <c r="DC154" s="854"/>
      <c r="DD154" s="854"/>
      <c r="DE154" s="854"/>
      <c r="DF154" s="854"/>
      <c r="DG154" s="854"/>
      <c r="DH154" s="854"/>
      <c r="DI154" s="854"/>
      <c r="DJ154" s="854"/>
      <c r="DK154" s="854"/>
      <c r="DL154" s="854"/>
      <c r="DM154" s="854"/>
      <c r="DN154" s="854"/>
      <c r="DO154" s="854"/>
      <c r="DP154" s="854"/>
      <c r="DQ154" s="854"/>
      <c r="DR154" s="854"/>
      <c r="DS154" s="854"/>
      <c r="DT154" s="854"/>
      <c r="DU154" s="854"/>
      <c r="DV154" s="854"/>
      <c r="DW154" s="854"/>
      <c r="DX154" s="854"/>
      <c r="DY154" s="854"/>
      <c r="DZ154" s="854"/>
      <c r="EA154" s="854"/>
      <c r="EB154" s="854"/>
      <c r="EC154" s="854"/>
      <c r="ED154" s="854"/>
      <c r="EE154" s="854"/>
      <c r="EF154" s="854"/>
      <c r="EG154" s="854"/>
      <c r="EH154" s="854"/>
      <c r="EI154" s="854"/>
      <c r="EJ154" s="854"/>
      <c r="EK154" s="854"/>
      <c r="EL154" s="854"/>
      <c r="EM154" s="854"/>
      <c r="EN154" s="854"/>
      <c r="EO154" s="854"/>
      <c r="EP154" s="854"/>
      <c r="EQ154" s="854"/>
      <c r="ER154" s="854"/>
      <c r="ES154" s="854"/>
      <c r="ET154" s="854"/>
      <c r="EU154" s="854"/>
      <c r="EV154" s="854"/>
      <c r="EW154" s="854"/>
      <c r="EX154" s="854"/>
      <c r="EY154" s="854"/>
      <c r="EZ154" s="854"/>
      <c r="FA154" s="854"/>
      <c r="FB154" s="854"/>
      <c r="FC154" s="854"/>
      <c r="FD154" s="854"/>
      <c r="FE154" s="854"/>
      <c r="FF154" s="854"/>
      <c r="FG154" s="854"/>
      <c r="FH154" s="854"/>
      <c r="FI154" s="854"/>
      <c r="FJ154" s="854"/>
      <c r="FK154" s="854"/>
      <c r="FL154" s="854"/>
      <c r="FM154" s="854"/>
      <c r="FN154" s="854"/>
      <c r="FO154" s="854"/>
      <c r="FP154" s="854"/>
      <c r="FQ154" s="854"/>
      <c r="FR154" s="854"/>
      <c r="FS154" s="854"/>
      <c r="FT154" s="854"/>
      <c r="FU154" s="854"/>
      <c r="FV154" s="854"/>
      <c r="FW154" s="854"/>
      <c r="FX154" s="854"/>
      <c r="FY154" s="854"/>
      <c r="FZ154" s="854"/>
      <c r="GA154" s="854"/>
      <c r="GB154" s="854"/>
      <c r="GC154" s="854"/>
      <c r="GD154" s="854"/>
      <c r="GE154" s="854"/>
      <c r="GF154" s="854"/>
      <c r="GG154" s="854"/>
      <c r="GH154" s="854"/>
      <c r="GI154" s="854"/>
      <c r="GJ154" s="854"/>
      <c r="GK154" s="854"/>
      <c r="GL154" s="854"/>
      <c r="GM154" s="854"/>
      <c r="GN154" s="854"/>
      <c r="GO154" s="854"/>
      <c r="GP154" s="854"/>
      <c r="GQ154" s="854"/>
      <c r="GR154" s="854"/>
      <c r="GS154" s="854"/>
      <c r="GT154" s="854"/>
      <c r="GU154" s="854"/>
      <c r="GV154" s="854"/>
      <c r="GW154" s="854"/>
      <c r="GX154" s="854"/>
      <c r="GY154" s="854"/>
      <c r="GZ154" s="854"/>
      <c r="HA154" s="854"/>
      <c r="HB154" s="854"/>
      <c r="HC154" s="854"/>
      <c r="HD154" s="854"/>
      <c r="HE154" s="854"/>
      <c r="HF154" s="854"/>
      <c r="HG154" s="854"/>
      <c r="HH154" s="854"/>
      <c r="HI154" s="854"/>
      <c r="HJ154" s="854"/>
      <c r="HK154" s="854"/>
      <c r="HL154" s="854"/>
      <c r="HM154" s="854"/>
      <c r="HN154" s="854"/>
      <c r="HO154" s="854"/>
      <c r="HP154" s="854"/>
      <c r="HQ154" s="854"/>
      <c r="HR154" s="854"/>
      <c r="HS154" s="854"/>
      <c r="HT154" s="854"/>
      <c r="HU154" s="854"/>
      <c r="HV154" s="854"/>
      <c r="HW154" s="854"/>
      <c r="HX154" s="854"/>
      <c r="HY154" s="854"/>
      <c r="HZ154" s="854"/>
      <c r="IA154" s="854"/>
      <c r="IB154" s="854"/>
      <c r="IC154" s="854"/>
      <c r="ID154" s="854"/>
      <c r="IE154" s="854"/>
      <c r="IF154" s="854"/>
      <c r="IG154" s="854"/>
      <c r="IH154" s="854"/>
      <c r="II154" s="854"/>
      <c r="IJ154" s="854"/>
      <c r="IK154" s="854"/>
      <c r="IL154" s="854"/>
      <c r="IM154" s="854"/>
      <c r="IN154" s="854"/>
      <c r="IO154" s="854"/>
      <c r="IP154" s="854"/>
      <c r="IQ154" s="854"/>
      <c r="IR154" s="854"/>
      <c r="IS154" s="854"/>
      <c r="IT154" s="854"/>
      <c r="IU154" s="854"/>
      <c r="IV154" s="854"/>
      <c r="IW154" s="854"/>
      <c r="IX154" s="854"/>
      <c r="IY154" s="854"/>
      <c r="IZ154" s="854"/>
      <c r="JA154" s="854"/>
      <c r="JB154" s="854"/>
      <c r="JC154" s="854"/>
      <c r="JD154" s="854"/>
      <c r="JE154" s="854"/>
      <c r="JF154" s="854"/>
      <c r="JG154" s="854"/>
      <c r="JH154" s="854"/>
      <c r="JI154" s="854"/>
      <c r="JJ154" s="854"/>
      <c r="JK154" s="854"/>
      <c r="JL154" s="854"/>
      <c r="JM154" s="854"/>
      <c r="JN154" s="854"/>
      <c r="JO154" s="854"/>
      <c r="JP154" s="854"/>
      <c r="JQ154" s="854"/>
      <c r="JR154" s="854"/>
      <c r="JS154" s="854"/>
      <c r="JT154" s="854"/>
      <c r="JU154" s="854"/>
      <c r="JV154" s="854"/>
      <c r="JW154" s="854"/>
      <c r="JX154" s="854"/>
      <c r="JY154" s="854"/>
      <c r="JZ154" s="854"/>
      <c r="KA154" s="854"/>
      <c r="KB154" s="854"/>
      <c r="KC154" s="854"/>
      <c r="KD154" s="854"/>
      <c r="KE154" s="854"/>
      <c r="KF154" s="854"/>
      <c r="KG154" s="854"/>
      <c r="KH154" s="854"/>
      <c r="KI154" s="854"/>
      <c r="KJ154" s="854"/>
      <c r="KK154" s="854"/>
      <c r="KL154" s="854"/>
      <c r="KM154" s="854"/>
      <c r="KN154" s="854"/>
      <c r="KO154" s="854"/>
      <c r="KP154" s="854"/>
      <c r="KQ154" s="854"/>
      <c r="KR154" s="854"/>
      <c r="KS154" s="854"/>
      <c r="KT154" s="854"/>
      <c r="KU154" s="854"/>
      <c r="KV154" s="854"/>
      <c r="KW154" s="854"/>
      <c r="KX154" s="854"/>
      <c r="KY154" s="854"/>
      <c r="KZ154" s="854"/>
      <c r="LA154" s="854"/>
      <c r="LB154" s="854"/>
      <c r="LC154" s="854"/>
      <c r="LD154" s="854"/>
      <c r="LE154" s="854"/>
      <c r="LF154" s="854"/>
      <c r="LG154" s="854"/>
      <c r="LH154" s="854"/>
      <c r="LI154" s="854"/>
      <c r="LJ154" s="854"/>
      <c r="LK154" s="854"/>
      <c r="LL154" s="854"/>
      <c r="LM154" s="855"/>
    </row>
    <row r="155" spans="1:325" s="856" customFormat="1" ht="63" outlineLevel="1">
      <c r="A155" s="295" t="s">
        <v>2361</v>
      </c>
      <c r="B155" s="492" t="s">
        <v>2446</v>
      </c>
      <c r="C155" s="515">
        <v>600009929</v>
      </c>
      <c r="D155" s="325" t="s">
        <v>1350</v>
      </c>
      <c r="E155" s="325"/>
      <c r="F155" s="329"/>
      <c r="G155" s="329" t="s">
        <v>339</v>
      </c>
      <c r="H155" s="843">
        <v>12</v>
      </c>
      <c r="I155" s="726">
        <v>988.50516143585605</v>
      </c>
      <c r="J155" s="669">
        <f t="shared" si="23"/>
        <v>11862.061937230272</v>
      </c>
      <c r="K155" s="669">
        <f t="shared" si="24"/>
        <v>14485.950037745608</v>
      </c>
      <c r="L155" s="794">
        <f t="shared" si="25"/>
        <v>3.4091331841054257E-3</v>
      </c>
      <c r="M155" s="327"/>
      <c r="N155" s="1262"/>
      <c r="O155" s="1263"/>
      <c r="P155" s="345"/>
      <c r="Q155" s="345"/>
      <c r="R155" s="345"/>
      <c r="S155" s="345"/>
      <c r="T155" s="345"/>
      <c r="U155" s="345"/>
      <c r="V155" s="345"/>
      <c r="W155" s="345"/>
      <c r="X155" s="345"/>
      <c r="Y155" s="345"/>
      <c r="Z155" s="345"/>
      <c r="AA155" s="345"/>
      <c r="AB155" s="345"/>
      <c r="AC155" s="345"/>
      <c r="AD155" s="345"/>
      <c r="AE155" s="345"/>
      <c r="AF155" s="854"/>
      <c r="AG155" s="854"/>
      <c r="AH155" s="854"/>
      <c r="AI155" s="854"/>
      <c r="AJ155" s="854"/>
      <c r="AK155" s="854"/>
      <c r="AL155" s="854"/>
      <c r="AM155" s="854"/>
      <c r="AN155" s="854"/>
      <c r="AO155" s="854"/>
      <c r="AP155" s="854"/>
      <c r="AQ155" s="854"/>
      <c r="AR155" s="854"/>
      <c r="AS155" s="854"/>
      <c r="AT155" s="854"/>
      <c r="AU155" s="854"/>
      <c r="AV155" s="854"/>
      <c r="AW155" s="854"/>
      <c r="AX155" s="854"/>
      <c r="AY155" s="854"/>
      <c r="AZ155" s="854"/>
      <c r="BA155" s="854"/>
      <c r="BB155" s="854"/>
      <c r="BC155" s="854"/>
      <c r="BD155" s="854"/>
      <c r="BE155" s="854"/>
      <c r="BF155" s="854"/>
      <c r="BG155" s="854"/>
      <c r="BH155" s="854"/>
      <c r="BI155" s="854"/>
      <c r="BJ155" s="854"/>
      <c r="BK155" s="854"/>
      <c r="BL155" s="854"/>
      <c r="BM155" s="854"/>
      <c r="BN155" s="854"/>
      <c r="BO155" s="854"/>
      <c r="BP155" s="854"/>
      <c r="BQ155" s="854"/>
      <c r="BR155" s="854"/>
      <c r="BS155" s="854"/>
      <c r="BT155" s="854"/>
      <c r="BU155" s="854"/>
      <c r="BV155" s="854"/>
      <c r="BW155" s="854"/>
      <c r="BX155" s="854"/>
      <c r="BY155" s="854"/>
      <c r="BZ155" s="854"/>
      <c r="CA155" s="854"/>
      <c r="CB155" s="854"/>
      <c r="CC155" s="854"/>
      <c r="CD155" s="854"/>
      <c r="CE155" s="854"/>
      <c r="CF155" s="854"/>
      <c r="CG155" s="854"/>
      <c r="CH155" s="854"/>
      <c r="CI155" s="854"/>
      <c r="CJ155" s="854"/>
      <c r="CK155" s="854"/>
      <c r="CL155" s="854"/>
      <c r="CM155" s="854"/>
      <c r="CN155" s="854"/>
      <c r="CO155" s="854"/>
      <c r="CP155" s="854"/>
      <c r="CQ155" s="854"/>
      <c r="CR155" s="854"/>
      <c r="CS155" s="854"/>
      <c r="CT155" s="854"/>
      <c r="CU155" s="854"/>
      <c r="CV155" s="854"/>
      <c r="CW155" s="854"/>
      <c r="CX155" s="854"/>
      <c r="CY155" s="854"/>
      <c r="CZ155" s="854"/>
      <c r="DA155" s="854"/>
      <c r="DB155" s="854"/>
      <c r="DC155" s="854"/>
      <c r="DD155" s="854"/>
      <c r="DE155" s="854"/>
      <c r="DF155" s="854"/>
      <c r="DG155" s="854"/>
      <c r="DH155" s="854"/>
      <c r="DI155" s="854"/>
      <c r="DJ155" s="854"/>
      <c r="DK155" s="854"/>
      <c r="DL155" s="854"/>
      <c r="DM155" s="854"/>
      <c r="DN155" s="854"/>
      <c r="DO155" s="854"/>
      <c r="DP155" s="854"/>
      <c r="DQ155" s="854"/>
      <c r="DR155" s="854"/>
      <c r="DS155" s="854"/>
      <c r="DT155" s="854"/>
      <c r="DU155" s="854"/>
      <c r="DV155" s="854"/>
      <c r="DW155" s="854"/>
      <c r="DX155" s="854"/>
      <c r="DY155" s="854"/>
      <c r="DZ155" s="854"/>
      <c r="EA155" s="854"/>
      <c r="EB155" s="854"/>
      <c r="EC155" s="854"/>
      <c r="ED155" s="854"/>
      <c r="EE155" s="854"/>
      <c r="EF155" s="854"/>
      <c r="EG155" s="854"/>
      <c r="EH155" s="854"/>
      <c r="EI155" s="854"/>
      <c r="EJ155" s="854"/>
      <c r="EK155" s="854"/>
      <c r="EL155" s="854"/>
      <c r="EM155" s="854"/>
      <c r="EN155" s="854"/>
      <c r="EO155" s="854"/>
      <c r="EP155" s="854"/>
      <c r="EQ155" s="854"/>
      <c r="ER155" s="854"/>
      <c r="ES155" s="854"/>
      <c r="ET155" s="854"/>
      <c r="EU155" s="854"/>
      <c r="EV155" s="854"/>
      <c r="EW155" s="854"/>
      <c r="EX155" s="854"/>
      <c r="EY155" s="854"/>
      <c r="EZ155" s="854"/>
      <c r="FA155" s="854"/>
      <c r="FB155" s="854"/>
      <c r="FC155" s="854"/>
      <c r="FD155" s="854"/>
      <c r="FE155" s="854"/>
      <c r="FF155" s="854"/>
      <c r="FG155" s="854"/>
      <c r="FH155" s="854"/>
      <c r="FI155" s="854"/>
      <c r="FJ155" s="854"/>
      <c r="FK155" s="854"/>
      <c r="FL155" s="854"/>
      <c r="FM155" s="854"/>
      <c r="FN155" s="854"/>
      <c r="FO155" s="854"/>
      <c r="FP155" s="854"/>
      <c r="FQ155" s="854"/>
      <c r="FR155" s="854"/>
      <c r="FS155" s="854"/>
      <c r="FT155" s="854"/>
      <c r="FU155" s="854"/>
      <c r="FV155" s="854"/>
      <c r="FW155" s="854"/>
      <c r="FX155" s="854"/>
      <c r="FY155" s="854"/>
      <c r="FZ155" s="854"/>
      <c r="GA155" s="854"/>
      <c r="GB155" s="854"/>
      <c r="GC155" s="854"/>
      <c r="GD155" s="854"/>
      <c r="GE155" s="854"/>
      <c r="GF155" s="854"/>
      <c r="GG155" s="854"/>
      <c r="GH155" s="854"/>
      <c r="GI155" s="854"/>
      <c r="GJ155" s="854"/>
      <c r="GK155" s="854"/>
      <c r="GL155" s="854"/>
      <c r="GM155" s="854"/>
      <c r="GN155" s="854"/>
      <c r="GO155" s="854"/>
      <c r="GP155" s="854"/>
      <c r="GQ155" s="854"/>
      <c r="GR155" s="854"/>
      <c r="GS155" s="854"/>
      <c r="GT155" s="854"/>
      <c r="GU155" s="854"/>
      <c r="GV155" s="854"/>
      <c r="GW155" s="854"/>
      <c r="GX155" s="854"/>
      <c r="GY155" s="854"/>
      <c r="GZ155" s="854"/>
      <c r="HA155" s="854"/>
      <c r="HB155" s="854"/>
      <c r="HC155" s="854"/>
      <c r="HD155" s="854"/>
      <c r="HE155" s="854"/>
      <c r="HF155" s="854"/>
      <c r="HG155" s="854"/>
      <c r="HH155" s="854"/>
      <c r="HI155" s="854"/>
      <c r="HJ155" s="854"/>
      <c r="HK155" s="854"/>
      <c r="HL155" s="854"/>
      <c r="HM155" s="854"/>
      <c r="HN155" s="854"/>
      <c r="HO155" s="854"/>
      <c r="HP155" s="854"/>
      <c r="HQ155" s="854"/>
      <c r="HR155" s="854"/>
      <c r="HS155" s="854"/>
      <c r="HT155" s="854"/>
      <c r="HU155" s="854"/>
      <c r="HV155" s="854"/>
      <c r="HW155" s="854"/>
      <c r="HX155" s="854"/>
      <c r="HY155" s="854"/>
      <c r="HZ155" s="854"/>
      <c r="IA155" s="854"/>
      <c r="IB155" s="854"/>
      <c r="IC155" s="854"/>
      <c r="ID155" s="854"/>
      <c r="IE155" s="854"/>
      <c r="IF155" s="854"/>
      <c r="IG155" s="854"/>
      <c r="IH155" s="854"/>
      <c r="II155" s="854"/>
      <c r="IJ155" s="854"/>
      <c r="IK155" s="854"/>
      <c r="IL155" s="854"/>
      <c r="IM155" s="854"/>
      <c r="IN155" s="854"/>
      <c r="IO155" s="854"/>
      <c r="IP155" s="854"/>
      <c r="IQ155" s="854"/>
      <c r="IR155" s="854"/>
      <c r="IS155" s="854"/>
      <c r="IT155" s="854"/>
      <c r="IU155" s="854"/>
      <c r="IV155" s="854"/>
      <c r="IW155" s="854"/>
      <c r="IX155" s="854"/>
      <c r="IY155" s="854"/>
      <c r="IZ155" s="854"/>
      <c r="JA155" s="854"/>
      <c r="JB155" s="854"/>
      <c r="JC155" s="854"/>
      <c r="JD155" s="854"/>
      <c r="JE155" s="854"/>
      <c r="JF155" s="854"/>
      <c r="JG155" s="854"/>
      <c r="JH155" s="854"/>
      <c r="JI155" s="854"/>
      <c r="JJ155" s="854"/>
      <c r="JK155" s="854"/>
      <c r="JL155" s="854"/>
      <c r="JM155" s="854"/>
      <c r="JN155" s="854"/>
      <c r="JO155" s="854"/>
      <c r="JP155" s="854"/>
      <c r="JQ155" s="854"/>
      <c r="JR155" s="854"/>
      <c r="JS155" s="854"/>
      <c r="JT155" s="854"/>
      <c r="JU155" s="854"/>
      <c r="JV155" s="854"/>
      <c r="JW155" s="854"/>
      <c r="JX155" s="854"/>
      <c r="JY155" s="854"/>
      <c r="JZ155" s="854"/>
      <c r="KA155" s="854"/>
      <c r="KB155" s="854"/>
      <c r="KC155" s="854"/>
      <c r="KD155" s="854"/>
      <c r="KE155" s="854"/>
      <c r="KF155" s="854"/>
      <c r="KG155" s="854"/>
      <c r="KH155" s="854"/>
      <c r="KI155" s="854"/>
      <c r="KJ155" s="854"/>
      <c r="KK155" s="854"/>
      <c r="KL155" s="854"/>
      <c r="KM155" s="854"/>
      <c r="KN155" s="854"/>
      <c r="KO155" s="854"/>
      <c r="KP155" s="854"/>
      <c r="KQ155" s="854"/>
      <c r="KR155" s="854"/>
      <c r="KS155" s="854"/>
      <c r="KT155" s="854"/>
      <c r="KU155" s="854"/>
      <c r="KV155" s="854"/>
      <c r="KW155" s="854"/>
      <c r="KX155" s="854"/>
      <c r="KY155" s="854"/>
      <c r="KZ155" s="854"/>
      <c r="LA155" s="854"/>
      <c r="LB155" s="854"/>
      <c r="LC155" s="854"/>
      <c r="LD155" s="854"/>
      <c r="LE155" s="854"/>
      <c r="LF155" s="854"/>
      <c r="LG155" s="854"/>
      <c r="LH155" s="854"/>
      <c r="LI155" s="854"/>
      <c r="LJ155" s="854"/>
      <c r="LK155" s="854"/>
      <c r="LL155" s="854"/>
      <c r="LM155" s="855"/>
    </row>
    <row r="156" spans="1:325" s="856" customFormat="1" ht="63" outlineLevel="1">
      <c r="A156" s="295" t="s">
        <v>2362</v>
      </c>
      <c r="B156" s="492" t="s">
        <v>2446</v>
      </c>
      <c r="C156" s="515">
        <v>600009930</v>
      </c>
      <c r="D156" s="325" t="s">
        <v>1351</v>
      </c>
      <c r="E156" s="325"/>
      <c r="F156" s="329"/>
      <c r="G156" s="329" t="s">
        <v>339</v>
      </c>
      <c r="H156" s="843">
        <v>1</v>
      </c>
      <c r="I156" s="726">
        <v>1115.7777843855406</v>
      </c>
      <c r="J156" s="669">
        <f t="shared" si="23"/>
        <v>1115.7777843855406</v>
      </c>
      <c r="K156" s="669">
        <f t="shared" si="24"/>
        <v>1362.5878302916221</v>
      </c>
      <c r="L156" s="794">
        <f t="shared" si="25"/>
        <v>3.2067233259823545E-4</v>
      </c>
      <c r="M156" s="327"/>
      <c r="N156" s="1262"/>
      <c r="O156" s="1263"/>
      <c r="P156" s="345"/>
      <c r="Q156" s="345"/>
      <c r="R156" s="345"/>
      <c r="S156" s="345"/>
      <c r="T156" s="345"/>
      <c r="U156" s="345"/>
      <c r="V156" s="345"/>
      <c r="W156" s="345"/>
      <c r="X156" s="345"/>
      <c r="Y156" s="345"/>
      <c r="Z156" s="345"/>
      <c r="AA156" s="345"/>
      <c r="AB156" s="345"/>
      <c r="AC156" s="345"/>
      <c r="AD156" s="345"/>
      <c r="AE156" s="345"/>
      <c r="AF156" s="854"/>
      <c r="AG156" s="854"/>
      <c r="AH156" s="854"/>
      <c r="AI156" s="854"/>
      <c r="AJ156" s="854"/>
      <c r="AK156" s="854"/>
      <c r="AL156" s="854"/>
      <c r="AM156" s="854"/>
      <c r="AN156" s="854"/>
      <c r="AO156" s="854"/>
      <c r="AP156" s="854"/>
      <c r="AQ156" s="854"/>
      <c r="AR156" s="854"/>
      <c r="AS156" s="854"/>
      <c r="AT156" s="854"/>
      <c r="AU156" s="854"/>
      <c r="AV156" s="854"/>
      <c r="AW156" s="854"/>
      <c r="AX156" s="854"/>
      <c r="AY156" s="854"/>
      <c r="AZ156" s="854"/>
      <c r="BA156" s="854"/>
      <c r="BB156" s="854"/>
      <c r="BC156" s="854"/>
      <c r="BD156" s="854"/>
      <c r="BE156" s="854"/>
      <c r="BF156" s="854"/>
      <c r="BG156" s="854"/>
      <c r="BH156" s="854"/>
      <c r="BI156" s="854"/>
      <c r="BJ156" s="854"/>
      <c r="BK156" s="854"/>
      <c r="BL156" s="854"/>
      <c r="BM156" s="854"/>
      <c r="BN156" s="854"/>
      <c r="BO156" s="854"/>
      <c r="BP156" s="854"/>
      <c r="BQ156" s="854"/>
      <c r="BR156" s="854"/>
      <c r="BS156" s="854"/>
      <c r="BT156" s="854"/>
      <c r="BU156" s="854"/>
      <c r="BV156" s="854"/>
      <c r="BW156" s="854"/>
      <c r="BX156" s="854"/>
      <c r="BY156" s="854"/>
      <c r="BZ156" s="854"/>
      <c r="CA156" s="854"/>
      <c r="CB156" s="854"/>
      <c r="CC156" s="854"/>
      <c r="CD156" s="854"/>
      <c r="CE156" s="854"/>
      <c r="CF156" s="854"/>
      <c r="CG156" s="854"/>
      <c r="CH156" s="854"/>
      <c r="CI156" s="854"/>
      <c r="CJ156" s="854"/>
      <c r="CK156" s="854"/>
      <c r="CL156" s="854"/>
      <c r="CM156" s="854"/>
      <c r="CN156" s="854"/>
      <c r="CO156" s="854"/>
      <c r="CP156" s="854"/>
      <c r="CQ156" s="854"/>
      <c r="CR156" s="854"/>
      <c r="CS156" s="854"/>
      <c r="CT156" s="854"/>
      <c r="CU156" s="854"/>
      <c r="CV156" s="854"/>
      <c r="CW156" s="854"/>
      <c r="CX156" s="854"/>
      <c r="CY156" s="854"/>
      <c r="CZ156" s="854"/>
      <c r="DA156" s="854"/>
      <c r="DB156" s="854"/>
      <c r="DC156" s="854"/>
      <c r="DD156" s="854"/>
      <c r="DE156" s="854"/>
      <c r="DF156" s="854"/>
      <c r="DG156" s="854"/>
      <c r="DH156" s="854"/>
      <c r="DI156" s="854"/>
      <c r="DJ156" s="854"/>
      <c r="DK156" s="854"/>
      <c r="DL156" s="854"/>
      <c r="DM156" s="854"/>
      <c r="DN156" s="854"/>
      <c r="DO156" s="854"/>
      <c r="DP156" s="854"/>
      <c r="DQ156" s="854"/>
      <c r="DR156" s="854"/>
      <c r="DS156" s="854"/>
      <c r="DT156" s="854"/>
      <c r="DU156" s="854"/>
      <c r="DV156" s="854"/>
      <c r="DW156" s="854"/>
      <c r="DX156" s="854"/>
      <c r="DY156" s="854"/>
      <c r="DZ156" s="854"/>
      <c r="EA156" s="854"/>
      <c r="EB156" s="854"/>
      <c r="EC156" s="854"/>
      <c r="ED156" s="854"/>
      <c r="EE156" s="854"/>
      <c r="EF156" s="854"/>
      <c r="EG156" s="854"/>
      <c r="EH156" s="854"/>
      <c r="EI156" s="854"/>
      <c r="EJ156" s="854"/>
      <c r="EK156" s="854"/>
      <c r="EL156" s="854"/>
      <c r="EM156" s="854"/>
      <c r="EN156" s="854"/>
      <c r="EO156" s="854"/>
      <c r="EP156" s="854"/>
      <c r="EQ156" s="854"/>
      <c r="ER156" s="854"/>
      <c r="ES156" s="854"/>
      <c r="ET156" s="854"/>
      <c r="EU156" s="854"/>
      <c r="EV156" s="854"/>
      <c r="EW156" s="854"/>
      <c r="EX156" s="854"/>
      <c r="EY156" s="854"/>
      <c r="EZ156" s="854"/>
      <c r="FA156" s="854"/>
      <c r="FB156" s="854"/>
      <c r="FC156" s="854"/>
      <c r="FD156" s="854"/>
      <c r="FE156" s="854"/>
      <c r="FF156" s="854"/>
      <c r="FG156" s="854"/>
      <c r="FH156" s="854"/>
      <c r="FI156" s="854"/>
      <c r="FJ156" s="854"/>
      <c r="FK156" s="854"/>
      <c r="FL156" s="854"/>
      <c r="FM156" s="854"/>
      <c r="FN156" s="854"/>
      <c r="FO156" s="854"/>
      <c r="FP156" s="854"/>
      <c r="FQ156" s="854"/>
      <c r="FR156" s="854"/>
      <c r="FS156" s="854"/>
      <c r="FT156" s="854"/>
      <c r="FU156" s="854"/>
      <c r="FV156" s="854"/>
      <c r="FW156" s="854"/>
      <c r="FX156" s="854"/>
      <c r="FY156" s="854"/>
      <c r="FZ156" s="854"/>
      <c r="GA156" s="854"/>
      <c r="GB156" s="854"/>
      <c r="GC156" s="854"/>
      <c r="GD156" s="854"/>
      <c r="GE156" s="854"/>
      <c r="GF156" s="854"/>
      <c r="GG156" s="854"/>
      <c r="GH156" s="854"/>
      <c r="GI156" s="854"/>
      <c r="GJ156" s="854"/>
      <c r="GK156" s="854"/>
      <c r="GL156" s="854"/>
      <c r="GM156" s="854"/>
      <c r="GN156" s="854"/>
      <c r="GO156" s="854"/>
      <c r="GP156" s="854"/>
      <c r="GQ156" s="854"/>
      <c r="GR156" s="854"/>
      <c r="GS156" s="854"/>
      <c r="GT156" s="854"/>
      <c r="GU156" s="854"/>
      <c r="GV156" s="854"/>
      <c r="GW156" s="854"/>
      <c r="GX156" s="854"/>
      <c r="GY156" s="854"/>
      <c r="GZ156" s="854"/>
      <c r="HA156" s="854"/>
      <c r="HB156" s="854"/>
      <c r="HC156" s="854"/>
      <c r="HD156" s="854"/>
      <c r="HE156" s="854"/>
      <c r="HF156" s="854"/>
      <c r="HG156" s="854"/>
      <c r="HH156" s="854"/>
      <c r="HI156" s="854"/>
      <c r="HJ156" s="854"/>
      <c r="HK156" s="854"/>
      <c r="HL156" s="854"/>
      <c r="HM156" s="854"/>
      <c r="HN156" s="854"/>
      <c r="HO156" s="854"/>
      <c r="HP156" s="854"/>
      <c r="HQ156" s="854"/>
      <c r="HR156" s="854"/>
      <c r="HS156" s="854"/>
      <c r="HT156" s="854"/>
      <c r="HU156" s="854"/>
      <c r="HV156" s="854"/>
      <c r="HW156" s="854"/>
      <c r="HX156" s="854"/>
      <c r="HY156" s="854"/>
      <c r="HZ156" s="854"/>
      <c r="IA156" s="854"/>
      <c r="IB156" s="854"/>
      <c r="IC156" s="854"/>
      <c r="ID156" s="854"/>
      <c r="IE156" s="854"/>
      <c r="IF156" s="854"/>
      <c r="IG156" s="854"/>
      <c r="IH156" s="854"/>
      <c r="II156" s="854"/>
      <c r="IJ156" s="854"/>
      <c r="IK156" s="854"/>
      <c r="IL156" s="854"/>
      <c r="IM156" s="854"/>
      <c r="IN156" s="854"/>
      <c r="IO156" s="854"/>
      <c r="IP156" s="854"/>
      <c r="IQ156" s="854"/>
      <c r="IR156" s="854"/>
      <c r="IS156" s="854"/>
      <c r="IT156" s="854"/>
      <c r="IU156" s="854"/>
      <c r="IV156" s="854"/>
      <c r="IW156" s="854"/>
      <c r="IX156" s="854"/>
      <c r="IY156" s="854"/>
      <c r="IZ156" s="854"/>
      <c r="JA156" s="854"/>
      <c r="JB156" s="854"/>
      <c r="JC156" s="854"/>
      <c r="JD156" s="854"/>
      <c r="JE156" s="854"/>
      <c r="JF156" s="854"/>
      <c r="JG156" s="854"/>
      <c r="JH156" s="854"/>
      <c r="JI156" s="854"/>
      <c r="JJ156" s="854"/>
      <c r="JK156" s="854"/>
      <c r="JL156" s="854"/>
      <c r="JM156" s="854"/>
      <c r="JN156" s="854"/>
      <c r="JO156" s="854"/>
      <c r="JP156" s="854"/>
      <c r="JQ156" s="854"/>
      <c r="JR156" s="854"/>
      <c r="JS156" s="854"/>
      <c r="JT156" s="854"/>
      <c r="JU156" s="854"/>
      <c r="JV156" s="854"/>
      <c r="JW156" s="854"/>
      <c r="JX156" s="854"/>
      <c r="JY156" s="854"/>
      <c r="JZ156" s="854"/>
      <c r="KA156" s="854"/>
      <c r="KB156" s="854"/>
      <c r="KC156" s="854"/>
      <c r="KD156" s="854"/>
      <c r="KE156" s="854"/>
      <c r="KF156" s="854"/>
      <c r="KG156" s="854"/>
      <c r="KH156" s="854"/>
      <c r="KI156" s="854"/>
      <c r="KJ156" s="854"/>
      <c r="KK156" s="854"/>
      <c r="KL156" s="854"/>
      <c r="KM156" s="854"/>
      <c r="KN156" s="854"/>
      <c r="KO156" s="854"/>
      <c r="KP156" s="854"/>
      <c r="KQ156" s="854"/>
      <c r="KR156" s="854"/>
      <c r="KS156" s="854"/>
      <c r="KT156" s="854"/>
      <c r="KU156" s="854"/>
      <c r="KV156" s="854"/>
      <c r="KW156" s="854"/>
      <c r="KX156" s="854"/>
      <c r="KY156" s="854"/>
      <c r="KZ156" s="854"/>
      <c r="LA156" s="854"/>
      <c r="LB156" s="854"/>
      <c r="LC156" s="854"/>
      <c r="LD156" s="854"/>
      <c r="LE156" s="854"/>
      <c r="LF156" s="854"/>
      <c r="LG156" s="854"/>
      <c r="LH156" s="854"/>
      <c r="LI156" s="854"/>
      <c r="LJ156" s="854"/>
      <c r="LK156" s="854"/>
      <c r="LL156" s="854"/>
      <c r="LM156" s="855"/>
    </row>
    <row r="157" spans="1:325" s="856" customFormat="1" ht="63" outlineLevel="1">
      <c r="A157" s="295" t="s">
        <v>2363</v>
      </c>
      <c r="B157" s="492" t="s">
        <v>2446</v>
      </c>
      <c r="C157" s="515">
        <v>600009931</v>
      </c>
      <c r="D157" s="325" t="s">
        <v>1352</v>
      </c>
      <c r="E157" s="325"/>
      <c r="F157" s="329"/>
      <c r="G157" s="329" t="s">
        <v>339</v>
      </c>
      <c r="H157" s="836">
        <v>6</v>
      </c>
      <c r="I157" s="726">
        <v>1017.872074058004</v>
      </c>
      <c r="J157" s="669">
        <f t="shared" si="23"/>
        <v>6107.2324443480247</v>
      </c>
      <c r="K157" s="669">
        <f t="shared" si="24"/>
        <v>7458.1522610378079</v>
      </c>
      <c r="L157" s="794">
        <f t="shared" si="25"/>
        <v>1.7552065483426053E-3</v>
      </c>
      <c r="M157" s="327"/>
      <c r="N157" s="1262"/>
      <c r="O157" s="1263"/>
      <c r="P157" s="345"/>
      <c r="Q157" s="345"/>
      <c r="R157" s="345"/>
      <c r="S157" s="345"/>
      <c r="T157" s="345"/>
      <c r="U157" s="345"/>
      <c r="V157" s="345"/>
      <c r="W157" s="345"/>
      <c r="X157" s="345"/>
      <c r="Y157" s="345"/>
      <c r="Z157" s="345"/>
      <c r="AA157" s="345"/>
      <c r="AB157" s="345"/>
      <c r="AC157" s="345"/>
      <c r="AD157" s="345"/>
      <c r="AE157" s="345"/>
      <c r="AF157" s="854"/>
      <c r="AG157" s="854"/>
      <c r="AH157" s="854"/>
      <c r="AI157" s="854"/>
      <c r="AJ157" s="854"/>
      <c r="AK157" s="854"/>
      <c r="AL157" s="854"/>
      <c r="AM157" s="854"/>
      <c r="AN157" s="854"/>
      <c r="AO157" s="854"/>
      <c r="AP157" s="854"/>
      <c r="AQ157" s="854"/>
      <c r="AR157" s="854"/>
      <c r="AS157" s="854"/>
      <c r="AT157" s="854"/>
      <c r="AU157" s="854"/>
      <c r="AV157" s="854"/>
      <c r="AW157" s="854"/>
      <c r="AX157" s="854"/>
      <c r="AY157" s="854"/>
      <c r="AZ157" s="854"/>
      <c r="BA157" s="854"/>
      <c r="BB157" s="854"/>
      <c r="BC157" s="854"/>
      <c r="BD157" s="854"/>
      <c r="BE157" s="854"/>
      <c r="BF157" s="854"/>
      <c r="BG157" s="854"/>
      <c r="BH157" s="854"/>
      <c r="BI157" s="854"/>
      <c r="BJ157" s="854"/>
      <c r="BK157" s="854"/>
      <c r="BL157" s="854"/>
      <c r="BM157" s="854"/>
      <c r="BN157" s="854"/>
      <c r="BO157" s="854"/>
      <c r="BP157" s="854"/>
      <c r="BQ157" s="854"/>
      <c r="BR157" s="854"/>
      <c r="BS157" s="854"/>
      <c r="BT157" s="854"/>
      <c r="BU157" s="854"/>
      <c r="BV157" s="854"/>
      <c r="BW157" s="854"/>
      <c r="BX157" s="854"/>
      <c r="BY157" s="854"/>
      <c r="BZ157" s="854"/>
      <c r="CA157" s="854"/>
      <c r="CB157" s="854"/>
      <c r="CC157" s="854"/>
      <c r="CD157" s="854"/>
      <c r="CE157" s="854"/>
      <c r="CF157" s="854"/>
      <c r="CG157" s="854"/>
      <c r="CH157" s="854"/>
      <c r="CI157" s="854"/>
      <c r="CJ157" s="854"/>
      <c r="CK157" s="854"/>
      <c r="CL157" s="854"/>
      <c r="CM157" s="854"/>
      <c r="CN157" s="854"/>
      <c r="CO157" s="854"/>
      <c r="CP157" s="854"/>
      <c r="CQ157" s="854"/>
      <c r="CR157" s="854"/>
      <c r="CS157" s="854"/>
      <c r="CT157" s="854"/>
      <c r="CU157" s="854"/>
      <c r="CV157" s="854"/>
      <c r="CW157" s="854"/>
      <c r="CX157" s="854"/>
      <c r="CY157" s="854"/>
      <c r="CZ157" s="854"/>
      <c r="DA157" s="854"/>
      <c r="DB157" s="854"/>
      <c r="DC157" s="854"/>
      <c r="DD157" s="854"/>
      <c r="DE157" s="854"/>
      <c r="DF157" s="854"/>
      <c r="DG157" s="854"/>
      <c r="DH157" s="854"/>
      <c r="DI157" s="854"/>
      <c r="DJ157" s="854"/>
      <c r="DK157" s="854"/>
      <c r="DL157" s="854"/>
      <c r="DM157" s="854"/>
      <c r="DN157" s="854"/>
      <c r="DO157" s="854"/>
      <c r="DP157" s="854"/>
      <c r="DQ157" s="854"/>
      <c r="DR157" s="854"/>
      <c r="DS157" s="854"/>
      <c r="DT157" s="854"/>
      <c r="DU157" s="854"/>
      <c r="DV157" s="854"/>
      <c r="DW157" s="854"/>
      <c r="DX157" s="854"/>
      <c r="DY157" s="854"/>
      <c r="DZ157" s="854"/>
      <c r="EA157" s="854"/>
      <c r="EB157" s="854"/>
      <c r="EC157" s="854"/>
      <c r="ED157" s="854"/>
      <c r="EE157" s="854"/>
      <c r="EF157" s="854"/>
      <c r="EG157" s="854"/>
      <c r="EH157" s="854"/>
      <c r="EI157" s="854"/>
      <c r="EJ157" s="854"/>
      <c r="EK157" s="854"/>
      <c r="EL157" s="854"/>
      <c r="EM157" s="854"/>
      <c r="EN157" s="854"/>
      <c r="EO157" s="854"/>
      <c r="EP157" s="854"/>
      <c r="EQ157" s="854"/>
      <c r="ER157" s="854"/>
      <c r="ES157" s="854"/>
      <c r="ET157" s="854"/>
      <c r="EU157" s="854"/>
      <c r="EV157" s="854"/>
      <c r="EW157" s="854"/>
      <c r="EX157" s="854"/>
      <c r="EY157" s="854"/>
      <c r="EZ157" s="854"/>
      <c r="FA157" s="854"/>
      <c r="FB157" s="854"/>
      <c r="FC157" s="854"/>
      <c r="FD157" s="854"/>
      <c r="FE157" s="854"/>
      <c r="FF157" s="854"/>
      <c r="FG157" s="854"/>
      <c r="FH157" s="854"/>
      <c r="FI157" s="854"/>
      <c r="FJ157" s="854"/>
      <c r="FK157" s="854"/>
      <c r="FL157" s="854"/>
      <c r="FM157" s="854"/>
      <c r="FN157" s="854"/>
      <c r="FO157" s="854"/>
      <c r="FP157" s="854"/>
      <c r="FQ157" s="854"/>
      <c r="FR157" s="854"/>
      <c r="FS157" s="854"/>
      <c r="FT157" s="854"/>
      <c r="FU157" s="854"/>
      <c r="FV157" s="854"/>
      <c r="FW157" s="854"/>
      <c r="FX157" s="854"/>
      <c r="FY157" s="854"/>
      <c r="FZ157" s="854"/>
      <c r="GA157" s="854"/>
      <c r="GB157" s="854"/>
      <c r="GC157" s="854"/>
      <c r="GD157" s="854"/>
      <c r="GE157" s="854"/>
      <c r="GF157" s="854"/>
      <c r="GG157" s="854"/>
      <c r="GH157" s="854"/>
      <c r="GI157" s="854"/>
      <c r="GJ157" s="854"/>
      <c r="GK157" s="854"/>
      <c r="GL157" s="854"/>
      <c r="GM157" s="854"/>
      <c r="GN157" s="854"/>
      <c r="GO157" s="854"/>
      <c r="GP157" s="854"/>
      <c r="GQ157" s="854"/>
      <c r="GR157" s="854"/>
      <c r="GS157" s="854"/>
      <c r="GT157" s="854"/>
      <c r="GU157" s="854"/>
      <c r="GV157" s="854"/>
      <c r="GW157" s="854"/>
      <c r="GX157" s="854"/>
      <c r="GY157" s="854"/>
      <c r="GZ157" s="854"/>
      <c r="HA157" s="854"/>
      <c r="HB157" s="854"/>
      <c r="HC157" s="854"/>
      <c r="HD157" s="854"/>
      <c r="HE157" s="854"/>
      <c r="HF157" s="854"/>
      <c r="HG157" s="854"/>
      <c r="HH157" s="854"/>
      <c r="HI157" s="854"/>
      <c r="HJ157" s="854"/>
      <c r="HK157" s="854"/>
      <c r="HL157" s="854"/>
      <c r="HM157" s="854"/>
      <c r="HN157" s="854"/>
      <c r="HO157" s="854"/>
      <c r="HP157" s="854"/>
      <c r="HQ157" s="854"/>
      <c r="HR157" s="854"/>
      <c r="HS157" s="854"/>
      <c r="HT157" s="854"/>
      <c r="HU157" s="854"/>
      <c r="HV157" s="854"/>
      <c r="HW157" s="854"/>
      <c r="HX157" s="854"/>
      <c r="HY157" s="854"/>
      <c r="HZ157" s="854"/>
      <c r="IA157" s="854"/>
      <c r="IB157" s="854"/>
      <c r="IC157" s="854"/>
      <c r="ID157" s="854"/>
      <c r="IE157" s="854"/>
      <c r="IF157" s="854"/>
      <c r="IG157" s="854"/>
      <c r="IH157" s="854"/>
      <c r="II157" s="854"/>
      <c r="IJ157" s="854"/>
      <c r="IK157" s="854"/>
      <c r="IL157" s="854"/>
      <c r="IM157" s="854"/>
      <c r="IN157" s="854"/>
      <c r="IO157" s="854"/>
      <c r="IP157" s="854"/>
      <c r="IQ157" s="854"/>
      <c r="IR157" s="854"/>
      <c r="IS157" s="854"/>
      <c r="IT157" s="854"/>
      <c r="IU157" s="854"/>
      <c r="IV157" s="854"/>
      <c r="IW157" s="854"/>
      <c r="IX157" s="854"/>
      <c r="IY157" s="854"/>
      <c r="IZ157" s="854"/>
      <c r="JA157" s="854"/>
      <c r="JB157" s="854"/>
      <c r="JC157" s="854"/>
      <c r="JD157" s="854"/>
      <c r="JE157" s="854"/>
      <c r="JF157" s="854"/>
      <c r="JG157" s="854"/>
      <c r="JH157" s="854"/>
      <c r="JI157" s="854"/>
      <c r="JJ157" s="854"/>
      <c r="JK157" s="854"/>
      <c r="JL157" s="854"/>
      <c r="JM157" s="854"/>
      <c r="JN157" s="854"/>
      <c r="JO157" s="854"/>
      <c r="JP157" s="854"/>
      <c r="JQ157" s="854"/>
      <c r="JR157" s="854"/>
      <c r="JS157" s="854"/>
      <c r="JT157" s="854"/>
      <c r="JU157" s="854"/>
      <c r="JV157" s="854"/>
      <c r="JW157" s="854"/>
      <c r="JX157" s="854"/>
      <c r="JY157" s="854"/>
      <c r="JZ157" s="854"/>
      <c r="KA157" s="854"/>
      <c r="KB157" s="854"/>
      <c r="KC157" s="854"/>
      <c r="KD157" s="854"/>
      <c r="KE157" s="854"/>
      <c r="KF157" s="854"/>
      <c r="KG157" s="854"/>
      <c r="KH157" s="854"/>
      <c r="KI157" s="854"/>
      <c r="KJ157" s="854"/>
      <c r="KK157" s="854"/>
      <c r="KL157" s="854"/>
      <c r="KM157" s="854"/>
      <c r="KN157" s="854"/>
      <c r="KO157" s="854"/>
      <c r="KP157" s="854"/>
      <c r="KQ157" s="854"/>
      <c r="KR157" s="854"/>
      <c r="KS157" s="854"/>
      <c r="KT157" s="854"/>
      <c r="KU157" s="854"/>
      <c r="KV157" s="854"/>
      <c r="KW157" s="854"/>
      <c r="KX157" s="854"/>
      <c r="KY157" s="854"/>
      <c r="KZ157" s="854"/>
      <c r="LA157" s="854"/>
      <c r="LB157" s="854"/>
      <c r="LC157" s="854"/>
      <c r="LD157" s="854"/>
      <c r="LE157" s="854"/>
      <c r="LF157" s="854"/>
      <c r="LG157" s="854"/>
      <c r="LH157" s="854"/>
      <c r="LI157" s="854"/>
      <c r="LJ157" s="854"/>
      <c r="LK157" s="854"/>
      <c r="LL157" s="854"/>
      <c r="LM157" s="855"/>
    </row>
    <row r="158" spans="1:325" s="856" customFormat="1" ht="63" outlineLevel="1">
      <c r="A158" s="295" t="s">
        <v>2364</v>
      </c>
      <c r="B158" s="492" t="s">
        <v>2446</v>
      </c>
      <c r="C158" s="515">
        <v>600009932</v>
      </c>
      <c r="D158" s="325" t="s">
        <v>1353</v>
      </c>
      <c r="E158" s="325"/>
      <c r="F158" s="329"/>
      <c r="G158" s="329" t="s">
        <v>339</v>
      </c>
      <c r="H158" s="843">
        <v>1</v>
      </c>
      <c r="I158" s="726">
        <v>1056.85494039429</v>
      </c>
      <c r="J158" s="669">
        <f t="shared" si="23"/>
        <v>1056.85494039429</v>
      </c>
      <c r="K158" s="669">
        <f t="shared" si="24"/>
        <v>1290.6312532095071</v>
      </c>
      <c r="L158" s="794">
        <f t="shared" si="25"/>
        <v>3.0373802355353473E-4</v>
      </c>
      <c r="M158" s="327"/>
      <c r="N158" s="1262"/>
      <c r="O158" s="1263"/>
      <c r="P158" s="345"/>
      <c r="Q158" s="345"/>
      <c r="R158" s="345"/>
      <c r="S158" s="345"/>
      <c r="T158" s="345"/>
      <c r="U158" s="345"/>
      <c r="V158" s="345"/>
      <c r="W158" s="345"/>
      <c r="X158" s="345"/>
      <c r="Y158" s="345"/>
      <c r="Z158" s="345"/>
      <c r="AA158" s="345"/>
      <c r="AB158" s="345"/>
      <c r="AC158" s="345"/>
      <c r="AD158" s="345"/>
      <c r="AE158" s="345"/>
      <c r="AF158" s="854"/>
      <c r="AG158" s="854"/>
      <c r="AH158" s="854"/>
      <c r="AI158" s="854"/>
      <c r="AJ158" s="854"/>
      <c r="AK158" s="854"/>
      <c r="AL158" s="854"/>
      <c r="AM158" s="854"/>
      <c r="AN158" s="854"/>
      <c r="AO158" s="854"/>
      <c r="AP158" s="854"/>
      <c r="AQ158" s="854"/>
      <c r="AR158" s="854"/>
      <c r="AS158" s="854"/>
      <c r="AT158" s="854"/>
      <c r="AU158" s="854"/>
      <c r="AV158" s="854"/>
      <c r="AW158" s="854"/>
      <c r="AX158" s="854"/>
      <c r="AY158" s="854"/>
      <c r="AZ158" s="854"/>
      <c r="BA158" s="854"/>
      <c r="BB158" s="854"/>
      <c r="BC158" s="854"/>
      <c r="BD158" s="854"/>
      <c r="BE158" s="854"/>
      <c r="BF158" s="854"/>
      <c r="BG158" s="854"/>
      <c r="BH158" s="854"/>
      <c r="BI158" s="854"/>
      <c r="BJ158" s="854"/>
      <c r="BK158" s="854"/>
      <c r="BL158" s="854"/>
      <c r="BM158" s="854"/>
      <c r="BN158" s="854"/>
      <c r="BO158" s="854"/>
      <c r="BP158" s="854"/>
      <c r="BQ158" s="854"/>
      <c r="BR158" s="854"/>
      <c r="BS158" s="854"/>
      <c r="BT158" s="854"/>
      <c r="BU158" s="854"/>
      <c r="BV158" s="854"/>
      <c r="BW158" s="854"/>
      <c r="BX158" s="854"/>
      <c r="BY158" s="854"/>
      <c r="BZ158" s="854"/>
      <c r="CA158" s="854"/>
      <c r="CB158" s="854"/>
      <c r="CC158" s="854"/>
      <c r="CD158" s="854"/>
      <c r="CE158" s="854"/>
      <c r="CF158" s="854"/>
      <c r="CG158" s="854"/>
      <c r="CH158" s="854"/>
      <c r="CI158" s="854"/>
      <c r="CJ158" s="854"/>
      <c r="CK158" s="854"/>
      <c r="CL158" s="854"/>
      <c r="CM158" s="854"/>
      <c r="CN158" s="854"/>
      <c r="CO158" s="854"/>
      <c r="CP158" s="854"/>
      <c r="CQ158" s="854"/>
      <c r="CR158" s="854"/>
      <c r="CS158" s="854"/>
      <c r="CT158" s="854"/>
      <c r="CU158" s="854"/>
      <c r="CV158" s="854"/>
      <c r="CW158" s="854"/>
      <c r="CX158" s="854"/>
      <c r="CY158" s="854"/>
      <c r="CZ158" s="854"/>
      <c r="DA158" s="854"/>
      <c r="DB158" s="854"/>
      <c r="DC158" s="854"/>
      <c r="DD158" s="854"/>
      <c r="DE158" s="854"/>
      <c r="DF158" s="854"/>
      <c r="DG158" s="854"/>
      <c r="DH158" s="854"/>
      <c r="DI158" s="854"/>
      <c r="DJ158" s="854"/>
      <c r="DK158" s="854"/>
      <c r="DL158" s="854"/>
      <c r="DM158" s="854"/>
      <c r="DN158" s="854"/>
      <c r="DO158" s="854"/>
      <c r="DP158" s="854"/>
      <c r="DQ158" s="854"/>
      <c r="DR158" s="854"/>
      <c r="DS158" s="854"/>
      <c r="DT158" s="854"/>
      <c r="DU158" s="854"/>
      <c r="DV158" s="854"/>
      <c r="DW158" s="854"/>
      <c r="DX158" s="854"/>
      <c r="DY158" s="854"/>
      <c r="DZ158" s="854"/>
      <c r="EA158" s="854"/>
      <c r="EB158" s="854"/>
      <c r="EC158" s="854"/>
      <c r="ED158" s="854"/>
      <c r="EE158" s="854"/>
      <c r="EF158" s="854"/>
      <c r="EG158" s="854"/>
      <c r="EH158" s="854"/>
      <c r="EI158" s="854"/>
      <c r="EJ158" s="854"/>
      <c r="EK158" s="854"/>
      <c r="EL158" s="854"/>
      <c r="EM158" s="854"/>
      <c r="EN158" s="854"/>
      <c r="EO158" s="854"/>
      <c r="EP158" s="854"/>
      <c r="EQ158" s="854"/>
      <c r="ER158" s="854"/>
      <c r="ES158" s="854"/>
      <c r="ET158" s="854"/>
      <c r="EU158" s="854"/>
      <c r="EV158" s="854"/>
      <c r="EW158" s="854"/>
      <c r="EX158" s="854"/>
      <c r="EY158" s="854"/>
      <c r="EZ158" s="854"/>
      <c r="FA158" s="854"/>
      <c r="FB158" s="854"/>
      <c r="FC158" s="854"/>
      <c r="FD158" s="854"/>
      <c r="FE158" s="854"/>
      <c r="FF158" s="854"/>
      <c r="FG158" s="854"/>
      <c r="FH158" s="854"/>
      <c r="FI158" s="854"/>
      <c r="FJ158" s="854"/>
      <c r="FK158" s="854"/>
      <c r="FL158" s="854"/>
      <c r="FM158" s="854"/>
      <c r="FN158" s="854"/>
      <c r="FO158" s="854"/>
      <c r="FP158" s="854"/>
      <c r="FQ158" s="854"/>
      <c r="FR158" s="854"/>
      <c r="FS158" s="854"/>
      <c r="FT158" s="854"/>
      <c r="FU158" s="854"/>
      <c r="FV158" s="854"/>
      <c r="FW158" s="854"/>
      <c r="FX158" s="854"/>
      <c r="FY158" s="854"/>
      <c r="FZ158" s="854"/>
      <c r="GA158" s="854"/>
      <c r="GB158" s="854"/>
      <c r="GC158" s="854"/>
      <c r="GD158" s="854"/>
      <c r="GE158" s="854"/>
      <c r="GF158" s="854"/>
      <c r="GG158" s="854"/>
      <c r="GH158" s="854"/>
      <c r="GI158" s="854"/>
      <c r="GJ158" s="854"/>
      <c r="GK158" s="854"/>
      <c r="GL158" s="854"/>
      <c r="GM158" s="854"/>
      <c r="GN158" s="854"/>
      <c r="GO158" s="854"/>
      <c r="GP158" s="854"/>
      <c r="GQ158" s="854"/>
      <c r="GR158" s="854"/>
      <c r="GS158" s="854"/>
      <c r="GT158" s="854"/>
      <c r="GU158" s="854"/>
      <c r="GV158" s="854"/>
      <c r="GW158" s="854"/>
      <c r="GX158" s="854"/>
      <c r="GY158" s="854"/>
      <c r="GZ158" s="854"/>
      <c r="HA158" s="854"/>
      <c r="HB158" s="854"/>
      <c r="HC158" s="854"/>
      <c r="HD158" s="854"/>
      <c r="HE158" s="854"/>
      <c r="HF158" s="854"/>
      <c r="HG158" s="854"/>
      <c r="HH158" s="854"/>
      <c r="HI158" s="854"/>
      <c r="HJ158" s="854"/>
      <c r="HK158" s="854"/>
      <c r="HL158" s="854"/>
      <c r="HM158" s="854"/>
      <c r="HN158" s="854"/>
      <c r="HO158" s="854"/>
      <c r="HP158" s="854"/>
      <c r="HQ158" s="854"/>
      <c r="HR158" s="854"/>
      <c r="HS158" s="854"/>
      <c r="HT158" s="854"/>
      <c r="HU158" s="854"/>
      <c r="HV158" s="854"/>
      <c r="HW158" s="854"/>
      <c r="HX158" s="854"/>
      <c r="HY158" s="854"/>
      <c r="HZ158" s="854"/>
      <c r="IA158" s="854"/>
      <c r="IB158" s="854"/>
      <c r="IC158" s="854"/>
      <c r="ID158" s="854"/>
      <c r="IE158" s="854"/>
      <c r="IF158" s="854"/>
      <c r="IG158" s="854"/>
      <c r="IH158" s="854"/>
      <c r="II158" s="854"/>
      <c r="IJ158" s="854"/>
      <c r="IK158" s="854"/>
      <c r="IL158" s="854"/>
      <c r="IM158" s="854"/>
      <c r="IN158" s="854"/>
      <c r="IO158" s="854"/>
      <c r="IP158" s="854"/>
      <c r="IQ158" s="854"/>
      <c r="IR158" s="854"/>
      <c r="IS158" s="854"/>
      <c r="IT158" s="854"/>
      <c r="IU158" s="854"/>
      <c r="IV158" s="854"/>
      <c r="IW158" s="854"/>
      <c r="IX158" s="854"/>
      <c r="IY158" s="854"/>
      <c r="IZ158" s="854"/>
      <c r="JA158" s="854"/>
      <c r="JB158" s="854"/>
      <c r="JC158" s="854"/>
      <c r="JD158" s="854"/>
      <c r="JE158" s="854"/>
      <c r="JF158" s="854"/>
      <c r="JG158" s="854"/>
      <c r="JH158" s="854"/>
      <c r="JI158" s="854"/>
      <c r="JJ158" s="854"/>
      <c r="JK158" s="854"/>
      <c r="JL158" s="854"/>
      <c r="JM158" s="854"/>
      <c r="JN158" s="854"/>
      <c r="JO158" s="854"/>
      <c r="JP158" s="854"/>
      <c r="JQ158" s="854"/>
      <c r="JR158" s="854"/>
      <c r="JS158" s="854"/>
      <c r="JT158" s="854"/>
      <c r="JU158" s="854"/>
      <c r="JV158" s="854"/>
      <c r="JW158" s="854"/>
      <c r="JX158" s="854"/>
      <c r="JY158" s="854"/>
      <c r="JZ158" s="854"/>
      <c r="KA158" s="854"/>
      <c r="KB158" s="854"/>
      <c r="KC158" s="854"/>
      <c r="KD158" s="854"/>
      <c r="KE158" s="854"/>
      <c r="KF158" s="854"/>
      <c r="KG158" s="854"/>
      <c r="KH158" s="854"/>
      <c r="KI158" s="854"/>
      <c r="KJ158" s="854"/>
      <c r="KK158" s="854"/>
      <c r="KL158" s="854"/>
      <c r="KM158" s="854"/>
      <c r="KN158" s="854"/>
      <c r="KO158" s="854"/>
      <c r="KP158" s="854"/>
      <c r="KQ158" s="854"/>
      <c r="KR158" s="854"/>
      <c r="KS158" s="854"/>
      <c r="KT158" s="854"/>
      <c r="KU158" s="854"/>
      <c r="KV158" s="854"/>
      <c r="KW158" s="854"/>
      <c r="KX158" s="854"/>
      <c r="KY158" s="854"/>
      <c r="KZ158" s="854"/>
      <c r="LA158" s="854"/>
      <c r="LB158" s="854"/>
      <c r="LC158" s="854"/>
      <c r="LD158" s="854"/>
      <c r="LE158" s="854"/>
      <c r="LF158" s="854"/>
      <c r="LG158" s="854"/>
      <c r="LH158" s="854"/>
      <c r="LI158" s="854"/>
      <c r="LJ158" s="854"/>
      <c r="LK158" s="854"/>
      <c r="LL158" s="854"/>
      <c r="LM158" s="855"/>
    </row>
    <row r="159" spans="1:325" s="856" customFormat="1" ht="63" outlineLevel="1">
      <c r="A159" s="295" t="s">
        <v>2365</v>
      </c>
      <c r="B159" s="492" t="s">
        <v>2446</v>
      </c>
      <c r="C159" s="515">
        <v>600009933</v>
      </c>
      <c r="D159" s="325" t="s">
        <v>1354</v>
      </c>
      <c r="E159" s="325"/>
      <c r="F159" s="329"/>
      <c r="G159" s="329" t="s">
        <v>339</v>
      </c>
      <c r="H159" s="843">
        <v>16</v>
      </c>
      <c r="I159" s="726">
        <v>1052.1654752912641</v>
      </c>
      <c r="J159" s="669">
        <f t="shared" si="23"/>
        <v>16834.647604660226</v>
      </c>
      <c r="K159" s="669">
        <f t="shared" si="24"/>
        <v>20558.47165481107</v>
      </c>
      <c r="L159" s="794">
        <f t="shared" si="25"/>
        <v>4.8382444886448401E-3</v>
      </c>
      <c r="M159" s="327"/>
      <c r="N159" s="1262"/>
      <c r="O159" s="1263"/>
      <c r="P159" s="345"/>
      <c r="Q159" s="345"/>
      <c r="R159" s="345"/>
      <c r="S159" s="345"/>
      <c r="T159" s="345"/>
      <c r="U159" s="345"/>
      <c r="V159" s="345"/>
      <c r="W159" s="345"/>
      <c r="X159" s="345"/>
      <c r="Y159" s="345"/>
      <c r="Z159" s="345"/>
      <c r="AA159" s="345"/>
      <c r="AB159" s="345"/>
      <c r="AC159" s="345"/>
      <c r="AD159" s="345"/>
      <c r="AE159" s="345"/>
      <c r="AF159" s="854"/>
      <c r="AG159" s="854"/>
      <c r="AH159" s="854"/>
      <c r="AI159" s="854"/>
      <c r="AJ159" s="854"/>
      <c r="AK159" s="854"/>
      <c r="AL159" s="854"/>
      <c r="AM159" s="854"/>
      <c r="AN159" s="854"/>
      <c r="AO159" s="854"/>
      <c r="AP159" s="854"/>
      <c r="AQ159" s="854"/>
      <c r="AR159" s="854"/>
      <c r="AS159" s="854"/>
      <c r="AT159" s="854"/>
      <c r="AU159" s="854"/>
      <c r="AV159" s="854"/>
      <c r="AW159" s="854"/>
      <c r="AX159" s="854"/>
      <c r="AY159" s="854"/>
      <c r="AZ159" s="854"/>
      <c r="BA159" s="854"/>
      <c r="BB159" s="854"/>
      <c r="BC159" s="854"/>
      <c r="BD159" s="854"/>
      <c r="BE159" s="854"/>
      <c r="BF159" s="854"/>
      <c r="BG159" s="854"/>
      <c r="BH159" s="854"/>
      <c r="BI159" s="854"/>
      <c r="BJ159" s="854"/>
      <c r="BK159" s="854"/>
      <c r="BL159" s="854"/>
      <c r="BM159" s="854"/>
      <c r="BN159" s="854"/>
      <c r="BO159" s="854"/>
      <c r="BP159" s="854"/>
      <c r="BQ159" s="854"/>
      <c r="BR159" s="854"/>
      <c r="BS159" s="854"/>
      <c r="BT159" s="854"/>
      <c r="BU159" s="854"/>
      <c r="BV159" s="854"/>
      <c r="BW159" s="854"/>
      <c r="BX159" s="854"/>
      <c r="BY159" s="854"/>
      <c r="BZ159" s="854"/>
      <c r="CA159" s="854"/>
      <c r="CB159" s="854"/>
      <c r="CC159" s="854"/>
      <c r="CD159" s="854"/>
      <c r="CE159" s="854"/>
      <c r="CF159" s="854"/>
      <c r="CG159" s="854"/>
      <c r="CH159" s="854"/>
      <c r="CI159" s="854"/>
      <c r="CJ159" s="854"/>
      <c r="CK159" s="854"/>
      <c r="CL159" s="854"/>
      <c r="CM159" s="854"/>
      <c r="CN159" s="854"/>
      <c r="CO159" s="854"/>
      <c r="CP159" s="854"/>
      <c r="CQ159" s="854"/>
      <c r="CR159" s="854"/>
      <c r="CS159" s="854"/>
      <c r="CT159" s="854"/>
      <c r="CU159" s="854"/>
      <c r="CV159" s="854"/>
      <c r="CW159" s="854"/>
      <c r="CX159" s="854"/>
      <c r="CY159" s="854"/>
      <c r="CZ159" s="854"/>
      <c r="DA159" s="854"/>
      <c r="DB159" s="854"/>
      <c r="DC159" s="854"/>
      <c r="DD159" s="854"/>
      <c r="DE159" s="854"/>
      <c r="DF159" s="854"/>
      <c r="DG159" s="854"/>
      <c r="DH159" s="854"/>
      <c r="DI159" s="854"/>
      <c r="DJ159" s="854"/>
      <c r="DK159" s="854"/>
      <c r="DL159" s="854"/>
      <c r="DM159" s="854"/>
      <c r="DN159" s="854"/>
      <c r="DO159" s="854"/>
      <c r="DP159" s="854"/>
      <c r="DQ159" s="854"/>
      <c r="DR159" s="854"/>
      <c r="DS159" s="854"/>
      <c r="DT159" s="854"/>
      <c r="DU159" s="854"/>
      <c r="DV159" s="854"/>
      <c r="DW159" s="854"/>
      <c r="DX159" s="854"/>
      <c r="DY159" s="854"/>
      <c r="DZ159" s="854"/>
      <c r="EA159" s="854"/>
      <c r="EB159" s="854"/>
      <c r="EC159" s="854"/>
      <c r="ED159" s="854"/>
      <c r="EE159" s="854"/>
      <c r="EF159" s="854"/>
      <c r="EG159" s="854"/>
      <c r="EH159" s="854"/>
      <c r="EI159" s="854"/>
      <c r="EJ159" s="854"/>
      <c r="EK159" s="854"/>
      <c r="EL159" s="854"/>
      <c r="EM159" s="854"/>
      <c r="EN159" s="854"/>
      <c r="EO159" s="854"/>
      <c r="EP159" s="854"/>
      <c r="EQ159" s="854"/>
      <c r="ER159" s="854"/>
      <c r="ES159" s="854"/>
      <c r="ET159" s="854"/>
      <c r="EU159" s="854"/>
      <c r="EV159" s="854"/>
      <c r="EW159" s="854"/>
      <c r="EX159" s="854"/>
      <c r="EY159" s="854"/>
      <c r="EZ159" s="854"/>
      <c r="FA159" s="854"/>
      <c r="FB159" s="854"/>
      <c r="FC159" s="854"/>
      <c r="FD159" s="854"/>
      <c r="FE159" s="854"/>
      <c r="FF159" s="854"/>
      <c r="FG159" s="854"/>
      <c r="FH159" s="854"/>
      <c r="FI159" s="854"/>
      <c r="FJ159" s="854"/>
      <c r="FK159" s="854"/>
      <c r="FL159" s="854"/>
      <c r="FM159" s="854"/>
      <c r="FN159" s="854"/>
      <c r="FO159" s="854"/>
      <c r="FP159" s="854"/>
      <c r="FQ159" s="854"/>
      <c r="FR159" s="854"/>
      <c r="FS159" s="854"/>
      <c r="FT159" s="854"/>
      <c r="FU159" s="854"/>
      <c r="FV159" s="854"/>
      <c r="FW159" s="854"/>
      <c r="FX159" s="854"/>
      <c r="FY159" s="854"/>
      <c r="FZ159" s="854"/>
      <c r="GA159" s="854"/>
      <c r="GB159" s="854"/>
      <c r="GC159" s="854"/>
      <c r="GD159" s="854"/>
      <c r="GE159" s="854"/>
      <c r="GF159" s="854"/>
      <c r="GG159" s="854"/>
      <c r="GH159" s="854"/>
      <c r="GI159" s="854"/>
      <c r="GJ159" s="854"/>
      <c r="GK159" s="854"/>
      <c r="GL159" s="854"/>
      <c r="GM159" s="854"/>
      <c r="GN159" s="854"/>
      <c r="GO159" s="854"/>
      <c r="GP159" s="854"/>
      <c r="GQ159" s="854"/>
      <c r="GR159" s="854"/>
      <c r="GS159" s="854"/>
      <c r="GT159" s="854"/>
      <c r="GU159" s="854"/>
      <c r="GV159" s="854"/>
      <c r="GW159" s="854"/>
      <c r="GX159" s="854"/>
      <c r="GY159" s="854"/>
      <c r="GZ159" s="854"/>
      <c r="HA159" s="854"/>
      <c r="HB159" s="854"/>
      <c r="HC159" s="854"/>
      <c r="HD159" s="854"/>
      <c r="HE159" s="854"/>
      <c r="HF159" s="854"/>
      <c r="HG159" s="854"/>
      <c r="HH159" s="854"/>
      <c r="HI159" s="854"/>
      <c r="HJ159" s="854"/>
      <c r="HK159" s="854"/>
      <c r="HL159" s="854"/>
      <c r="HM159" s="854"/>
      <c r="HN159" s="854"/>
      <c r="HO159" s="854"/>
      <c r="HP159" s="854"/>
      <c r="HQ159" s="854"/>
      <c r="HR159" s="854"/>
      <c r="HS159" s="854"/>
      <c r="HT159" s="854"/>
      <c r="HU159" s="854"/>
      <c r="HV159" s="854"/>
      <c r="HW159" s="854"/>
      <c r="HX159" s="854"/>
      <c r="HY159" s="854"/>
      <c r="HZ159" s="854"/>
      <c r="IA159" s="854"/>
      <c r="IB159" s="854"/>
      <c r="IC159" s="854"/>
      <c r="ID159" s="854"/>
      <c r="IE159" s="854"/>
      <c r="IF159" s="854"/>
      <c r="IG159" s="854"/>
      <c r="IH159" s="854"/>
      <c r="II159" s="854"/>
      <c r="IJ159" s="854"/>
      <c r="IK159" s="854"/>
      <c r="IL159" s="854"/>
      <c r="IM159" s="854"/>
      <c r="IN159" s="854"/>
      <c r="IO159" s="854"/>
      <c r="IP159" s="854"/>
      <c r="IQ159" s="854"/>
      <c r="IR159" s="854"/>
      <c r="IS159" s="854"/>
      <c r="IT159" s="854"/>
      <c r="IU159" s="854"/>
      <c r="IV159" s="854"/>
      <c r="IW159" s="854"/>
      <c r="IX159" s="854"/>
      <c r="IY159" s="854"/>
      <c r="IZ159" s="854"/>
      <c r="JA159" s="854"/>
      <c r="JB159" s="854"/>
      <c r="JC159" s="854"/>
      <c r="JD159" s="854"/>
      <c r="JE159" s="854"/>
      <c r="JF159" s="854"/>
      <c r="JG159" s="854"/>
      <c r="JH159" s="854"/>
      <c r="JI159" s="854"/>
      <c r="JJ159" s="854"/>
      <c r="JK159" s="854"/>
      <c r="JL159" s="854"/>
      <c r="JM159" s="854"/>
      <c r="JN159" s="854"/>
      <c r="JO159" s="854"/>
      <c r="JP159" s="854"/>
      <c r="JQ159" s="854"/>
      <c r="JR159" s="854"/>
      <c r="JS159" s="854"/>
      <c r="JT159" s="854"/>
      <c r="JU159" s="854"/>
      <c r="JV159" s="854"/>
      <c r="JW159" s="854"/>
      <c r="JX159" s="854"/>
      <c r="JY159" s="854"/>
      <c r="JZ159" s="854"/>
      <c r="KA159" s="854"/>
      <c r="KB159" s="854"/>
      <c r="KC159" s="854"/>
      <c r="KD159" s="854"/>
      <c r="KE159" s="854"/>
      <c r="KF159" s="854"/>
      <c r="KG159" s="854"/>
      <c r="KH159" s="854"/>
      <c r="KI159" s="854"/>
      <c r="KJ159" s="854"/>
      <c r="KK159" s="854"/>
      <c r="KL159" s="854"/>
      <c r="KM159" s="854"/>
      <c r="KN159" s="854"/>
      <c r="KO159" s="854"/>
      <c r="KP159" s="854"/>
      <c r="KQ159" s="854"/>
      <c r="KR159" s="854"/>
      <c r="KS159" s="854"/>
      <c r="KT159" s="854"/>
      <c r="KU159" s="854"/>
      <c r="KV159" s="854"/>
      <c r="KW159" s="854"/>
      <c r="KX159" s="854"/>
      <c r="KY159" s="854"/>
      <c r="KZ159" s="854"/>
      <c r="LA159" s="854"/>
      <c r="LB159" s="854"/>
      <c r="LC159" s="854"/>
      <c r="LD159" s="854"/>
      <c r="LE159" s="854"/>
      <c r="LF159" s="854"/>
      <c r="LG159" s="854"/>
      <c r="LH159" s="854"/>
      <c r="LI159" s="854"/>
      <c r="LJ159" s="854"/>
      <c r="LK159" s="854"/>
      <c r="LL159" s="854"/>
      <c r="LM159" s="855"/>
    </row>
    <row r="160" spans="1:325" s="856" customFormat="1" ht="47.25" outlineLevel="1">
      <c r="A160" s="295" t="s">
        <v>2366</v>
      </c>
      <c r="B160" s="492" t="s">
        <v>2446</v>
      </c>
      <c r="C160" s="515">
        <v>600009934</v>
      </c>
      <c r="D160" s="325" t="s">
        <v>1355</v>
      </c>
      <c r="E160" s="325"/>
      <c r="F160" s="329"/>
      <c r="G160" s="329" t="s">
        <v>339</v>
      </c>
      <c r="H160" s="843">
        <v>3</v>
      </c>
      <c r="I160" s="726">
        <v>1120.0052036626764</v>
      </c>
      <c r="J160" s="669">
        <f t="shared" si="23"/>
        <v>3360.015610988029</v>
      </c>
      <c r="K160" s="669">
        <f t="shared" si="24"/>
        <v>4103.2510641385816</v>
      </c>
      <c r="L160" s="794">
        <f t="shared" si="25"/>
        <v>9.6566185365966643E-4</v>
      </c>
      <c r="M160" s="327"/>
      <c r="N160" s="1262"/>
      <c r="O160" s="1263"/>
      <c r="P160" s="345"/>
      <c r="Q160" s="345"/>
      <c r="R160" s="345"/>
      <c r="S160" s="345"/>
      <c r="T160" s="345"/>
      <c r="U160" s="345"/>
      <c r="V160" s="345"/>
      <c r="W160" s="345"/>
      <c r="X160" s="345"/>
      <c r="Y160" s="345"/>
      <c r="Z160" s="345"/>
      <c r="AA160" s="345"/>
      <c r="AB160" s="345"/>
      <c r="AC160" s="345"/>
      <c r="AD160" s="345"/>
      <c r="AE160" s="345"/>
      <c r="AF160" s="854"/>
      <c r="AG160" s="854"/>
      <c r="AH160" s="854"/>
      <c r="AI160" s="854"/>
      <c r="AJ160" s="854"/>
      <c r="AK160" s="854"/>
      <c r="AL160" s="854"/>
      <c r="AM160" s="854"/>
      <c r="AN160" s="854"/>
      <c r="AO160" s="854"/>
      <c r="AP160" s="854"/>
      <c r="AQ160" s="854"/>
      <c r="AR160" s="854"/>
      <c r="AS160" s="854"/>
      <c r="AT160" s="854"/>
      <c r="AU160" s="854"/>
      <c r="AV160" s="854"/>
      <c r="AW160" s="854"/>
      <c r="AX160" s="854"/>
      <c r="AY160" s="854"/>
      <c r="AZ160" s="854"/>
      <c r="BA160" s="854"/>
      <c r="BB160" s="854"/>
      <c r="BC160" s="854"/>
      <c r="BD160" s="854"/>
      <c r="BE160" s="854"/>
      <c r="BF160" s="854"/>
      <c r="BG160" s="854"/>
      <c r="BH160" s="854"/>
      <c r="BI160" s="854"/>
      <c r="BJ160" s="854"/>
      <c r="BK160" s="854"/>
      <c r="BL160" s="854"/>
      <c r="BM160" s="854"/>
      <c r="BN160" s="854"/>
      <c r="BO160" s="854"/>
      <c r="BP160" s="854"/>
      <c r="BQ160" s="854"/>
      <c r="BR160" s="854"/>
      <c r="BS160" s="854"/>
      <c r="BT160" s="854"/>
      <c r="BU160" s="854"/>
      <c r="BV160" s="854"/>
      <c r="BW160" s="854"/>
      <c r="BX160" s="854"/>
      <c r="BY160" s="854"/>
      <c r="BZ160" s="854"/>
      <c r="CA160" s="854"/>
      <c r="CB160" s="854"/>
      <c r="CC160" s="854"/>
      <c r="CD160" s="854"/>
      <c r="CE160" s="854"/>
      <c r="CF160" s="854"/>
      <c r="CG160" s="854"/>
      <c r="CH160" s="854"/>
      <c r="CI160" s="854"/>
      <c r="CJ160" s="854"/>
      <c r="CK160" s="854"/>
      <c r="CL160" s="854"/>
      <c r="CM160" s="854"/>
      <c r="CN160" s="854"/>
      <c r="CO160" s="854"/>
      <c r="CP160" s="854"/>
      <c r="CQ160" s="854"/>
      <c r="CR160" s="854"/>
      <c r="CS160" s="854"/>
      <c r="CT160" s="854"/>
      <c r="CU160" s="854"/>
      <c r="CV160" s="854"/>
      <c r="CW160" s="854"/>
      <c r="CX160" s="854"/>
      <c r="CY160" s="854"/>
      <c r="CZ160" s="854"/>
      <c r="DA160" s="854"/>
      <c r="DB160" s="854"/>
      <c r="DC160" s="854"/>
      <c r="DD160" s="854"/>
      <c r="DE160" s="854"/>
      <c r="DF160" s="854"/>
      <c r="DG160" s="854"/>
      <c r="DH160" s="854"/>
      <c r="DI160" s="854"/>
      <c r="DJ160" s="854"/>
      <c r="DK160" s="854"/>
      <c r="DL160" s="854"/>
      <c r="DM160" s="854"/>
      <c r="DN160" s="854"/>
      <c r="DO160" s="854"/>
      <c r="DP160" s="854"/>
      <c r="DQ160" s="854"/>
      <c r="DR160" s="854"/>
      <c r="DS160" s="854"/>
      <c r="DT160" s="854"/>
      <c r="DU160" s="854"/>
      <c r="DV160" s="854"/>
      <c r="DW160" s="854"/>
      <c r="DX160" s="854"/>
      <c r="DY160" s="854"/>
      <c r="DZ160" s="854"/>
      <c r="EA160" s="854"/>
      <c r="EB160" s="854"/>
      <c r="EC160" s="854"/>
      <c r="ED160" s="854"/>
      <c r="EE160" s="854"/>
      <c r="EF160" s="854"/>
      <c r="EG160" s="854"/>
      <c r="EH160" s="854"/>
      <c r="EI160" s="854"/>
      <c r="EJ160" s="854"/>
      <c r="EK160" s="854"/>
      <c r="EL160" s="854"/>
      <c r="EM160" s="854"/>
      <c r="EN160" s="854"/>
      <c r="EO160" s="854"/>
      <c r="EP160" s="854"/>
      <c r="EQ160" s="854"/>
      <c r="ER160" s="854"/>
      <c r="ES160" s="854"/>
      <c r="ET160" s="854"/>
      <c r="EU160" s="854"/>
      <c r="EV160" s="854"/>
      <c r="EW160" s="854"/>
      <c r="EX160" s="854"/>
      <c r="EY160" s="854"/>
      <c r="EZ160" s="854"/>
      <c r="FA160" s="854"/>
      <c r="FB160" s="854"/>
      <c r="FC160" s="854"/>
      <c r="FD160" s="854"/>
      <c r="FE160" s="854"/>
      <c r="FF160" s="854"/>
      <c r="FG160" s="854"/>
      <c r="FH160" s="854"/>
      <c r="FI160" s="854"/>
      <c r="FJ160" s="854"/>
      <c r="FK160" s="854"/>
      <c r="FL160" s="854"/>
      <c r="FM160" s="854"/>
      <c r="FN160" s="854"/>
      <c r="FO160" s="854"/>
      <c r="FP160" s="854"/>
      <c r="FQ160" s="854"/>
      <c r="FR160" s="854"/>
      <c r="FS160" s="854"/>
      <c r="FT160" s="854"/>
      <c r="FU160" s="854"/>
      <c r="FV160" s="854"/>
      <c r="FW160" s="854"/>
      <c r="FX160" s="854"/>
      <c r="FY160" s="854"/>
      <c r="FZ160" s="854"/>
      <c r="GA160" s="854"/>
      <c r="GB160" s="854"/>
      <c r="GC160" s="854"/>
      <c r="GD160" s="854"/>
      <c r="GE160" s="854"/>
      <c r="GF160" s="854"/>
      <c r="GG160" s="854"/>
      <c r="GH160" s="854"/>
      <c r="GI160" s="854"/>
      <c r="GJ160" s="854"/>
      <c r="GK160" s="854"/>
      <c r="GL160" s="854"/>
      <c r="GM160" s="854"/>
      <c r="GN160" s="854"/>
      <c r="GO160" s="854"/>
      <c r="GP160" s="854"/>
      <c r="GQ160" s="854"/>
      <c r="GR160" s="854"/>
      <c r="GS160" s="854"/>
      <c r="GT160" s="854"/>
      <c r="GU160" s="854"/>
      <c r="GV160" s="854"/>
      <c r="GW160" s="854"/>
      <c r="GX160" s="854"/>
      <c r="GY160" s="854"/>
      <c r="GZ160" s="854"/>
      <c r="HA160" s="854"/>
      <c r="HB160" s="854"/>
      <c r="HC160" s="854"/>
      <c r="HD160" s="854"/>
      <c r="HE160" s="854"/>
      <c r="HF160" s="854"/>
      <c r="HG160" s="854"/>
      <c r="HH160" s="854"/>
      <c r="HI160" s="854"/>
      <c r="HJ160" s="854"/>
      <c r="HK160" s="854"/>
      <c r="HL160" s="854"/>
      <c r="HM160" s="854"/>
      <c r="HN160" s="854"/>
      <c r="HO160" s="854"/>
      <c r="HP160" s="854"/>
      <c r="HQ160" s="854"/>
      <c r="HR160" s="854"/>
      <c r="HS160" s="854"/>
      <c r="HT160" s="854"/>
      <c r="HU160" s="854"/>
      <c r="HV160" s="854"/>
      <c r="HW160" s="854"/>
      <c r="HX160" s="854"/>
      <c r="HY160" s="854"/>
      <c r="HZ160" s="854"/>
      <c r="IA160" s="854"/>
      <c r="IB160" s="854"/>
      <c r="IC160" s="854"/>
      <c r="ID160" s="854"/>
      <c r="IE160" s="854"/>
      <c r="IF160" s="854"/>
      <c r="IG160" s="854"/>
      <c r="IH160" s="854"/>
      <c r="II160" s="854"/>
      <c r="IJ160" s="854"/>
      <c r="IK160" s="854"/>
      <c r="IL160" s="854"/>
      <c r="IM160" s="854"/>
      <c r="IN160" s="854"/>
      <c r="IO160" s="854"/>
      <c r="IP160" s="854"/>
      <c r="IQ160" s="854"/>
      <c r="IR160" s="854"/>
      <c r="IS160" s="854"/>
      <c r="IT160" s="854"/>
      <c r="IU160" s="854"/>
      <c r="IV160" s="854"/>
      <c r="IW160" s="854"/>
      <c r="IX160" s="854"/>
      <c r="IY160" s="854"/>
      <c r="IZ160" s="854"/>
      <c r="JA160" s="854"/>
      <c r="JB160" s="854"/>
      <c r="JC160" s="854"/>
      <c r="JD160" s="854"/>
      <c r="JE160" s="854"/>
      <c r="JF160" s="854"/>
      <c r="JG160" s="854"/>
      <c r="JH160" s="854"/>
      <c r="JI160" s="854"/>
      <c r="JJ160" s="854"/>
      <c r="JK160" s="854"/>
      <c r="JL160" s="854"/>
      <c r="JM160" s="854"/>
      <c r="JN160" s="854"/>
      <c r="JO160" s="854"/>
      <c r="JP160" s="854"/>
      <c r="JQ160" s="854"/>
      <c r="JR160" s="854"/>
      <c r="JS160" s="854"/>
      <c r="JT160" s="854"/>
      <c r="JU160" s="854"/>
      <c r="JV160" s="854"/>
      <c r="JW160" s="854"/>
      <c r="JX160" s="854"/>
      <c r="JY160" s="854"/>
      <c r="JZ160" s="854"/>
      <c r="KA160" s="854"/>
      <c r="KB160" s="854"/>
      <c r="KC160" s="854"/>
      <c r="KD160" s="854"/>
      <c r="KE160" s="854"/>
      <c r="KF160" s="854"/>
      <c r="KG160" s="854"/>
      <c r="KH160" s="854"/>
      <c r="KI160" s="854"/>
      <c r="KJ160" s="854"/>
      <c r="KK160" s="854"/>
      <c r="KL160" s="854"/>
      <c r="KM160" s="854"/>
      <c r="KN160" s="854"/>
      <c r="KO160" s="854"/>
      <c r="KP160" s="854"/>
      <c r="KQ160" s="854"/>
      <c r="KR160" s="854"/>
      <c r="KS160" s="854"/>
      <c r="KT160" s="854"/>
      <c r="KU160" s="854"/>
      <c r="KV160" s="854"/>
      <c r="KW160" s="854"/>
      <c r="KX160" s="854"/>
      <c r="KY160" s="854"/>
      <c r="KZ160" s="854"/>
      <c r="LA160" s="854"/>
      <c r="LB160" s="854"/>
      <c r="LC160" s="854"/>
      <c r="LD160" s="854"/>
      <c r="LE160" s="854"/>
      <c r="LF160" s="854"/>
      <c r="LG160" s="854"/>
      <c r="LH160" s="854"/>
      <c r="LI160" s="854"/>
      <c r="LJ160" s="854"/>
      <c r="LK160" s="854"/>
      <c r="LL160" s="854"/>
      <c r="LM160" s="855"/>
    </row>
    <row r="161" spans="1:325" s="856" customFormat="1" ht="47.25" outlineLevel="1">
      <c r="A161" s="295" t="s">
        <v>2367</v>
      </c>
      <c r="B161" s="492" t="s">
        <v>2446</v>
      </c>
      <c r="C161" s="515">
        <v>600009935</v>
      </c>
      <c r="D161" s="325" t="s">
        <v>1356</v>
      </c>
      <c r="E161" s="325"/>
      <c r="F161" s="329"/>
      <c r="G161" s="329" t="s">
        <v>339</v>
      </c>
      <c r="H161" s="843">
        <v>1</v>
      </c>
      <c r="I161" s="726">
        <v>1037.8330537959637</v>
      </c>
      <c r="J161" s="669">
        <f t="shared" si="23"/>
        <v>1037.8330537959637</v>
      </c>
      <c r="K161" s="669">
        <f t="shared" si="24"/>
        <v>1267.401725295631</v>
      </c>
      <c r="L161" s="794">
        <f t="shared" si="25"/>
        <v>2.9827117089589413E-4</v>
      </c>
      <c r="M161" s="327"/>
      <c r="N161" s="1262"/>
      <c r="O161" s="1263"/>
      <c r="P161" s="345"/>
      <c r="Q161" s="345"/>
      <c r="R161" s="345"/>
      <c r="S161" s="345"/>
      <c r="T161" s="345"/>
      <c r="U161" s="345"/>
      <c r="V161" s="345"/>
      <c r="W161" s="345"/>
      <c r="X161" s="345"/>
      <c r="Y161" s="345"/>
      <c r="Z161" s="345"/>
      <c r="AA161" s="345"/>
      <c r="AB161" s="345"/>
      <c r="AC161" s="345"/>
      <c r="AD161" s="345"/>
      <c r="AE161" s="345"/>
      <c r="AF161" s="854"/>
      <c r="AG161" s="854"/>
      <c r="AH161" s="854"/>
      <c r="AI161" s="854"/>
      <c r="AJ161" s="854"/>
      <c r="AK161" s="854"/>
      <c r="AL161" s="854"/>
      <c r="AM161" s="854"/>
      <c r="AN161" s="854"/>
      <c r="AO161" s="854"/>
      <c r="AP161" s="854"/>
      <c r="AQ161" s="854"/>
      <c r="AR161" s="854"/>
      <c r="AS161" s="854"/>
      <c r="AT161" s="854"/>
      <c r="AU161" s="854"/>
      <c r="AV161" s="854"/>
      <c r="AW161" s="854"/>
      <c r="AX161" s="854"/>
      <c r="AY161" s="854"/>
      <c r="AZ161" s="854"/>
      <c r="BA161" s="854"/>
      <c r="BB161" s="854"/>
      <c r="BC161" s="854"/>
      <c r="BD161" s="854"/>
      <c r="BE161" s="854"/>
      <c r="BF161" s="854"/>
      <c r="BG161" s="854"/>
      <c r="BH161" s="854"/>
      <c r="BI161" s="854"/>
      <c r="BJ161" s="854"/>
      <c r="BK161" s="854"/>
      <c r="BL161" s="854"/>
      <c r="BM161" s="854"/>
      <c r="BN161" s="854"/>
      <c r="BO161" s="854"/>
      <c r="BP161" s="854"/>
      <c r="BQ161" s="854"/>
      <c r="BR161" s="854"/>
      <c r="BS161" s="854"/>
      <c r="BT161" s="854"/>
      <c r="BU161" s="854"/>
      <c r="BV161" s="854"/>
      <c r="BW161" s="854"/>
      <c r="BX161" s="854"/>
      <c r="BY161" s="854"/>
      <c r="BZ161" s="854"/>
      <c r="CA161" s="854"/>
      <c r="CB161" s="854"/>
      <c r="CC161" s="854"/>
      <c r="CD161" s="854"/>
      <c r="CE161" s="854"/>
      <c r="CF161" s="854"/>
      <c r="CG161" s="854"/>
      <c r="CH161" s="854"/>
      <c r="CI161" s="854"/>
      <c r="CJ161" s="854"/>
      <c r="CK161" s="854"/>
      <c r="CL161" s="854"/>
      <c r="CM161" s="854"/>
      <c r="CN161" s="854"/>
      <c r="CO161" s="854"/>
      <c r="CP161" s="854"/>
      <c r="CQ161" s="854"/>
      <c r="CR161" s="854"/>
      <c r="CS161" s="854"/>
      <c r="CT161" s="854"/>
      <c r="CU161" s="854"/>
      <c r="CV161" s="854"/>
      <c r="CW161" s="854"/>
      <c r="CX161" s="854"/>
      <c r="CY161" s="854"/>
      <c r="CZ161" s="854"/>
      <c r="DA161" s="854"/>
      <c r="DB161" s="854"/>
      <c r="DC161" s="854"/>
      <c r="DD161" s="854"/>
      <c r="DE161" s="854"/>
      <c r="DF161" s="854"/>
      <c r="DG161" s="854"/>
      <c r="DH161" s="854"/>
      <c r="DI161" s="854"/>
      <c r="DJ161" s="854"/>
      <c r="DK161" s="854"/>
      <c r="DL161" s="854"/>
      <c r="DM161" s="854"/>
      <c r="DN161" s="854"/>
      <c r="DO161" s="854"/>
      <c r="DP161" s="854"/>
      <c r="DQ161" s="854"/>
      <c r="DR161" s="854"/>
      <c r="DS161" s="854"/>
      <c r="DT161" s="854"/>
      <c r="DU161" s="854"/>
      <c r="DV161" s="854"/>
      <c r="DW161" s="854"/>
      <c r="DX161" s="854"/>
      <c r="DY161" s="854"/>
      <c r="DZ161" s="854"/>
      <c r="EA161" s="854"/>
      <c r="EB161" s="854"/>
      <c r="EC161" s="854"/>
      <c r="ED161" s="854"/>
      <c r="EE161" s="854"/>
      <c r="EF161" s="854"/>
      <c r="EG161" s="854"/>
      <c r="EH161" s="854"/>
      <c r="EI161" s="854"/>
      <c r="EJ161" s="854"/>
      <c r="EK161" s="854"/>
      <c r="EL161" s="854"/>
      <c r="EM161" s="854"/>
      <c r="EN161" s="854"/>
      <c r="EO161" s="854"/>
      <c r="EP161" s="854"/>
      <c r="EQ161" s="854"/>
      <c r="ER161" s="854"/>
      <c r="ES161" s="854"/>
      <c r="ET161" s="854"/>
      <c r="EU161" s="854"/>
      <c r="EV161" s="854"/>
      <c r="EW161" s="854"/>
      <c r="EX161" s="854"/>
      <c r="EY161" s="854"/>
      <c r="EZ161" s="854"/>
      <c r="FA161" s="854"/>
      <c r="FB161" s="854"/>
      <c r="FC161" s="854"/>
      <c r="FD161" s="854"/>
      <c r="FE161" s="854"/>
      <c r="FF161" s="854"/>
      <c r="FG161" s="854"/>
      <c r="FH161" s="854"/>
      <c r="FI161" s="854"/>
      <c r="FJ161" s="854"/>
      <c r="FK161" s="854"/>
      <c r="FL161" s="854"/>
      <c r="FM161" s="854"/>
      <c r="FN161" s="854"/>
      <c r="FO161" s="854"/>
      <c r="FP161" s="854"/>
      <c r="FQ161" s="854"/>
      <c r="FR161" s="854"/>
      <c r="FS161" s="854"/>
      <c r="FT161" s="854"/>
      <c r="FU161" s="854"/>
      <c r="FV161" s="854"/>
      <c r="FW161" s="854"/>
      <c r="FX161" s="854"/>
      <c r="FY161" s="854"/>
      <c r="FZ161" s="854"/>
      <c r="GA161" s="854"/>
      <c r="GB161" s="854"/>
      <c r="GC161" s="854"/>
      <c r="GD161" s="854"/>
      <c r="GE161" s="854"/>
      <c r="GF161" s="854"/>
      <c r="GG161" s="854"/>
      <c r="GH161" s="854"/>
      <c r="GI161" s="854"/>
      <c r="GJ161" s="854"/>
      <c r="GK161" s="854"/>
      <c r="GL161" s="854"/>
      <c r="GM161" s="854"/>
      <c r="GN161" s="854"/>
      <c r="GO161" s="854"/>
      <c r="GP161" s="854"/>
      <c r="GQ161" s="854"/>
      <c r="GR161" s="854"/>
      <c r="GS161" s="854"/>
      <c r="GT161" s="854"/>
      <c r="GU161" s="854"/>
      <c r="GV161" s="854"/>
      <c r="GW161" s="854"/>
      <c r="GX161" s="854"/>
      <c r="GY161" s="854"/>
      <c r="GZ161" s="854"/>
      <c r="HA161" s="854"/>
      <c r="HB161" s="854"/>
      <c r="HC161" s="854"/>
      <c r="HD161" s="854"/>
      <c r="HE161" s="854"/>
      <c r="HF161" s="854"/>
      <c r="HG161" s="854"/>
      <c r="HH161" s="854"/>
      <c r="HI161" s="854"/>
      <c r="HJ161" s="854"/>
      <c r="HK161" s="854"/>
      <c r="HL161" s="854"/>
      <c r="HM161" s="854"/>
      <c r="HN161" s="854"/>
      <c r="HO161" s="854"/>
      <c r="HP161" s="854"/>
      <c r="HQ161" s="854"/>
      <c r="HR161" s="854"/>
      <c r="HS161" s="854"/>
      <c r="HT161" s="854"/>
      <c r="HU161" s="854"/>
      <c r="HV161" s="854"/>
      <c r="HW161" s="854"/>
      <c r="HX161" s="854"/>
      <c r="HY161" s="854"/>
      <c r="HZ161" s="854"/>
      <c r="IA161" s="854"/>
      <c r="IB161" s="854"/>
      <c r="IC161" s="854"/>
      <c r="ID161" s="854"/>
      <c r="IE161" s="854"/>
      <c r="IF161" s="854"/>
      <c r="IG161" s="854"/>
      <c r="IH161" s="854"/>
      <c r="II161" s="854"/>
      <c r="IJ161" s="854"/>
      <c r="IK161" s="854"/>
      <c r="IL161" s="854"/>
      <c r="IM161" s="854"/>
      <c r="IN161" s="854"/>
      <c r="IO161" s="854"/>
      <c r="IP161" s="854"/>
      <c r="IQ161" s="854"/>
      <c r="IR161" s="854"/>
      <c r="IS161" s="854"/>
      <c r="IT161" s="854"/>
      <c r="IU161" s="854"/>
      <c r="IV161" s="854"/>
      <c r="IW161" s="854"/>
      <c r="IX161" s="854"/>
      <c r="IY161" s="854"/>
      <c r="IZ161" s="854"/>
      <c r="JA161" s="854"/>
      <c r="JB161" s="854"/>
      <c r="JC161" s="854"/>
      <c r="JD161" s="854"/>
      <c r="JE161" s="854"/>
      <c r="JF161" s="854"/>
      <c r="JG161" s="854"/>
      <c r="JH161" s="854"/>
      <c r="JI161" s="854"/>
      <c r="JJ161" s="854"/>
      <c r="JK161" s="854"/>
      <c r="JL161" s="854"/>
      <c r="JM161" s="854"/>
      <c r="JN161" s="854"/>
      <c r="JO161" s="854"/>
      <c r="JP161" s="854"/>
      <c r="JQ161" s="854"/>
      <c r="JR161" s="854"/>
      <c r="JS161" s="854"/>
      <c r="JT161" s="854"/>
      <c r="JU161" s="854"/>
      <c r="JV161" s="854"/>
      <c r="JW161" s="854"/>
      <c r="JX161" s="854"/>
      <c r="JY161" s="854"/>
      <c r="JZ161" s="854"/>
      <c r="KA161" s="854"/>
      <c r="KB161" s="854"/>
      <c r="KC161" s="854"/>
      <c r="KD161" s="854"/>
      <c r="KE161" s="854"/>
      <c r="KF161" s="854"/>
      <c r="KG161" s="854"/>
      <c r="KH161" s="854"/>
      <c r="KI161" s="854"/>
      <c r="KJ161" s="854"/>
      <c r="KK161" s="854"/>
      <c r="KL161" s="854"/>
      <c r="KM161" s="854"/>
      <c r="KN161" s="854"/>
      <c r="KO161" s="854"/>
      <c r="KP161" s="854"/>
      <c r="KQ161" s="854"/>
      <c r="KR161" s="854"/>
      <c r="KS161" s="854"/>
      <c r="KT161" s="854"/>
      <c r="KU161" s="854"/>
      <c r="KV161" s="854"/>
      <c r="KW161" s="854"/>
      <c r="KX161" s="854"/>
      <c r="KY161" s="854"/>
      <c r="KZ161" s="854"/>
      <c r="LA161" s="854"/>
      <c r="LB161" s="854"/>
      <c r="LC161" s="854"/>
      <c r="LD161" s="854"/>
      <c r="LE161" s="854"/>
      <c r="LF161" s="854"/>
      <c r="LG161" s="854"/>
      <c r="LH161" s="854"/>
      <c r="LI161" s="854"/>
      <c r="LJ161" s="854"/>
      <c r="LK161" s="854"/>
      <c r="LL161" s="854"/>
      <c r="LM161" s="855"/>
    </row>
    <row r="162" spans="1:325" s="856" customFormat="1" ht="47.25" outlineLevel="1">
      <c r="A162" s="295" t="s">
        <v>2368</v>
      </c>
      <c r="B162" s="492" t="s">
        <v>2446</v>
      </c>
      <c r="C162" s="515">
        <v>600009936</v>
      </c>
      <c r="D162" s="325" t="s">
        <v>1357</v>
      </c>
      <c r="E162" s="325"/>
      <c r="F162" s="329"/>
      <c r="G162" s="329" t="s">
        <v>339</v>
      </c>
      <c r="H162" s="843">
        <v>6</v>
      </c>
      <c r="I162" s="726">
        <v>1120.0052036626764</v>
      </c>
      <c r="J162" s="669">
        <f t="shared" si="23"/>
        <v>6720.0312219760581</v>
      </c>
      <c r="K162" s="669">
        <f t="shared" si="24"/>
        <v>8206.5021282771631</v>
      </c>
      <c r="L162" s="794">
        <f t="shared" si="25"/>
        <v>1.9313237073193329E-3</v>
      </c>
      <c r="M162" s="327"/>
      <c r="N162" s="1262"/>
      <c r="O162" s="1263"/>
      <c r="P162" s="345"/>
      <c r="Q162" s="345"/>
      <c r="R162" s="345"/>
      <c r="S162" s="345"/>
      <c r="T162" s="345"/>
      <c r="U162" s="345"/>
      <c r="V162" s="345"/>
      <c r="W162" s="345"/>
      <c r="X162" s="345"/>
      <c r="Y162" s="345"/>
      <c r="Z162" s="345"/>
      <c r="AA162" s="345"/>
      <c r="AB162" s="345"/>
      <c r="AC162" s="345"/>
      <c r="AD162" s="345"/>
      <c r="AE162" s="345"/>
      <c r="AF162" s="854"/>
      <c r="AG162" s="854"/>
      <c r="AH162" s="854"/>
      <c r="AI162" s="854"/>
      <c r="AJ162" s="854"/>
      <c r="AK162" s="854"/>
      <c r="AL162" s="854"/>
      <c r="AM162" s="854"/>
      <c r="AN162" s="854"/>
      <c r="AO162" s="854"/>
      <c r="AP162" s="854"/>
      <c r="AQ162" s="854"/>
      <c r="AR162" s="854"/>
      <c r="AS162" s="854"/>
      <c r="AT162" s="854"/>
      <c r="AU162" s="854"/>
      <c r="AV162" s="854"/>
      <c r="AW162" s="854"/>
      <c r="AX162" s="854"/>
      <c r="AY162" s="854"/>
      <c r="AZ162" s="854"/>
      <c r="BA162" s="854"/>
      <c r="BB162" s="854"/>
      <c r="BC162" s="854"/>
      <c r="BD162" s="854"/>
      <c r="BE162" s="854"/>
      <c r="BF162" s="854"/>
      <c r="BG162" s="854"/>
      <c r="BH162" s="854"/>
      <c r="BI162" s="854"/>
      <c r="BJ162" s="854"/>
      <c r="BK162" s="854"/>
      <c r="BL162" s="854"/>
      <c r="BM162" s="854"/>
      <c r="BN162" s="854"/>
      <c r="BO162" s="854"/>
      <c r="BP162" s="854"/>
      <c r="BQ162" s="854"/>
      <c r="BR162" s="854"/>
      <c r="BS162" s="854"/>
      <c r="BT162" s="854"/>
      <c r="BU162" s="854"/>
      <c r="BV162" s="854"/>
      <c r="BW162" s="854"/>
      <c r="BX162" s="854"/>
      <c r="BY162" s="854"/>
      <c r="BZ162" s="854"/>
      <c r="CA162" s="854"/>
      <c r="CB162" s="854"/>
      <c r="CC162" s="854"/>
      <c r="CD162" s="854"/>
      <c r="CE162" s="854"/>
      <c r="CF162" s="854"/>
      <c r="CG162" s="854"/>
      <c r="CH162" s="854"/>
      <c r="CI162" s="854"/>
      <c r="CJ162" s="854"/>
      <c r="CK162" s="854"/>
      <c r="CL162" s="854"/>
      <c r="CM162" s="854"/>
      <c r="CN162" s="854"/>
      <c r="CO162" s="854"/>
      <c r="CP162" s="854"/>
      <c r="CQ162" s="854"/>
      <c r="CR162" s="854"/>
      <c r="CS162" s="854"/>
      <c r="CT162" s="854"/>
      <c r="CU162" s="854"/>
      <c r="CV162" s="854"/>
      <c r="CW162" s="854"/>
      <c r="CX162" s="854"/>
      <c r="CY162" s="854"/>
      <c r="CZ162" s="854"/>
      <c r="DA162" s="854"/>
      <c r="DB162" s="854"/>
      <c r="DC162" s="854"/>
      <c r="DD162" s="854"/>
      <c r="DE162" s="854"/>
      <c r="DF162" s="854"/>
      <c r="DG162" s="854"/>
      <c r="DH162" s="854"/>
      <c r="DI162" s="854"/>
      <c r="DJ162" s="854"/>
      <c r="DK162" s="854"/>
      <c r="DL162" s="854"/>
      <c r="DM162" s="854"/>
      <c r="DN162" s="854"/>
      <c r="DO162" s="854"/>
      <c r="DP162" s="854"/>
      <c r="DQ162" s="854"/>
      <c r="DR162" s="854"/>
      <c r="DS162" s="854"/>
      <c r="DT162" s="854"/>
      <c r="DU162" s="854"/>
      <c r="DV162" s="854"/>
      <c r="DW162" s="854"/>
      <c r="DX162" s="854"/>
      <c r="DY162" s="854"/>
      <c r="DZ162" s="854"/>
      <c r="EA162" s="854"/>
      <c r="EB162" s="854"/>
      <c r="EC162" s="854"/>
      <c r="ED162" s="854"/>
      <c r="EE162" s="854"/>
      <c r="EF162" s="854"/>
      <c r="EG162" s="854"/>
      <c r="EH162" s="854"/>
      <c r="EI162" s="854"/>
      <c r="EJ162" s="854"/>
      <c r="EK162" s="854"/>
      <c r="EL162" s="854"/>
      <c r="EM162" s="854"/>
      <c r="EN162" s="854"/>
      <c r="EO162" s="854"/>
      <c r="EP162" s="854"/>
      <c r="EQ162" s="854"/>
      <c r="ER162" s="854"/>
      <c r="ES162" s="854"/>
      <c r="ET162" s="854"/>
      <c r="EU162" s="854"/>
      <c r="EV162" s="854"/>
      <c r="EW162" s="854"/>
      <c r="EX162" s="854"/>
      <c r="EY162" s="854"/>
      <c r="EZ162" s="854"/>
      <c r="FA162" s="854"/>
      <c r="FB162" s="854"/>
      <c r="FC162" s="854"/>
      <c r="FD162" s="854"/>
      <c r="FE162" s="854"/>
      <c r="FF162" s="854"/>
      <c r="FG162" s="854"/>
      <c r="FH162" s="854"/>
      <c r="FI162" s="854"/>
      <c r="FJ162" s="854"/>
      <c r="FK162" s="854"/>
      <c r="FL162" s="854"/>
      <c r="FM162" s="854"/>
      <c r="FN162" s="854"/>
      <c r="FO162" s="854"/>
      <c r="FP162" s="854"/>
      <c r="FQ162" s="854"/>
      <c r="FR162" s="854"/>
      <c r="FS162" s="854"/>
      <c r="FT162" s="854"/>
      <c r="FU162" s="854"/>
      <c r="FV162" s="854"/>
      <c r="FW162" s="854"/>
      <c r="FX162" s="854"/>
      <c r="FY162" s="854"/>
      <c r="FZ162" s="854"/>
      <c r="GA162" s="854"/>
      <c r="GB162" s="854"/>
      <c r="GC162" s="854"/>
      <c r="GD162" s="854"/>
      <c r="GE162" s="854"/>
      <c r="GF162" s="854"/>
      <c r="GG162" s="854"/>
      <c r="GH162" s="854"/>
      <c r="GI162" s="854"/>
      <c r="GJ162" s="854"/>
      <c r="GK162" s="854"/>
      <c r="GL162" s="854"/>
      <c r="GM162" s="854"/>
      <c r="GN162" s="854"/>
      <c r="GO162" s="854"/>
      <c r="GP162" s="854"/>
      <c r="GQ162" s="854"/>
      <c r="GR162" s="854"/>
      <c r="GS162" s="854"/>
      <c r="GT162" s="854"/>
      <c r="GU162" s="854"/>
      <c r="GV162" s="854"/>
      <c r="GW162" s="854"/>
      <c r="GX162" s="854"/>
      <c r="GY162" s="854"/>
      <c r="GZ162" s="854"/>
      <c r="HA162" s="854"/>
      <c r="HB162" s="854"/>
      <c r="HC162" s="854"/>
      <c r="HD162" s="854"/>
      <c r="HE162" s="854"/>
      <c r="HF162" s="854"/>
      <c r="HG162" s="854"/>
      <c r="HH162" s="854"/>
      <c r="HI162" s="854"/>
      <c r="HJ162" s="854"/>
      <c r="HK162" s="854"/>
      <c r="HL162" s="854"/>
      <c r="HM162" s="854"/>
      <c r="HN162" s="854"/>
      <c r="HO162" s="854"/>
      <c r="HP162" s="854"/>
      <c r="HQ162" s="854"/>
      <c r="HR162" s="854"/>
      <c r="HS162" s="854"/>
      <c r="HT162" s="854"/>
      <c r="HU162" s="854"/>
      <c r="HV162" s="854"/>
      <c r="HW162" s="854"/>
      <c r="HX162" s="854"/>
      <c r="HY162" s="854"/>
      <c r="HZ162" s="854"/>
      <c r="IA162" s="854"/>
      <c r="IB162" s="854"/>
      <c r="IC162" s="854"/>
      <c r="ID162" s="854"/>
      <c r="IE162" s="854"/>
      <c r="IF162" s="854"/>
      <c r="IG162" s="854"/>
      <c r="IH162" s="854"/>
      <c r="II162" s="854"/>
      <c r="IJ162" s="854"/>
      <c r="IK162" s="854"/>
      <c r="IL162" s="854"/>
      <c r="IM162" s="854"/>
      <c r="IN162" s="854"/>
      <c r="IO162" s="854"/>
      <c r="IP162" s="854"/>
      <c r="IQ162" s="854"/>
      <c r="IR162" s="854"/>
      <c r="IS162" s="854"/>
      <c r="IT162" s="854"/>
      <c r="IU162" s="854"/>
      <c r="IV162" s="854"/>
      <c r="IW162" s="854"/>
      <c r="IX162" s="854"/>
      <c r="IY162" s="854"/>
      <c r="IZ162" s="854"/>
      <c r="JA162" s="854"/>
      <c r="JB162" s="854"/>
      <c r="JC162" s="854"/>
      <c r="JD162" s="854"/>
      <c r="JE162" s="854"/>
      <c r="JF162" s="854"/>
      <c r="JG162" s="854"/>
      <c r="JH162" s="854"/>
      <c r="JI162" s="854"/>
      <c r="JJ162" s="854"/>
      <c r="JK162" s="854"/>
      <c r="JL162" s="854"/>
      <c r="JM162" s="854"/>
      <c r="JN162" s="854"/>
      <c r="JO162" s="854"/>
      <c r="JP162" s="854"/>
      <c r="JQ162" s="854"/>
      <c r="JR162" s="854"/>
      <c r="JS162" s="854"/>
      <c r="JT162" s="854"/>
      <c r="JU162" s="854"/>
      <c r="JV162" s="854"/>
      <c r="JW162" s="854"/>
      <c r="JX162" s="854"/>
      <c r="JY162" s="854"/>
      <c r="JZ162" s="854"/>
      <c r="KA162" s="854"/>
      <c r="KB162" s="854"/>
      <c r="KC162" s="854"/>
      <c r="KD162" s="854"/>
      <c r="KE162" s="854"/>
      <c r="KF162" s="854"/>
      <c r="KG162" s="854"/>
      <c r="KH162" s="854"/>
      <c r="KI162" s="854"/>
      <c r="KJ162" s="854"/>
      <c r="KK162" s="854"/>
      <c r="KL162" s="854"/>
      <c r="KM162" s="854"/>
      <c r="KN162" s="854"/>
      <c r="KO162" s="854"/>
      <c r="KP162" s="854"/>
      <c r="KQ162" s="854"/>
      <c r="KR162" s="854"/>
      <c r="KS162" s="854"/>
      <c r="KT162" s="854"/>
      <c r="KU162" s="854"/>
      <c r="KV162" s="854"/>
      <c r="KW162" s="854"/>
      <c r="KX162" s="854"/>
      <c r="KY162" s="854"/>
      <c r="KZ162" s="854"/>
      <c r="LA162" s="854"/>
      <c r="LB162" s="854"/>
      <c r="LC162" s="854"/>
      <c r="LD162" s="854"/>
      <c r="LE162" s="854"/>
      <c r="LF162" s="854"/>
      <c r="LG162" s="854"/>
      <c r="LH162" s="854"/>
      <c r="LI162" s="854"/>
      <c r="LJ162" s="854"/>
      <c r="LK162" s="854"/>
      <c r="LL162" s="854"/>
      <c r="LM162" s="855"/>
    </row>
    <row r="163" spans="1:325" s="856" customFormat="1" ht="47.25" outlineLevel="1">
      <c r="A163" s="295" t="s">
        <v>2369</v>
      </c>
      <c r="B163" s="492" t="s">
        <v>2446</v>
      </c>
      <c r="C163" s="515">
        <v>600009934</v>
      </c>
      <c r="D163" s="325" t="s">
        <v>1356</v>
      </c>
      <c r="E163" s="325"/>
      <c r="F163" s="329"/>
      <c r="G163" s="329" t="s">
        <v>339</v>
      </c>
      <c r="H163" s="843">
        <v>1</v>
      </c>
      <c r="I163" s="726">
        <v>1120.0052036626764</v>
      </c>
      <c r="J163" s="669">
        <f t="shared" si="23"/>
        <v>1120.0052036626764</v>
      </c>
      <c r="K163" s="669">
        <f t="shared" si="24"/>
        <v>1367.7503547128606</v>
      </c>
      <c r="L163" s="794">
        <f t="shared" si="25"/>
        <v>3.2188728455322216E-4</v>
      </c>
      <c r="M163" s="327"/>
      <c r="N163" s="1262"/>
      <c r="O163" s="1263"/>
      <c r="P163" s="345"/>
      <c r="Q163" s="345"/>
      <c r="R163" s="345"/>
      <c r="S163" s="345"/>
      <c r="T163" s="345"/>
      <c r="U163" s="345"/>
      <c r="V163" s="345"/>
      <c r="W163" s="345"/>
      <c r="X163" s="345"/>
      <c r="Y163" s="345"/>
      <c r="Z163" s="345"/>
      <c r="AA163" s="345"/>
      <c r="AB163" s="345"/>
      <c r="AC163" s="345"/>
      <c r="AD163" s="345"/>
      <c r="AE163" s="345"/>
      <c r="AF163" s="854"/>
      <c r="AG163" s="854"/>
      <c r="AH163" s="854"/>
      <c r="AI163" s="854"/>
      <c r="AJ163" s="854"/>
      <c r="AK163" s="854"/>
      <c r="AL163" s="854"/>
      <c r="AM163" s="854"/>
      <c r="AN163" s="854"/>
      <c r="AO163" s="854"/>
      <c r="AP163" s="854"/>
      <c r="AQ163" s="854"/>
      <c r="AR163" s="854"/>
      <c r="AS163" s="854"/>
      <c r="AT163" s="854"/>
      <c r="AU163" s="854"/>
      <c r="AV163" s="854"/>
      <c r="AW163" s="854"/>
      <c r="AX163" s="854"/>
      <c r="AY163" s="854"/>
      <c r="AZ163" s="854"/>
      <c r="BA163" s="854"/>
      <c r="BB163" s="854"/>
      <c r="BC163" s="854"/>
      <c r="BD163" s="854"/>
      <c r="BE163" s="854"/>
      <c r="BF163" s="854"/>
      <c r="BG163" s="854"/>
      <c r="BH163" s="854"/>
      <c r="BI163" s="854"/>
      <c r="BJ163" s="854"/>
      <c r="BK163" s="854"/>
      <c r="BL163" s="854"/>
      <c r="BM163" s="854"/>
      <c r="BN163" s="854"/>
      <c r="BO163" s="854"/>
      <c r="BP163" s="854"/>
      <c r="BQ163" s="854"/>
      <c r="BR163" s="854"/>
      <c r="BS163" s="854"/>
      <c r="BT163" s="854"/>
      <c r="BU163" s="854"/>
      <c r="BV163" s="854"/>
      <c r="BW163" s="854"/>
      <c r="BX163" s="854"/>
      <c r="BY163" s="854"/>
      <c r="BZ163" s="854"/>
      <c r="CA163" s="854"/>
      <c r="CB163" s="854"/>
      <c r="CC163" s="854"/>
      <c r="CD163" s="854"/>
      <c r="CE163" s="854"/>
      <c r="CF163" s="854"/>
      <c r="CG163" s="854"/>
      <c r="CH163" s="854"/>
      <c r="CI163" s="854"/>
      <c r="CJ163" s="854"/>
      <c r="CK163" s="854"/>
      <c r="CL163" s="854"/>
      <c r="CM163" s="854"/>
      <c r="CN163" s="854"/>
      <c r="CO163" s="854"/>
      <c r="CP163" s="854"/>
      <c r="CQ163" s="854"/>
      <c r="CR163" s="854"/>
      <c r="CS163" s="854"/>
      <c r="CT163" s="854"/>
      <c r="CU163" s="854"/>
      <c r="CV163" s="854"/>
      <c r="CW163" s="854"/>
      <c r="CX163" s="854"/>
      <c r="CY163" s="854"/>
      <c r="CZ163" s="854"/>
      <c r="DA163" s="854"/>
      <c r="DB163" s="854"/>
      <c r="DC163" s="854"/>
      <c r="DD163" s="854"/>
      <c r="DE163" s="854"/>
      <c r="DF163" s="854"/>
      <c r="DG163" s="854"/>
      <c r="DH163" s="854"/>
      <c r="DI163" s="854"/>
      <c r="DJ163" s="854"/>
      <c r="DK163" s="854"/>
      <c r="DL163" s="854"/>
      <c r="DM163" s="854"/>
      <c r="DN163" s="854"/>
      <c r="DO163" s="854"/>
      <c r="DP163" s="854"/>
      <c r="DQ163" s="854"/>
      <c r="DR163" s="854"/>
      <c r="DS163" s="854"/>
      <c r="DT163" s="854"/>
      <c r="DU163" s="854"/>
      <c r="DV163" s="854"/>
      <c r="DW163" s="854"/>
      <c r="DX163" s="854"/>
      <c r="DY163" s="854"/>
      <c r="DZ163" s="854"/>
      <c r="EA163" s="854"/>
      <c r="EB163" s="854"/>
      <c r="EC163" s="854"/>
      <c r="ED163" s="854"/>
      <c r="EE163" s="854"/>
      <c r="EF163" s="854"/>
      <c r="EG163" s="854"/>
      <c r="EH163" s="854"/>
      <c r="EI163" s="854"/>
      <c r="EJ163" s="854"/>
      <c r="EK163" s="854"/>
      <c r="EL163" s="854"/>
      <c r="EM163" s="854"/>
      <c r="EN163" s="854"/>
      <c r="EO163" s="854"/>
      <c r="EP163" s="854"/>
      <c r="EQ163" s="854"/>
      <c r="ER163" s="854"/>
      <c r="ES163" s="854"/>
      <c r="ET163" s="854"/>
      <c r="EU163" s="854"/>
      <c r="EV163" s="854"/>
      <c r="EW163" s="854"/>
      <c r="EX163" s="854"/>
      <c r="EY163" s="854"/>
      <c r="EZ163" s="854"/>
      <c r="FA163" s="854"/>
      <c r="FB163" s="854"/>
      <c r="FC163" s="854"/>
      <c r="FD163" s="854"/>
      <c r="FE163" s="854"/>
      <c r="FF163" s="854"/>
      <c r="FG163" s="854"/>
      <c r="FH163" s="854"/>
      <c r="FI163" s="854"/>
      <c r="FJ163" s="854"/>
      <c r="FK163" s="854"/>
      <c r="FL163" s="854"/>
      <c r="FM163" s="854"/>
      <c r="FN163" s="854"/>
      <c r="FO163" s="854"/>
      <c r="FP163" s="854"/>
      <c r="FQ163" s="854"/>
      <c r="FR163" s="854"/>
      <c r="FS163" s="854"/>
      <c r="FT163" s="854"/>
      <c r="FU163" s="854"/>
      <c r="FV163" s="854"/>
      <c r="FW163" s="854"/>
      <c r="FX163" s="854"/>
      <c r="FY163" s="854"/>
      <c r="FZ163" s="854"/>
      <c r="GA163" s="854"/>
      <c r="GB163" s="854"/>
      <c r="GC163" s="854"/>
      <c r="GD163" s="854"/>
      <c r="GE163" s="854"/>
      <c r="GF163" s="854"/>
      <c r="GG163" s="854"/>
      <c r="GH163" s="854"/>
      <c r="GI163" s="854"/>
      <c r="GJ163" s="854"/>
      <c r="GK163" s="854"/>
      <c r="GL163" s="854"/>
      <c r="GM163" s="854"/>
      <c r="GN163" s="854"/>
      <c r="GO163" s="854"/>
      <c r="GP163" s="854"/>
      <c r="GQ163" s="854"/>
      <c r="GR163" s="854"/>
      <c r="GS163" s="854"/>
      <c r="GT163" s="854"/>
      <c r="GU163" s="854"/>
      <c r="GV163" s="854"/>
      <c r="GW163" s="854"/>
      <c r="GX163" s="854"/>
      <c r="GY163" s="854"/>
      <c r="GZ163" s="854"/>
      <c r="HA163" s="854"/>
      <c r="HB163" s="854"/>
      <c r="HC163" s="854"/>
      <c r="HD163" s="854"/>
      <c r="HE163" s="854"/>
      <c r="HF163" s="854"/>
      <c r="HG163" s="854"/>
      <c r="HH163" s="854"/>
      <c r="HI163" s="854"/>
      <c r="HJ163" s="854"/>
      <c r="HK163" s="854"/>
      <c r="HL163" s="854"/>
      <c r="HM163" s="854"/>
      <c r="HN163" s="854"/>
      <c r="HO163" s="854"/>
      <c r="HP163" s="854"/>
      <c r="HQ163" s="854"/>
      <c r="HR163" s="854"/>
      <c r="HS163" s="854"/>
      <c r="HT163" s="854"/>
      <c r="HU163" s="854"/>
      <c r="HV163" s="854"/>
      <c r="HW163" s="854"/>
      <c r="HX163" s="854"/>
      <c r="HY163" s="854"/>
      <c r="HZ163" s="854"/>
      <c r="IA163" s="854"/>
      <c r="IB163" s="854"/>
      <c r="IC163" s="854"/>
      <c r="ID163" s="854"/>
      <c r="IE163" s="854"/>
      <c r="IF163" s="854"/>
      <c r="IG163" s="854"/>
      <c r="IH163" s="854"/>
      <c r="II163" s="854"/>
      <c r="IJ163" s="854"/>
      <c r="IK163" s="854"/>
      <c r="IL163" s="854"/>
      <c r="IM163" s="854"/>
      <c r="IN163" s="854"/>
      <c r="IO163" s="854"/>
      <c r="IP163" s="854"/>
      <c r="IQ163" s="854"/>
      <c r="IR163" s="854"/>
      <c r="IS163" s="854"/>
      <c r="IT163" s="854"/>
      <c r="IU163" s="854"/>
      <c r="IV163" s="854"/>
      <c r="IW163" s="854"/>
      <c r="IX163" s="854"/>
      <c r="IY163" s="854"/>
      <c r="IZ163" s="854"/>
      <c r="JA163" s="854"/>
      <c r="JB163" s="854"/>
      <c r="JC163" s="854"/>
      <c r="JD163" s="854"/>
      <c r="JE163" s="854"/>
      <c r="JF163" s="854"/>
      <c r="JG163" s="854"/>
      <c r="JH163" s="854"/>
      <c r="JI163" s="854"/>
      <c r="JJ163" s="854"/>
      <c r="JK163" s="854"/>
      <c r="JL163" s="854"/>
      <c r="JM163" s="854"/>
      <c r="JN163" s="854"/>
      <c r="JO163" s="854"/>
      <c r="JP163" s="854"/>
      <c r="JQ163" s="854"/>
      <c r="JR163" s="854"/>
      <c r="JS163" s="854"/>
      <c r="JT163" s="854"/>
      <c r="JU163" s="854"/>
      <c r="JV163" s="854"/>
      <c r="JW163" s="854"/>
      <c r="JX163" s="854"/>
      <c r="JY163" s="854"/>
      <c r="JZ163" s="854"/>
      <c r="KA163" s="854"/>
      <c r="KB163" s="854"/>
      <c r="KC163" s="854"/>
      <c r="KD163" s="854"/>
      <c r="KE163" s="854"/>
      <c r="KF163" s="854"/>
      <c r="KG163" s="854"/>
      <c r="KH163" s="854"/>
      <c r="KI163" s="854"/>
      <c r="KJ163" s="854"/>
      <c r="KK163" s="854"/>
      <c r="KL163" s="854"/>
      <c r="KM163" s="854"/>
      <c r="KN163" s="854"/>
      <c r="KO163" s="854"/>
      <c r="KP163" s="854"/>
      <c r="KQ163" s="854"/>
      <c r="KR163" s="854"/>
      <c r="KS163" s="854"/>
      <c r="KT163" s="854"/>
      <c r="KU163" s="854"/>
      <c r="KV163" s="854"/>
      <c r="KW163" s="854"/>
      <c r="KX163" s="854"/>
      <c r="KY163" s="854"/>
      <c r="KZ163" s="854"/>
      <c r="LA163" s="854"/>
      <c r="LB163" s="854"/>
      <c r="LC163" s="854"/>
      <c r="LD163" s="854"/>
      <c r="LE163" s="854"/>
      <c r="LF163" s="854"/>
      <c r="LG163" s="854"/>
      <c r="LH163" s="854"/>
      <c r="LI163" s="854"/>
      <c r="LJ163" s="854"/>
      <c r="LK163" s="854"/>
      <c r="LL163" s="854"/>
      <c r="LM163" s="855"/>
    </row>
    <row r="164" spans="1:325" s="856" customFormat="1" ht="47.25" outlineLevel="1">
      <c r="A164" s="295" t="s">
        <v>2370</v>
      </c>
      <c r="B164" s="492" t="s">
        <v>2446</v>
      </c>
      <c r="C164" s="515">
        <v>600009937</v>
      </c>
      <c r="D164" s="325" t="s">
        <v>1358</v>
      </c>
      <c r="E164" s="325"/>
      <c r="F164" s="329"/>
      <c r="G164" s="329" t="s">
        <v>339</v>
      </c>
      <c r="H164" s="843">
        <v>25</v>
      </c>
      <c r="I164" s="726">
        <v>968.3690818778133</v>
      </c>
      <c r="J164" s="669">
        <f t="shared" si="23"/>
        <v>24209.227046945332</v>
      </c>
      <c r="K164" s="669">
        <f t="shared" si="24"/>
        <v>29564.308069729643</v>
      </c>
      <c r="L164" s="794">
        <f t="shared" si="25"/>
        <v>6.9576840623507006E-3</v>
      </c>
      <c r="M164" s="327"/>
      <c r="N164" s="1262"/>
      <c r="O164" s="1263"/>
      <c r="P164" s="345"/>
      <c r="Q164" s="345"/>
      <c r="R164" s="345"/>
      <c r="S164" s="345"/>
      <c r="T164" s="345"/>
      <c r="U164" s="345"/>
      <c r="V164" s="345"/>
      <c r="W164" s="345"/>
      <c r="X164" s="345"/>
      <c r="Y164" s="345"/>
      <c r="Z164" s="345"/>
      <c r="AA164" s="345"/>
      <c r="AB164" s="345"/>
      <c r="AC164" s="345"/>
      <c r="AD164" s="345"/>
      <c r="AE164" s="345"/>
      <c r="AF164" s="854"/>
      <c r="AG164" s="854"/>
      <c r="AH164" s="854"/>
      <c r="AI164" s="854"/>
      <c r="AJ164" s="854"/>
      <c r="AK164" s="854"/>
      <c r="AL164" s="854"/>
      <c r="AM164" s="854"/>
      <c r="AN164" s="854"/>
      <c r="AO164" s="854"/>
      <c r="AP164" s="854"/>
      <c r="AQ164" s="854"/>
      <c r="AR164" s="854"/>
      <c r="AS164" s="854"/>
      <c r="AT164" s="854"/>
      <c r="AU164" s="854"/>
      <c r="AV164" s="854"/>
      <c r="AW164" s="854"/>
      <c r="AX164" s="854"/>
      <c r="AY164" s="854"/>
      <c r="AZ164" s="854"/>
      <c r="BA164" s="854"/>
      <c r="BB164" s="854"/>
      <c r="BC164" s="854"/>
      <c r="BD164" s="854"/>
      <c r="BE164" s="854"/>
      <c r="BF164" s="854"/>
      <c r="BG164" s="854"/>
      <c r="BH164" s="854"/>
      <c r="BI164" s="854"/>
      <c r="BJ164" s="854"/>
      <c r="BK164" s="854"/>
      <c r="BL164" s="854"/>
      <c r="BM164" s="854"/>
      <c r="BN164" s="854"/>
      <c r="BO164" s="854"/>
      <c r="BP164" s="854"/>
      <c r="BQ164" s="854"/>
      <c r="BR164" s="854"/>
      <c r="BS164" s="854"/>
      <c r="BT164" s="854"/>
      <c r="BU164" s="854"/>
      <c r="BV164" s="854"/>
      <c r="BW164" s="854"/>
      <c r="BX164" s="854"/>
      <c r="BY164" s="854"/>
      <c r="BZ164" s="854"/>
      <c r="CA164" s="854"/>
      <c r="CB164" s="854"/>
      <c r="CC164" s="854"/>
      <c r="CD164" s="854"/>
      <c r="CE164" s="854"/>
      <c r="CF164" s="854"/>
      <c r="CG164" s="854"/>
      <c r="CH164" s="854"/>
      <c r="CI164" s="854"/>
      <c r="CJ164" s="854"/>
      <c r="CK164" s="854"/>
      <c r="CL164" s="854"/>
      <c r="CM164" s="854"/>
      <c r="CN164" s="854"/>
      <c r="CO164" s="854"/>
      <c r="CP164" s="854"/>
      <c r="CQ164" s="854"/>
      <c r="CR164" s="854"/>
      <c r="CS164" s="854"/>
      <c r="CT164" s="854"/>
      <c r="CU164" s="854"/>
      <c r="CV164" s="854"/>
      <c r="CW164" s="854"/>
      <c r="CX164" s="854"/>
      <c r="CY164" s="854"/>
      <c r="CZ164" s="854"/>
      <c r="DA164" s="854"/>
      <c r="DB164" s="854"/>
      <c r="DC164" s="854"/>
      <c r="DD164" s="854"/>
      <c r="DE164" s="854"/>
      <c r="DF164" s="854"/>
      <c r="DG164" s="854"/>
      <c r="DH164" s="854"/>
      <c r="DI164" s="854"/>
      <c r="DJ164" s="854"/>
      <c r="DK164" s="854"/>
      <c r="DL164" s="854"/>
      <c r="DM164" s="854"/>
      <c r="DN164" s="854"/>
      <c r="DO164" s="854"/>
      <c r="DP164" s="854"/>
      <c r="DQ164" s="854"/>
      <c r="DR164" s="854"/>
      <c r="DS164" s="854"/>
      <c r="DT164" s="854"/>
      <c r="DU164" s="854"/>
      <c r="DV164" s="854"/>
      <c r="DW164" s="854"/>
      <c r="DX164" s="854"/>
      <c r="DY164" s="854"/>
      <c r="DZ164" s="854"/>
      <c r="EA164" s="854"/>
      <c r="EB164" s="854"/>
      <c r="EC164" s="854"/>
      <c r="ED164" s="854"/>
      <c r="EE164" s="854"/>
      <c r="EF164" s="854"/>
      <c r="EG164" s="854"/>
      <c r="EH164" s="854"/>
      <c r="EI164" s="854"/>
      <c r="EJ164" s="854"/>
      <c r="EK164" s="854"/>
      <c r="EL164" s="854"/>
      <c r="EM164" s="854"/>
      <c r="EN164" s="854"/>
      <c r="EO164" s="854"/>
      <c r="EP164" s="854"/>
      <c r="EQ164" s="854"/>
      <c r="ER164" s="854"/>
      <c r="ES164" s="854"/>
      <c r="ET164" s="854"/>
      <c r="EU164" s="854"/>
      <c r="EV164" s="854"/>
      <c r="EW164" s="854"/>
      <c r="EX164" s="854"/>
      <c r="EY164" s="854"/>
      <c r="EZ164" s="854"/>
      <c r="FA164" s="854"/>
      <c r="FB164" s="854"/>
      <c r="FC164" s="854"/>
      <c r="FD164" s="854"/>
      <c r="FE164" s="854"/>
      <c r="FF164" s="854"/>
      <c r="FG164" s="854"/>
      <c r="FH164" s="854"/>
      <c r="FI164" s="854"/>
      <c r="FJ164" s="854"/>
      <c r="FK164" s="854"/>
      <c r="FL164" s="854"/>
      <c r="FM164" s="854"/>
      <c r="FN164" s="854"/>
      <c r="FO164" s="854"/>
      <c r="FP164" s="854"/>
      <c r="FQ164" s="854"/>
      <c r="FR164" s="854"/>
      <c r="FS164" s="854"/>
      <c r="FT164" s="854"/>
      <c r="FU164" s="854"/>
      <c r="FV164" s="854"/>
      <c r="FW164" s="854"/>
      <c r="FX164" s="854"/>
      <c r="FY164" s="854"/>
      <c r="FZ164" s="854"/>
      <c r="GA164" s="854"/>
      <c r="GB164" s="854"/>
      <c r="GC164" s="854"/>
      <c r="GD164" s="854"/>
      <c r="GE164" s="854"/>
      <c r="GF164" s="854"/>
      <c r="GG164" s="854"/>
      <c r="GH164" s="854"/>
      <c r="GI164" s="854"/>
      <c r="GJ164" s="854"/>
      <c r="GK164" s="854"/>
      <c r="GL164" s="854"/>
      <c r="GM164" s="854"/>
      <c r="GN164" s="854"/>
      <c r="GO164" s="854"/>
      <c r="GP164" s="854"/>
      <c r="GQ164" s="854"/>
      <c r="GR164" s="854"/>
      <c r="GS164" s="854"/>
      <c r="GT164" s="854"/>
      <c r="GU164" s="854"/>
      <c r="GV164" s="854"/>
      <c r="GW164" s="854"/>
      <c r="GX164" s="854"/>
      <c r="GY164" s="854"/>
      <c r="GZ164" s="854"/>
      <c r="HA164" s="854"/>
      <c r="HB164" s="854"/>
      <c r="HC164" s="854"/>
      <c r="HD164" s="854"/>
      <c r="HE164" s="854"/>
      <c r="HF164" s="854"/>
      <c r="HG164" s="854"/>
      <c r="HH164" s="854"/>
      <c r="HI164" s="854"/>
      <c r="HJ164" s="854"/>
      <c r="HK164" s="854"/>
      <c r="HL164" s="854"/>
      <c r="HM164" s="854"/>
      <c r="HN164" s="854"/>
      <c r="HO164" s="854"/>
      <c r="HP164" s="854"/>
      <c r="HQ164" s="854"/>
      <c r="HR164" s="854"/>
      <c r="HS164" s="854"/>
      <c r="HT164" s="854"/>
      <c r="HU164" s="854"/>
      <c r="HV164" s="854"/>
      <c r="HW164" s="854"/>
      <c r="HX164" s="854"/>
      <c r="HY164" s="854"/>
      <c r="HZ164" s="854"/>
      <c r="IA164" s="854"/>
      <c r="IB164" s="854"/>
      <c r="IC164" s="854"/>
      <c r="ID164" s="854"/>
      <c r="IE164" s="854"/>
      <c r="IF164" s="854"/>
      <c r="IG164" s="854"/>
      <c r="IH164" s="854"/>
      <c r="II164" s="854"/>
      <c r="IJ164" s="854"/>
      <c r="IK164" s="854"/>
      <c r="IL164" s="854"/>
      <c r="IM164" s="854"/>
      <c r="IN164" s="854"/>
      <c r="IO164" s="854"/>
      <c r="IP164" s="854"/>
      <c r="IQ164" s="854"/>
      <c r="IR164" s="854"/>
      <c r="IS164" s="854"/>
      <c r="IT164" s="854"/>
      <c r="IU164" s="854"/>
      <c r="IV164" s="854"/>
      <c r="IW164" s="854"/>
      <c r="IX164" s="854"/>
      <c r="IY164" s="854"/>
      <c r="IZ164" s="854"/>
      <c r="JA164" s="854"/>
      <c r="JB164" s="854"/>
      <c r="JC164" s="854"/>
      <c r="JD164" s="854"/>
      <c r="JE164" s="854"/>
      <c r="JF164" s="854"/>
      <c r="JG164" s="854"/>
      <c r="JH164" s="854"/>
      <c r="JI164" s="854"/>
      <c r="JJ164" s="854"/>
      <c r="JK164" s="854"/>
      <c r="JL164" s="854"/>
      <c r="JM164" s="854"/>
      <c r="JN164" s="854"/>
      <c r="JO164" s="854"/>
      <c r="JP164" s="854"/>
      <c r="JQ164" s="854"/>
      <c r="JR164" s="854"/>
      <c r="JS164" s="854"/>
      <c r="JT164" s="854"/>
      <c r="JU164" s="854"/>
      <c r="JV164" s="854"/>
      <c r="JW164" s="854"/>
      <c r="JX164" s="854"/>
      <c r="JY164" s="854"/>
      <c r="JZ164" s="854"/>
      <c r="KA164" s="854"/>
      <c r="KB164" s="854"/>
      <c r="KC164" s="854"/>
      <c r="KD164" s="854"/>
      <c r="KE164" s="854"/>
      <c r="KF164" s="854"/>
      <c r="KG164" s="854"/>
      <c r="KH164" s="854"/>
      <c r="KI164" s="854"/>
      <c r="KJ164" s="854"/>
      <c r="KK164" s="854"/>
      <c r="KL164" s="854"/>
      <c r="KM164" s="854"/>
      <c r="KN164" s="854"/>
      <c r="KO164" s="854"/>
      <c r="KP164" s="854"/>
      <c r="KQ164" s="854"/>
      <c r="KR164" s="854"/>
      <c r="KS164" s="854"/>
      <c r="KT164" s="854"/>
      <c r="KU164" s="854"/>
      <c r="KV164" s="854"/>
      <c r="KW164" s="854"/>
      <c r="KX164" s="854"/>
      <c r="KY164" s="854"/>
      <c r="KZ164" s="854"/>
      <c r="LA164" s="854"/>
      <c r="LB164" s="854"/>
      <c r="LC164" s="854"/>
      <c r="LD164" s="854"/>
      <c r="LE164" s="854"/>
      <c r="LF164" s="854"/>
      <c r="LG164" s="854"/>
      <c r="LH164" s="854"/>
      <c r="LI164" s="854"/>
      <c r="LJ164" s="854"/>
      <c r="LK164" s="854"/>
      <c r="LL164" s="854"/>
      <c r="LM164" s="855"/>
    </row>
    <row r="165" spans="1:325" s="850" customFormat="1" ht="15.75">
      <c r="A165" s="710" t="s">
        <v>1368</v>
      </c>
      <c r="B165" s="710"/>
      <c r="C165" s="710"/>
      <c r="D165" s="335" t="s">
        <v>491</v>
      </c>
      <c r="E165" s="335"/>
      <c r="F165" s="225"/>
      <c r="G165" s="225"/>
      <c r="H165" s="842"/>
      <c r="I165" s="527"/>
      <c r="J165" s="527">
        <f>SUBTOTAL(9,J166:J166)</f>
        <v>26782.51743466964</v>
      </c>
      <c r="K165" s="527">
        <f t="shared" ref="K165:L165" si="26">SUBTOTAL(9,K166:K166)</f>
        <v>32706.810291218568</v>
      </c>
      <c r="L165" s="844">
        <f t="shared" si="26"/>
        <v>7.6972426399025918E-3</v>
      </c>
      <c r="M165" s="338"/>
      <c r="N165" s="1259"/>
      <c r="O165" s="1259"/>
      <c r="P165" s="343"/>
      <c r="Q165" s="343"/>
      <c r="R165" s="343"/>
      <c r="S165" s="343"/>
      <c r="T165" s="343"/>
      <c r="U165" s="343"/>
      <c r="V165" s="343"/>
      <c r="W165" s="343"/>
      <c r="X165" s="343"/>
      <c r="Y165" s="343"/>
      <c r="Z165" s="343"/>
      <c r="AA165" s="343"/>
      <c r="AB165" s="343"/>
      <c r="AC165" s="343"/>
      <c r="AD165" s="343"/>
      <c r="AE165" s="343"/>
      <c r="AF165" s="848"/>
      <c r="AG165" s="848"/>
      <c r="AH165" s="848"/>
      <c r="AI165" s="848"/>
      <c r="AJ165" s="848"/>
      <c r="AK165" s="848"/>
      <c r="AL165" s="848"/>
      <c r="AM165" s="848"/>
      <c r="AN165" s="848"/>
      <c r="AO165" s="848"/>
      <c r="AP165" s="848"/>
      <c r="AQ165" s="848"/>
      <c r="AR165" s="848"/>
      <c r="AS165" s="848"/>
      <c r="AT165" s="848"/>
      <c r="AU165" s="848"/>
      <c r="AV165" s="848"/>
      <c r="AW165" s="848"/>
      <c r="AX165" s="848"/>
      <c r="AY165" s="848"/>
      <c r="AZ165" s="848"/>
      <c r="BA165" s="848"/>
      <c r="BB165" s="848"/>
      <c r="BC165" s="848"/>
      <c r="BD165" s="848"/>
      <c r="BE165" s="848"/>
      <c r="BF165" s="848"/>
      <c r="BG165" s="848"/>
      <c r="BH165" s="848"/>
      <c r="BI165" s="848"/>
      <c r="BJ165" s="848"/>
      <c r="BK165" s="848"/>
      <c r="BL165" s="848"/>
      <c r="BM165" s="848"/>
      <c r="BN165" s="848"/>
      <c r="BO165" s="848"/>
      <c r="BP165" s="848"/>
      <c r="BQ165" s="848"/>
      <c r="BR165" s="848"/>
      <c r="BS165" s="848"/>
      <c r="BT165" s="848"/>
      <c r="BU165" s="848"/>
      <c r="BV165" s="848"/>
      <c r="BW165" s="848"/>
      <c r="BX165" s="848"/>
      <c r="BY165" s="848"/>
      <c r="BZ165" s="848"/>
      <c r="CA165" s="848"/>
      <c r="CB165" s="848"/>
      <c r="CC165" s="848"/>
      <c r="CD165" s="848"/>
      <c r="CE165" s="848"/>
      <c r="CF165" s="848"/>
      <c r="CG165" s="848"/>
      <c r="CH165" s="848"/>
      <c r="CI165" s="848"/>
      <c r="CJ165" s="848"/>
      <c r="CK165" s="848"/>
      <c r="CL165" s="848"/>
      <c r="CM165" s="848"/>
      <c r="CN165" s="848"/>
      <c r="CO165" s="848"/>
      <c r="CP165" s="848"/>
      <c r="CQ165" s="848"/>
      <c r="CR165" s="848"/>
      <c r="CS165" s="848"/>
      <c r="CT165" s="848"/>
      <c r="CU165" s="848"/>
      <c r="CV165" s="848"/>
      <c r="CW165" s="848"/>
      <c r="CX165" s="848"/>
      <c r="CY165" s="848"/>
      <c r="CZ165" s="848"/>
      <c r="DA165" s="848"/>
      <c r="DB165" s="848"/>
      <c r="DC165" s="848"/>
      <c r="DD165" s="848"/>
      <c r="DE165" s="848"/>
      <c r="DF165" s="848"/>
      <c r="DG165" s="848"/>
      <c r="DH165" s="848"/>
      <c r="DI165" s="848"/>
      <c r="DJ165" s="848"/>
      <c r="DK165" s="848"/>
      <c r="DL165" s="848"/>
      <c r="DM165" s="848"/>
      <c r="DN165" s="848"/>
      <c r="DO165" s="848"/>
      <c r="DP165" s="848"/>
      <c r="DQ165" s="848"/>
      <c r="DR165" s="848"/>
      <c r="DS165" s="848"/>
      <c r="DT165" s="848"/>
      <c r="DU165" s="848"/>
      <c r="DV165" s="848"/>
      <c r="DW165" s="848"/>
      <c r="DX165" s="848"/>
      <c r="DY165" s="848"/>
      <c r="DZ165" s="848"/>
      <c r="EA165" s="848"/>
      <c r="EB165" s="848"/>
      <c r="EC165" s="848"/>
      <c r="ED165" s="848"/>
      <c r="EE165" s="848"/>
      <c r="EF165" s="848"/>
      <c r="EG165" s="848"/>
      <c r="EH165" s="848"/>
      <c r="EI165" s="848"/>
      <c r="EJ165" s="848"/>
      <c r="EK165" s="848"/>
      <c r="EL165" s="848"/>
      <c r="EM165" s="848"/>
      <c r="EN165" s="848"/>
      <c r="EO165" s="848"/>
      <c r="EP165" s="848"/>
      <c r="EQ165" s="848"/>
      <c r="ER165" s="848"/>
      <c r="ES165" s="848"/>
      <c r="ET165" s="848"/>
      <c r="EU165" s="848"/>
      <c r="EV165" s="848"/>
      <c r="EW165" s="848"/>
      <c r="EX165" s="848"/>
      <c r="EY165" s="848"/>
      <c r="EZ165" s="848"/>
      <c r="FA165" s="848"/>
      <c r="FB165" s="848"/>
      <c r="FC165" s="848"/>
      <c r="FD165" s="848"/>
      <c r="FE165" s="848"/>
      <c r="FF165" s="848"/>
      <c r="FG165" s="848"/>
      <c r="FH165" s="848"/>
      <c r="FI165" s="848"/>
      <c r="FJ165" s="848"/>
      <c r="FK165" s="848"/>
      <c r="FL165" s="848"/>
      <c r="FM165" s="848"/>
      <c r="FN165" s="848"/>
      <c r="FO165" s="848"/>
      <c r="FP165" s="848"/>
      <c r="FQ165" s="848"/>
      <c r="FR165" s="848"/>
      <c r="FS165" s="848"/>
      <c r="FT165" s="848"/>
      <c r="FU165" s="848"/>
      <c r="FV165" s="848"/>
      <c r="FW165" s="848"/>
      <c r="FX165" s="848"/>
      <c r="FY165" s="848"/>
      <c r="FZ165" s="848"/>
      <c r="GA165" s="848"/>
      <c r="GB165" s="848"/>
      <c r="GC165" s="848"/>
      <c r="GD165" s="848"/>
      <c r="GE165" s="848"/>
      <c r="GF165" s="848"/>
      <c r="GG165" s="848"/>
      <c r="GH165" s="848"/>
      <c r="GI165" s="848"/>
      <c r="GJ165" s="848"/>
      <c r="GK165" s="848"/>
      <c r="GL165" s="848"/>
      <c r="GM165" s="848"/>
      <c r="GN165" s="848"/>
      <c r="GO165" s="848"/>
      <c r="GP165" s="848"/>
      <c r="GQ165" s="848"/>
      <c r="GR165" s="848"/>
      <c r="GS165" s="848"/>
      <c r="GT165" s="848"/>
      <c r="GU165" s="848"/>
      <c r="GV165" s="848"/>
      <c r="GW165" s="848"/>
      <c r="GX165" s="848"/>
      <c r="GY165" s="848"/>
      <c r="GZ165" s="848"/>
      <c r="HA165" s="848"/>
      <c r="HB165" s="848"/>
      <c r="HC165" s="848"/>
      <c r="HD165" s="848"/>
      <c r="HE165" s="848"/>
      <c r="HF165" s="848"/>
      <c r="HG165" s="848"/>
      <c r="HH165" s="848"/>
      <c r="HI165" s="848"/>
      <c r="HJ165" s="848"/>
      <c r="HK165" s="848"/>
      <c r="HL165" s="848"/>
      <c r="HM165" s="848"/>
      <c r="HN165" s="848"/>
      <c r="HO165" s="848"/>
      <c r="HP165" s="848"/>
      <c r="HQ165" s="848"/>
      <c r="HR165" s="848"/>
      <c r="HS165" s="848"/>
      <c r="HT165" s="848"/>
      <c r="HU165" s="848"/>
      <c r="HV165" s="848"/>
      <c r="HW165" s="848"/>
      <c r="HX165" s="848"/>
      <c r="HY165" s="848"/>
      <c r="HZ165" s="848"/>
      <c r="IA165" s="848"/>
      <c r="IB165" s="848"/>
      <c r="IC165" s="848"/>
      <c r="ID165" s="848"/>
      <c r="IE165" s="848"/>
      <c r="IF165" s="848"/>
      <c r="IG165" s="848"/>
      <c r="IH165" s="848"/>
      <c r="II165" s="848"/>
      <c r="IJ165" s="848"/>
      <c r="IK165" s="848"/>
      <c r="IL165" s="848"/>
      <c r="IM165" s="848"/>
      <c r="IN165" s="848"/>
      <c r="IO165" s="848"/>
      <c r="IP165" s="848"/>
      <c r="IQ165" s="848"/>
      <c r="IR165" s="848"/>
      <c r="IS165" s="848"/>
      <c r="IT165" s="848"/>
      <c r="IU165" s="848"/>
      <c r="IV165" s="848"/>
      <c r="IW165" s="848"/>
      <c r="IX165" s="848"/>
      <c r="IY165" s="848"/>
      <c r="IZ165" s="848"/>
      <c r="JA165" s="848"/>
      <c r="JB165" s="848"/>
      <c r="JC165" s="848"/>
      <c r="JD165" s="848"/>
      <c r="JE165" s="848"/>
      <c r="JF165" s="848"/>
      <c r="JG165" s="848"/>
      <c r="JH165" s="848"/>
      <c r="JI165" s="848"/>
      <c r="JJ165" s="848"/>
      <c r="JK165" s="848"/>
      <c r="JL165" s="848"/>
      <c r="JM165" s="848"/>
      <c r="JN165" s="848"/>
      <c r="JO165" s="848"/>
      <c r="JP165" s="848"/>
      <c r="JQ165" s="848"/>
      <c r="JR165" s="848"/>
      <c r="JS165" s="848"/>
      <c r="JT165" s="848"/>
      <c r="JU165" s="848"/>
      <c r="JV165" s="848"/>
      <c r="JW165" s="848"/>
      <c r="JX165" s="848"/>
      <c r="JY165" s="848"/>
      <c r="JZ165" s="848"/>
      <c r="KA165" s="848"/>
      <c r="KB165" s="848"/>
      <c r="KC165" s="848"/>
      <c r="KD165" s="848"/>
      <c r="KE165" s="848"/>
      <c r="KF165" s="848"/>
      <c r="KG165" s="848"/>
      <c r="KH165" s="848"/>
      <c r="KI165" s="848"/>
      <c r="KJ165" s="848"/>
      <c r="KK165" s="848"/>
      <c r="KL165" s="848"/>
      <c r="KM165" s="848"/>
      <c r="KN165" s="848"/>
      <c r="KO165" s="848"/>
      <c r="KP165" s="848"/>
      <c r="KQ165" s="848"/>
      <c r="KR165" s="848"/>
      <c r="KS165" s="848"/>
      <c r="KT165" s="848"/>
      <c r="KU165" s="848"/>
      <c r="KV165" s="848"/>
      <c r="KW165" s="848"/>
      <c r="KX165" s="848"/>
      <c r="KY165" s="848"/>
      <c r="KZ165" s="848"/>
      <c r="LA165" s="848"/>
      <c r="LB165" s="848"/>
      <c r="LC165" s="848"/>
      <c r="LD165" s="848"/>
      <c r="LE165" s="848"/>
      <c r="LF165" s="848"/>
      <c r="LG165" s="848"/>
      <c r="LH165" s="848"/>
      <c r="LI165" s="848"/>
      <c r="LJ165" s="848"/>
      <c r="LK165" s="848"/>
      <c r="LL165" s="848"/>
      <c r="LM165" s="849"/>
    </row>
    <row r="166" spans="1:325" s="856" customFormat="1" ht="31.5" outlineLevel="1">
      <c r="A166" s="295" t="s">
        <v>2371</v>
      </c>
      <c r="B166" s="492" t="s">
        <v>2446</v>
      </c>
      <c r="C166" s="515">
        <v>600006676</v>
      </c>
      <c r="D166" s="325" t="s">
        <v>1359</v>
      </c>
      <c r="E166" s="325"/>
      <c r="F166" s="339"/>
      <c r="G166" s="299" t="s">
        <v>300</v>
      </c>
      <c r="H166" s="836">
        <v>7</v>
      </c>
      <c r="I166" s="726">
        <v>3826.0739192385199</v>
      </c>
      <c r="J166" s="669">
        <f>I166*H166</f>
        <v>26782.51743466964</v>
      </c>
      <c r="K166" s="669">
        <f>J166*(1+$K$12)</f>
        <v>32706.810291218568</v>
      </c>
      <c r="L166" s="794">
        <f>K166/$K$226</f>
        <v>7.6972426399025918E-3</v>
      </c>
      <c r="M166" s="327"/>
      <c r="N166" s="1262"/>
      <c r="O166" s="1263"/>
      <c r="P166" s="345"/>
      <c r="Q166" s="345"/>
      <c r="R166" s="345"/>
      <c r="S166" s="345"/>
      <c r="T166" s="345"/>
      <c r="U166" s="345"/>
      <c r="V166" s="345"/>
      <c r="W166" s="345"/>
      <c r="X166" s="345"/>
      <c r="Y166" s="345"/>
      <c r="Z166" s="345"/>
      <c r="AA166" s="345"/>
      <c r="AB166" s="345"/>
      <c r="AC166" s="345"/>
      <c r="AD166" s="345"/>
      <c r="AE166" s="345"/>
      <c r="AF166" s="854"/>
      <c r="AG166" s="854"/>
      <c r="AH166" s="854"/>
      <c r="AI166" s="854"/>
      <c r="AJ166" s="854"/>
      <c r="AK166" s="854"/>
      <c r="AL166" s="854"/>
      <c r="AM166" s="854"/>
      <c r="AN166" s="854"/>
      <c r="AO166" s="854"/>
      <c r="AP166" s="854"/>
      <c r="AQ166" s="854"/>
      <c r="AR166" s="854"/>
      <c r="AS166" s="854"/>
      <c r="AT166" s="854"/>
      <c r="AU166" s="854"/>
      <c r="AV166" s="854"/>
      <c r="AW166" s="854"/>
      <c r="AX166" s="854"/>
      <c r="AY166" s="854"/>
      <c r="AZ166" s="854"/>
      <c r="BA166" s="854"/>
      <c r="BB166" s="854"/>
      <c r="BC166" s="854"/>
      <c r="BD166" s="854"/>
      <c r="BE166" s="854"/>
      <c r="BF166" s="854"/>
      <c r="BG166" s="854"/>
      <c r="BH166" s="854"/>
      <c r="BI166" s="854"/>
      <c r="BJ166" s="854"/>
      <c r="BK166" s="854"/>
      <c r="BL166" s="854"/>
      <c r="BM166" s="854"/>
      <c r="BN166" s="854"/>
      <c r="BO166" s="854"/>
      <c r="BP166" s="854"/>
      <c r="BQ166" s="854"/>
      <c r="BR166" s="854"/>
      <c r="BS166" s="854"/>
      <c r="BT166" s="854"/>
      <c r="BU166" s="854"/>
      <c r="BV166" s="854"/>
      <c r="BW166" s="854"/>
      <c r="BX166" s="854"/>
      <c r="BY166" s="854"/>
      <c r="BZ166" s="854"/>
      <c r="CA166" s="854"/>
      <c r="CB166" s="854"/>
      <c r="CC166" s="854"/>
      <c r="CD166" s="854"/>
      <c r="CE166" s="854"/>
      <c r="CF166" s="854"/>
      <c r="CG166" s="854"/>
      <c r="CH166" s="854"/>
      <c r="CI166" s="854"/>
      <c r="CJ166" s="854"/>
      <c r="CK166" s="854"/>
      <c r="CL166" s="854"/>
      <c r="CM166" s="854"/>
      <c r="CN166" s="854"/>
      <c r="CO166" s="854"/>
      <c r="CP166" s="854"/>
      <c r="CQ166" s="854"/>
      <c r="CR166" s="854"/>
      <c r="CS166" s="854"/>
      <c r="CT166" s="854"/>
      <c r="CU166" s="854"/>
      <c r="CV166" s="854"/>
      <c r="CW166" s="854"/>
      <c r="CX166" s="854"/>
      <c r="CY166" s="854"/>
      <c r="CZ166" s="854"/>
      <c r="DA166" s="854"/>
      <c r="DB166" s="854"/>
      <c r="DC166" s="854"/>
      <c r="DD166" s="854"/>
      <c r="DE166" s="854"/>
      <c r="DF166" s="854"/>
      <c r="DG166" s="854"/>
      <c r="DH166" s="854"/>
      <c r="DI166" s="854"/>
      <c r="DJ166" s="854"/>
      <c r="DK166" s="854"/>
      <c r="DL166" s="854"/>
      <c r="DM166" s="854"/>
      <c r="DN166" s="854"/>
      <c r="DO166" s="854"/>
      <c r="DP166" s="854"/>
      <c r="DQ166" s="854"/>
      <c r="DR166" s="854"/>
      <c r="DS166" s="854"/>
      <c r="DT166" s="854"/>
      <c r="DU166" s="854"/>
      <c r="DV166" s="854"/>
      <c r="DW166" s="854"/>
      <c r="DX166" s="854"/>
      <c r="DY166" s="854"/>
      <c r="DZ166" s="854"/>
      <c r="EA166" s="854"/>
      <c r="EB166" s="854"/>
      <c r="EC166" s="854"/>
      <c r="ED166" s="854"/>
      <c r="EE166" s="854"/>
      <c r="EF166" s="854"/>
      <c r="EG166" s="854"/>
      <c r="EH166" s="854"/>
      <c r="EI166" s="854"/>
      <c r="EJ166" s="854"/>
      <c r="EK166" s="854"/>
      <c r="EL166" s="854"/>
      <c r="EM166" s="854"/>
      <c r="EN166" s="854"/>
      <c r="EO166" s="854"/>
      <c r="EP166" s="854"/>
      <c r="EQ166" s="854"/>
      <c r="ER166" s="854"/>
      <c r="ES166" s="854"/>
      <c r="ET166" s="854"/>
      <c r="EU166" s="854"/>
      <c r="EV166" s="854"/>
      <c r="EW166" s="854"/>
      <c r="EX166" s="854"/>
      <c r="EY166" s="854"/>
      <c r="EZ166" s="854"/>
      <c r="FA166" s="854"/>
      <c r="FB166" s="854"/>
      <c r="FC166" s="854"/>
      <c r="FD166" s="854"/>
      <c r="FE166" s="854"/>
      <c r="FF166" s="854"/>
      <c r="FG166" s="854"/>
      <c r="FH166" s="854"/>
      <c r="FI166" s="854"/>
      <c r="FJ166" s="854"/>
      <c r="FK166" s="854"/>
      <c r="FL166" s="854"/>
      <c r="FM166" s="854"/>
      <c r="FN166" s="854"/>
      <c r="FO166" s="854"/>
      <c r="FP166" s="854"/>
      <c r="FQ166" s="854"/>
      <c r="FR166" s="854"/>
      <c r="FS166" s="854"/>
      <c r="FT166" s="854"/>
      <c r="FU166" s="854"/>
      <c r="FV166" s="854"/>
      <c r="FW166" s="854"/>
      <c r="FX166" s="854"/>
      <c r="FY166" s="854"/>
      <c r="FZ166" s="854"/>
      <c r="GA166" s="854"/>
      <c r="GB166" s="854"/>
      <c r="GC166" s="854"/>
      <c r="GD166" s="854"/>
      <c r="GE166" s="854"/>
      <c r="GF166" s="854"/>
      <c r="GG166" s="854"/>
      <c r="GH166" s="854"/>
      <c r="GI166" s="854"/>
      <c r="GJ166" s="854"/>
      <c r="GK166" s="854"/>
      <c r="GL166" s="854"/>
      <c r="GM166" s="854"/>
      <c r="GN166" s="854"/>
      <c r="GO166" s="854"/>
      <c r="GP166" s="854"/>
      <c r="GQ166" s="854"/>
      <c r="GR166" s="854"/>
      <c r="GS166" s="854"/>
      <c r="GT166" s="854"/>
      <c r="GU166" s="854"/>
      <c r="GV166" s="854"/>
      <c r="GW166" s="854"/>
      <c r="GX166" s="854"/>
      <c r="GY166" s="854"/>
      <c r="GZ166" s="854"/>
      <c r="HA166" s="854"/>
      <c r="HB166" s="854"/>
      <c r="HC166" s="854"/>
      <c r="HD166" s="854"/>
      <c r="HE166" s="854"/>
      <c r="HF166" s="854"/>
      <c r="HG166" s="854"/>
      <c r="HH166" s="854"/>
      <c r="HI166" s="854"/>
      <c r="HJ166" s="854"/>
      <c r="HK166" s="854"/>
      <c r="HL166" s="854"/>
      <c r="HM166" s="854"/>
      <c r="HN166" s="854"/>
      <c r="HO166" s="854"/>
      <c r="HP166" s="854"/>
      <c r="HQ166" s="854"/>
      <c r="HR166" s="854"/>
      <c r="HS166" s="854"/>
      <c r="HT166" s="854"/>
      <c r="HU166" s="854"/>
      <c r="HV166" s="854"/>
      <c r="HW166" s="854"/>
      <c r="HX166" s="854"/>
      <c r="HY166" s="854"/>
      <c r="HZ166" s="854"/>
      <c r="IA166" s="854"/>
      <c r="IB166" s="854"/>
      <c r="IC166" s="854"/>
      <c r="ID166" s="854"/>
      <c r="IE166" s="854"/>
      <c r="IF166" s="854"/>
      <c r="IG166" s="854"/>
      <c r="IH166" s="854"/>
      <c r="II166" s="854"/>
      <c r="IJ166" s="854"/>
      <c r="IK166" s="854"/>
      <c r="IL166" s="854"/>
      <c r="IM166" s="854"/>
      <c r="IN166" s="854"/>
      <c r="IO166" s="854"/>
      <c r="IP166" s="854"/>
      <c r="IQ166" s="854"/>
      <c r="IR166" s="854"/>
      <c r="IS166" s="854"/>
      <c r="IT166" s="854"/>
      <c r="IU166" s="854"/>
      <c r="IV166" s="854"/>
      <c r="IW166" s="854"/>
      <c r="IX166" s="854"/>
      <c r="IY166" s="854"/>
      <c r="IZ166" s="854"/>
      <c r="JA166" s="854"/>
      <c r="JB166" s="854"/>
      <c r="JC166" s="854"/>
      <c r="JD166" s="854"/>
      <c r="JE166" s="854"/>
      <c r="JF166" s="854"/>
      <c r="JG166" s="854"/>
      <c r="JH166" s="854"/>
      <c r="JI166" s="854"/>
      <c r="JJ166" s="854"/>
      <c r="JK166" s="854"/>
      <c r="JL166" s="854"/>
      <c r="JM166" s="854"/>
      <c r="JN166" s="854"/>
      <c r="JO166" s="854"/>
      <c r="JP166" s="854"/>
      <c r="JQ166" s="854"/>
      <c r="JR166" s="854"/>
      <c r="JS166" s="854"/>
      <c r="JT166" s="854"/>
      <c r="JU166" s="854"/>
      <c r="JV166" s="854"/>
      <c r="JW166" s="854"/>
      <c r="JX166" s="854"/>
      <c r="JY166" s="854"/>
      <c r="JZ166" s="854"/>
      <c r="KA166" s="854"/>
      <c r="KB166" s="854"/>
      <c r="KC166" s="854"/>
      <c r="KD166" s="854"/>
      <c r="KE166" s="854"/>
      <c r="KF166" s="854"/>
      <c r="KG166" s="854"/>
      <c r="KH166" s="854"/>
      <c r="KI166" s="854"/>
      <c r="KJ166" s="854"/>
      <c r="KK166" s="854"/>
      <c r="KL166" s="854"/>
      <c r="KM166" s="854"/>
      <c r="KN166" s="854"/>
      <c r="KO166" s="854"/>
      <c r="KP166" s="854"/>
      <c r="KQ166" s="854"/>
      <c r="KR166" s="854"/>
      <c r="KS166" s="854"/>
      <c r="KT166" s="854"/>
      <c r="KU166" s="854"/>
      <c r="KV166" s="854"/>
      <c r="KW166" s="854"/>
      <c r="KX166" s="854"/>
      <c r="KY166" s="854"/>
      <c r="KZ166" s="854"/>
      <c r="LA166" s="854"/>
      <c r="LB166" s="854"/>
      <c r="LC166" s="854"/>
      <c r="LD166" s="854"/>
      <c r="LE166" s="854"/>
      <c r="LF166" s="854"/>
      <c r="LG166" s="854"/>
      <c r="LH166" s="854"/>
      <c r="LI166" s="854"/>
      <c r="LJ166" s="854"/>
      <c r="LK166" s="854"/>
      <c r="LL166" s="854"/>
      <c r="LM166" s="855"/>
    </row>
    <row r="167" spans="1:325" s="850" customFormat="1" ht="15.75">
      <c r="A167" s="710" t="s">
        <v>2372</v>
      </c>
      <c r="B167" s="710"/>
      <c r="C167" s="710"/>
      <c r="D167" s="335" t="s">
        <v>492</v>
      </c>
      <c r="E167" s="335"/>
      <c r="F167" s="225"/>
      <c r="G167" s="225"/>
      <c r="H167" s="842"/>
      <c r="I167" s="527"/>
      <c r="J167" s="527">
        <f>SUBTOTAL(9,J168:J173)</f>
        <v>71526.474504426762</v>
      </c>
      <c r="K167" s="527">
        <f t="shared" ref="K167:L167" si="27">SUBTOTAL(9,K168:K173)</f>
        <v>87348.130664805954</v>
      </c>
      <c r="L167" s="844">
        <f t="shared" si="27"/>
        <v>2.0556567573617651E-2</v>
      </c>
      <c r="M167" s="338"/>
      <c r="N167" s="1259"/>
      <c r="O167" s="1259"/>
      <c r="P167" s="343"/>
      <c r="Q167" s="343"/>
      <c r="R167" s="343"/>
      <c r="S167" s="343"/>
      <c r="T167" s="343"/>
      <c r="U167" s="343"/>
      <c r="V167" s="343"/>
      <c r="W167" s="343"/>
      <c r="X167" s="343"/>
      <c r="Y167" s="343"/>
      <c r="Z167" s="343"/>
      <c r="AA167" s="343"/>
      <c r="AB167" s="343"/>
      <c r="AC167" s="343"/>
      <c r="AD167" s="343"/>
      <c r="AE167" s="343"/>
      <c r="AF167" s="848"/>
      <c r="AG167" s="848"/>
      <c r="AH167" s="848"/>
      <c r="AI167" s="848"/>
      <c r="AJ167" s="848"/>
      <c r="AK167" s="848"/>
      <c r="AL167" s="848"/>
      <c r="AM167" s="848"/>
      <c r="AN167" s="848"/>
      <c r="AO167" s="848"/>
      <c r="AP167" s="848"/>
      <c r="AQ167" s="848"/>
      <c r="AR167" s="848"/>
      <c r="AS167" s="848"/>
      <c r="AT167" s="848"/>
      <c r="AU167" s="848"/>
      <c r="AV167" s="848"/>
      <c r="AW167" s="848"/>
      <c r="AX167" s="848"/>
      <c r="AY167" s="848"/>
      <c r="AZ167" s="848"/>
      <c r="BA167" s="848"/>
      <c r="BB167" s="848"/>
      <c r="BC167" s="848"/>
      <c r="BD167" s="848"/>
      <c r="BE167" s="848"/>
      <c r="BF167" s="848"/>
      <c r="BG167" s="848"/>
      <c r="BH167" s="848"/>
      <c r="BI167" s="848"/>
      <c r="BJ167" s="848"/>
      <c r="BK167" s="848"/>
      <c r="BL167" s="848"/>
      <c r="BM167" s="848"/>
      <c r="BN167" s="848"/>
      <c r="BO167" s="848"/>
      <c r="BP167" s="848"/>
      <c r="BQ167" s="848"/>
      <c r="BR167" s="848"/>
      <c r="BS167" s="848"/>
      <c r="BT167" s="848"/>
      <c r="BU167" s="848"/>
      <c r="BV167" s="848"/>
      <c r="BW167" s="848"/>
      <c r="BX167" s="848"/>
      <c r="BY167" s="848"/>
      <c r="BZ167" s="848"/>
      <c r="CA167" s="848"/>
      <c r="CB167" s="848"/>
      <c r="CC167" s="848"/>
      <c r="CD167" s="848"/>
      <c r="CE167" s="848"/>
      <c r="CF167" s="848"/>
      <c r="CG167" s="848"/>
      <c r="CH167" s="848"/>
      <c r="CI167" s="848"/>
      <c r="CJ167" s="848"/>
      <c r="CK167" s="848"/>
      <c r="CL167" s="848"/>
      <c r="CM167" s="848"/>
      <c r="CN167" s="848"/>
      <c r="CO167" s="848"/>
      <c r="CP167" s="848"/>
      <c r="CQ167" s="848"/>
      <c r="CR167" s="848"/>
      <c r="CS167" s="848"/>
      <c r="CT167" s="848"/>
      <c r="CU167" s="848"/>
      <c r="CV167" s="848"/>
      <c r="CW167" s="848"/>
      <c r="CX167" s="848"/>
      <c r="CY167" s="848"/>
      <c r="CZ167" s="848"/>
      <c r="DA167" s="848"/>
      <c r="DB167" s="848"/>
      <c r="DC167" s="848"/>
      <c r="DD167" s="848"/>
      <c r="DE167" s="848"/>
      <c r="DF167" s="848"/>
      <c r="DG167" s="848"/>
      <c r="DH167" s="848"/>
      <c r="DI167" s="848"/>
      <c r="DJ167" s="848"/>
      <c r="DK167" s="848"/>
      <c r="DL167" s="848"/>
      <c r="DM167" s="848"/>
      <c r="DN167" s="848"/>
      <c r="DO167" s="848"/>
      <c r="DP167" s="848"/>
      <c r="DQ167" s="848"/>
      <c r="DR167" s="848"/>
      <c r="DS167" s="848"/>
      <c r="DT167" s="848"/>
      <c r="DU167" s="848"/>
      <c r="DV167" s="848"/>
      <c r="DW167" s="848"/>
      <c r="DX167" s="848"/>
      <c r="DY167" s="848"/>
      <c r="DZ167" s="848"/>
      <c r="EA167" s="848"/>
      <c r="EB167" s="848"/>
      <c r="EC167" s="848"/>
      <c r="ED167" s="848"/>
      <c r="EE167" s="848"/>
      <c r="EF167" s="848"/>
      <c r="EG167" s="848"/>
      <c r="EH167" s="848"/>
      <c r="EI167" s="848"/>
      <c r="EJ167" s="848"/>
      <c r="EK167" s="848"/>
      <c r="EL167" s="848"/>
      <c r="EM167" s="848"/>
      <c r="EN167" s="848"/>
      <c r="EO167" s="848"/>
      <c r="EP167" s="848"/>
      <c r="EQ167" s="848"/>
      <c r="ER167" s="848"/>
      <c r="ES167" s="848"/>
      <c r="ET167" s="848"/>
      <c r="EU167" s="848"/>
      <c r="EV167" s="848"/>
      <c r="EW167" s="848"/>
      <c r="EX167" s="848"/>
      <c r="EY167" s="848"/>
      <c r="EZ167" s="848"/>
      <c r="FA167" s="848"/>
      <c r="FB167" s="848"/>
      <c r="FC167" s="848"/>
      <c r="FD167" s="848"/>
      <c r="FE167" s="848"/>
      <c r="FF167" s="848"/>
      <c r="FG167" s="848"/>
      <c r="FH167" s="848"/>
      <c r="FI167" s="848"/>
      <c r="FJ167" s="848"/>
      <c r="FK167" s="848"/>
      <c r="FL167" s="848"/>
      <c r="FM167" s="848"/>
      <c r="FN167" s="848"/>
      <c r="FO167" s="848"/>
      <c r="FP167" s="848"/>
      <c r="FQ167" s="848"/>
      <c r="FR167" s="848"/>
      <c r="FS167" s="848"/>
      <c r="FT167" s="848"/>
      <c r="FU167" s="848"/>
      <c r="FV167" s="848"/>
      <c r="FW167" s="848"/>
      <c r="FX167" s="848"/>
      <c r="FY167" s="848"/>
      <c r="FZ167" s="848"/>
      <c r="GA167" s="848"/>
      <c r="GB167" s="848"/>
      <c r="GC167" s="848"/>
      <c r="GD167" s="848"/>
      <c r="GE167" s="848"/>
      <c r="GF167" s="848"/>
      <c r="GG167" s="848"/>
      <c r="GH167" s="848"/>
      <c r="GI167" s="848"/>
      <c r="GJ167" s="848"/>
      <c r="GK167" s="848"/>
      <c r="GL167" s="848"/>
      <c r="GM167" s="848"/>
      <c r="GN167" s="848"/>
      <c r="GO167" s="848"/>
      <c r="GP167" s="848"/>
      <c r="GQ167" s="848"/>
      <c r="GR167" s="848"/>
      <c r="GS167" s="848"/>
      <c r="GT167" s="848"/>
      <c r="GU167" s="848"/>
      <c r="GV167" s="848"/>
      <c r="GW167" s="848"/>
      <c r="GX167" s="848"/>
      <c r="GY167" s="848"/>
      <c r="GZ167" s="848"/>
      <c r="HA167" s="848"/>
      <c r="HB167" s="848"/>
      <c r="HC167" s="848"/>
      <c r="HD167" s="848"/>
      <c r="HE167" s="848"/>
      <c r="HF167" s="848"/>
      <c r="HG167" s="848"/>
      <c r="HH167" s="848"/>
      <c r="HI167" s="848"/>
      <c r="HJ167" s="848"/>
      <c r="HK167" s="848"/>
      <c r="HL167" s="848"/>
      <c r="HM167" s="848"/>
      <c r="HN167" s="848"/>
      <c r="HO167" s="848"/>
      <c r="HP167" s="848"/>
      <c r="HQ167" s="848"/>
      <c r="HR167" s="848"/>
      <c r="HS167" s="848"/>
      <c r="HT167" s="848"/>
      <c r="HU167" s="848"/>
      <c r="HV167" s="848"/>
      <c r="HW167" s="848"/>
      <c r="HX167" s="848"/>
      <c r="HY167" s="848"/>
      <c r="HZ167" s="848"/>
      <c r="IA167" s="848"/>
      <c r="IB167" s="848"/>
      <c r="IC167" s="848"/>
      <c r="ID167" s="848"/>
      <c r="IE167" s="848"/>
      <c r="IF167" s="848"/>
      <c r="IG167" s="848"/>
      <c r="IH167" s="848"/>
      <c r="II167" s="848"/>
      <c r="IJ167" s="848"/>
      <c r="IK167" s="848"/>
      <c r="IL167" s="848"/>
      <c r="IM167" s="848"/>
      <c r="IN167" s="848"/>
      <c r="IO167" s="848"/>
      <c r="IP167" s="848"/>
      <c r="IQ167" s="848"/>
      <c r="IR167" s="848"/>
      <c r="IS167" s="848"/>
      <c r="IT167" s="848"/>
      <c r="IU167" s="848"/>
      <c r="IV167" s="848"/>
      <c r="IW167" s="848"/>
      <c r="IX167" s="848"/>
      <c r="IY167" s="848"/>
      <c r="IZ167" s="848"/>
      <c r="JA167" s="848"/>
      <c r="JB167" s="848"/>
      <c r="JC167" s="848"/>
      <c r="JD167" s="848"/>
      <c r="JE167" s="848"/>
      <c r="JF167" s="848"/>
      <c r="JG167" s="848"/>
      <c r="JH167" s="848"/>
      <c r="JI167" s="848"/>
      <c r="JJ167" s="848"/>
      <c r="JK167" s="848"/>
      <c r="JL167" s="848"/>
      <c r="JM167" s="848"/>
      <c r="JN167" s="848"/>
      <c r="JO167" s="848"/>
      <c r="JP167" s="848"/>
      <c r="JQ167" s="848"/>
      <c r="JR167" s="848"/>
      <c r="JS167" s="848"/>
      <c r="JT167" s="848"/>
      <c r="JU167" s="848"/>
      <c r="JV167" s="848"/>
      <c r="JW167" s="848"/>
      <c r="JX167" s="848"/>
      <c r="JY167" s="848"/>
      <c r="JZ167" s="848"/>
      <c r="KA167" s="848"/>
      <c r="KB167" s="848"/>
      <c r="KC167" s="848"/>
      <c r="KD167" s="848"/>
      <c r="KE167" s="848"/>
      <c r="KF167" s="848"/>
      <c r="KG167" s="848"/>
      <c r="KH167" s="848"/>
      <c r="KI167" s="848"/>
      <c r="KJ167" s="848"/>
      <c r="KK167" s="848"/>
      <c r="KL167" s="848"/>
      <c r="KM167" s="848"/>
      <c r="KN167" s="848"/>
      <c r="KO167" s="848"/>
      <c r="KP167" s="848"/>
      <c r="KQ167" s="848"/>
      <c r="KR167" s="848"/>
      <c r="KS167" s="848"/>
      <c r="KT167" s="848"/>
      <c r="KU167" s="848"/>
      <c r="KV167" s="848"/>
      <c r="KW167" s="848"/>
      <c r="KX167" s="848"/>
      <c r="KY167" s="848"/>
      <c r="KZ167" s="848"/>
      <c r="LA167" s="848"/>
      <c r="LB167" s="848"/>
      <c r="LC167" s="848"/>
      <c r="LD167" s="848"/>
      <c r="LE167" s="848"/>
      <c r="LF167" s="848"/>
      <c r="LG167" s="848"/>
      <c r="LH167" s="848"/>
      <c r="LI167" s="848"/>
      <c r="LJ167" s="848"/>
      <c r="LK167" s="848"/>
      <c r="LL167" s="848"/>
      <c r="LM167" s="849"/>
    </row>
    <row r="168" spans="1:325" s="856" customFormat="1" ht="31.5" outlineLevel="1">
      <c r="A168" s="295" t="s">
        <v>2373</v>
      </c>
      <c r="B168" s="492" t="s">
        <v>2446</v>
      </c>
      <c r="C168" s="515">
        <v>600009938</v>
      </c>
      <c r="D168" s="325" t="s">
        <v>1360</v>
      </c>
      <c r="E168" s="325"/>
      <c r="F168" s="329"/>
      <c r="G168" s="328" t="s">
        <v>339</v>
      </c>
      <c r="H168" s="843">
        <v>13</v>
      </c>
      <c r="I168" s="726">
        <v>1023.1421023502754</v>
      </c>
      <c r="J168" s="669">
        <f t="shared" ref="J168:J173" si="28">I168*H168</f>
        <v>13300.847330553581</v>
      </c>
      <c r="K168" s="669">
        <f t="shared" ref="K168:K173" si="29">J168*(1+$K$12)</f>
        <v>16242.994760072033</v>
      </c>
      <c r="L168" s="794">
        <f t="shared" ref="L168:L173" si="30">K168/$K$226</f>
        <v>3.8226372658696425E-3</v>
      </c>
      <c r="M168" s="327"/>
      <c r="N168" s="1262"/>
      <c r="O168" s="1263"/>
      <c r="P168" s="345"/>
      <c r="Q168" s="345"/>
      <c r="R168" s="345"/>
      <c r="S168" s="345"/>
      <c r="T168" s="345"/>
      <c r="U168" s="345"/>
      <c r="V168" s="345"/>
      <c r="W168" s="345"/>
      <c r="X168" s="345"/>
      <c r="Y168" s="345"/>
      <c r="Z168" s="345"/>
      <c r="AA168" s="345"/>
      <c r="AB168" s="345"/>
      <c r="AC168" s="345"/>
      <c r="AD168" s="345"/>
      <c r="AE168" s="345"/>
      <c r="AF168" s="854"/>
      <c r="AG168" s="854"/>
      <c r="AH168" s="854"/>
      <c r="AI168" s="854"/>
      <c r="AJ168" s="854"/>
      <c r="AK168" s="854"/>
      <c r="AL168" s="854"/>
      <c r="AM168" s="854"/>
      <c r="AN168" s="854"/>
      <c r="AO168" s="854"/>
      <c r="AP168" s="854"/>
      <c r="AQ168" s="854"/>
      <c r="AR168" s="854"/>
      <c r="AS168" s="854"/>
      <c r="AT168" s="854"/>
      <c r="AU168" s="854"/>
      <c r="AV168" s="854"/>
      <c r="AW168" s="854"/>
      <c r="AX168" s="854"/>
      <c r="AY168" s="854"/>
      <c r="AZ168" s="854"/>
      <c r="BA168" s="854"/>
      <c r="BB168" s="854"/>
      <c r="BC168" s="854"/>
      <c r="BD168" s="854"/>
      <c r="BE168" s="854"/>
      <c r="BF168" s="854"/>
      <c r="BG168" s="854"/>
      <c r="BH168" s="854"/>
      <c r="BI168" s="854"/>
      <c r="BJ168" s="854"/>
      <c r="BK168" s="854"/>
      <c r="BL168" s="854"/>
      <c r="BM168" s="854"/>
      <c r="BN168" s="854"/>
      <c r="BO168" s="854"/>
      <c r="BP168" s="854"/>
      <c r="BQ168" s="854"/>
      <c r="BR168" s="854"/>
      <c r="BS168" s="854"/>
      <c r="BT168" s="854"/>
      <c r="BU168" s="854"/>
      <c r="BV168" s="854"/>
      <c r="BW168" s="854"/>
      <c r="BX168" s="854"/>
      <c r="BY168" s="854"/>
      <c r="BZ168" s="854"/>
      <c r="CA168" s="854"/>
      <c r="CB168" s="854"/>
      <c r="CC168" s="854"/>
      <c r="CD168" s="854"/>
      <c r="CE168" s="854"/>
      <c r="CF168" s="854"/>
      <c r="CG168" s="854"/>
      <c r="CH168" s="854"/>
      <c r="CI168" s="854"/>
      <c r="CJ168" s="854"/>
      <c r="CK168" s="854"/>
      <c r="CL168" s="854"/>
      <c r="CM168" s="854"/>
      <c r="CN168" s="854"/>
      <c r="CO168" s="854"/>
      <c r="CP168" s="854"/>
      <c r="CQ168" s="854"/>
      <c r="CR168" s="854"/>
      <c r="CS168" s="854"/>
      <c r="CT168" s="854"/>
      <c r="CU168" s="854"/>
      <c r="CV168" s="854"/>
      <c r="CW168" s="854"/>
      <c r="CX168" s="854"/>
      <c r="CY168" s="854"/>
      <c r="CZ168" s="854"/>
      <c r="DA168" s="854"/>
      <c r="DB168" s="854"/>
      <c r="DC168" s="854"/>
      <c r="DD168" s="854"/>
      <c r="DE168" s="854"/>
      <c r="DF168" s="854"/>
      <c r="DG168" s="854"/>
      <c r="DH168" s="854"/>
      <c r="DI168" s="854"/>
      <c r="DJ168" s="854"/>
      <c r="DK168" s="854"/>
      <c r="DL168" s="854"/>
      <c r="DM168" s="854"/>
      <c r="DN168" s="854"/>
      <c r="DO168" s="854"/>
      <c r="DP168" s="854"/>
      <c r="DQ168" s="854"/>
      <c r="DR168" s="854"/>
      <c r="DS168" s="854"/>
      <c r="DT168" s="854"/>
      <c r="DU168" s="854"/>
      <c r="DV168" s="854"/>
      <c r="DW168" s="854"/>
      <c r="DX168" s="854"/>
      <c r="DY168" s="854"/>
      <c r="DZ168" s="854"/>
      <c r="EA168" s="854"/>
      <c r="EB168" s="854"/>
      <c r="EC168" s="854"/>
      <c r="ED168" s="854"/>
      <c r="EE168" s="854"/>
      <c r="EF168" s="854"/>
      <c r="EG168" s="854"/>
      <c r="EH168" s="854"/>
      <c r="EI168" s="854"/>
      <c r="EJ168" s="854"/>
      <c r="EK168" s="854"/>
      <c r="EL168" s="854"/>
      <c r="EM168" s="854"/>
      <c r="EN168" s="854"/>
      <c r="EO168" s="854"/>
      <c r="EP168" s="854"/>
      <c r="EQ168" s="854"/>
      <c r="ER168" s="854"/>
      <c r="ES168" s="854"/>
      <c r="ET168" s="854"/>
      <c r="EU168" s="854"/>
      <c r="EV168" s="854"/>
      <c r="EW168" s="854"/>
      <c r="EX168" s="854"/>
      <c r="EY168" s="854"/>
      <c r="EZ168" s="854"/>
      <c r="FA168" s="854"/>
      <c r="FB168" s="854"/>
      <c r="FC168" s="854"/>
      <c r="FD168" s="854"/>
      <c r="FE168" s="854"/>
      <c r="FF168" s="854"/>
      <c r="FG168" s="854"/>
      <c r="FH168" s="854"/>
      <c r="FI168" s="854"/>
      <c r="FJ168" s="854"/>
      <c r="FK168" s="854"/>
      <c r="FL168" s="854"/>
      <c r="FM168" s="854"/>
      <c r="FN168" s="854"/>
      <c r="FO168" s="854"/>
      <c r="FP168" s="854"/>
      <c r="FQ168" s="854"/>
      <c r="FR168" s="854"/>
      <c r="FS168" s="854"/>
      <c r="FT168" s="854"/>
      <c r="FU168" s="854"/>
      <c r="FV168" s="854"/>
      <c r="FW168" s="854"/>
      <c r="FX168" s="854"/>
      <c r="FY168" s="854"/>
      <c r="FZ168" s="854"/>
      <c r="GA168" s="854"/>
      <c r="GB168" s="854"/>
      <c r="GC168" s="854"/>
      <c r="GD168" s="854"/>
      <c r="GE168" s="854"/>
      <c r="GF168" s="854"/>
      <c r="GG168" s="854"/>
      <c r="GH168" s="854"/>
      <c r="GI168" s="854"/>
      <c r="GJ168" s="854"/>
      <c r="GK168" s="854"/>
      <c r="GL168" s="854"/>
      <c r="GM168" s="854"/>
      <c r="GN168" s="854"/>
      <c r="GO168" s="854"/>
      <c r="GP168" s="854"/>
      <c r="GQ168" s="854"/>
      <c r="GR168" s="854"/>
      <c r="GS168" s="854"/>
      <c r="GT168" s="854"/>
      <c r="GU168" s="854"/>
      <c r="GV168" s="854"/>
      <c r="GW168" s="854"/>
      <c r="GX168" s="854"/>
      <c r="GY168" s="854"/>
      <c r="GZ168" s="854"/>
      <c r="HA168" s="854"/>
      <c r="HB168" s="854"/>
      <c r="HC168" s="854"/>
      <c r="HD168" s="854"/>
      <c r="HE168" s="854"/>
      <c r="HF168" s="854"/>
      <c r="HG168" s="854"/>
      <c r="HH168" s="854"/>
      <c r="HI168" s="854"/>
      <c r="HJ168" s="854"/>
      <c r="HK168" s="854"/>
      <c r="HL168" s="854"/>
      <c r="HM168" s="854"/>
      <c r="HN168" s="854"/>
      <c r="HO168" s="854"/>
      <c r="HP168" s="854"/>
      <c r="HQ168" s="854"/>
      <c r="HR168" s="854"/>
      <c r="HS168" s="854"/>
      <c r="HT168" s="854"/>
      <c r="HU168" s="854"/>
      <c r="HV168" s="854"/>
      <c r="HW168" s="854"/>
      <c r="HX168" s="854"/>
      <c r="HY168" s="854"/>
      <c r="HZ168" s="854"/>
      <c r="IA168" s="854"/>
      <c r="IB168" s="854"/>
      <c r="IC168" s="854"/>
      <c r="ID168" s="854"/>
      <c r="IE168" s="854"/>
      <c r="IF168" s="854"/>
      <c r="IG168" s="854"/>
      <c r="IH168" s="854"/>
      <c r="II168" s="854"/>
      <c r="IJ168" s="854"/>
      <c r="IK168" s="854"/>
      <c r="IL168" s="854"/>
      <c r="IM168" s="854"/>
      <c r="IN168" s="854"/>
      <c r="IO168" s="854"/>
      <c r="IP168" s="854"/>
      <c r="IQ168" s="854"/>
      <c r="IR168" s="854"/>
      <c r="IS168" s="854"/>
      <c r="IT168" s="854"/>
      <c r="IU168" s="854"/>
      <c r="IV168" s="854"/>
      <c r="IW168" s="854"/>
      <c r="IX168" s="854"/>
      <c r="IY168" s="854"/>
      <c r="IZ168" s="854"/>
      <c r="JA168" s="854"/>
      <c r="JB168" s="854"/>
      <c r="JC168" s="854"/>
      <c r="JD168" s="854"/>
      <c r="JE168" s="854"/>
      <c r="JF168" s="854"/>
      <c r="JG168" s="854"/>
      <c r="JH168" s="854"/>
      <c r="JI168" s="854"/>
      <c r="JJ168" s="854"/>
      <c r="JK168" s="854"/>
      <c r="JL168" s="854"/>
      <c r="JM168" s="854"/>
      <c r="JN168" s="854"/>
      <c r="JO168" s="854"/>
      <c r="JP168" s="854"/>
      <c r="JQ168" s="854"/>
      <c r="JR168" s="854"/>
      <c r="JS168" s="854"/>
      <c r="JT168" s="854"/>
      <c r="JU168" s="854"/>
      <c r="JV168" s="854"/>
      <c r="JW168" s="854"/>
      <c r="JX168" s="854"/>
      <c r="JY168" s="854"/>
      <c r="JZ168" s="854"/>
      <c r="KA168" s="854"/>
      <c r="KB168" s="854"/>
      <c r="KC168" s="854"/>
      <c r="KD168" s="854"/>
      <c r="KE168" s="854"/>
      <c r="KF168" s="854"/>
      <c r="KG168" s="854"/>
      <c r="KH168" s="854"/>
      <c r="KI168" s="854"/>
      <c r="KJ168" s="854"/>
      <c r="KK168" s="854"/>
      <c r="KL168" s="854"/>
      <c r="KM168" s="854"/>
      <c r="KN168" s="854"/>
      <c r="KO168" s="854"/>
      <c r="KP168" s="854"/>
      <c r="KQ168" s="854"/>
      <c r="KR168" s="854"/>
      <c r="KS168" s="854"/>
      <c r="KT168" s="854"/>
      <c r="KU168" s="854"/>
      <c r="KV168" s="854"/>
      <c r="KW168" s="854"/>
      <c r="KX168" s="854"/>
      <c r="KY168" s="854"/>
      <c r="KZ168" s="854"/>
      <c r="LA168" s="854"/>
      <c r="LB168" s="854"/>
      <c r="LC168" s="854"/>
      <c r="LD168" s="854"/>
      <c r="LE168" s="854"/>
      <c r="LF168" s="854"/>
      <c r="LG168" s="854"/>
      <c r="LH168" s="854"/>
      <c r="LI168" s="854"/>
      <c r="LJ168" s="854"/>
      <c r="LK168" s="854"/>
      <c r="LL168" s="854"/>
      <c r="LM168" s="855"/>
    </row>
    <row r="169" spans="1:325" s="856" customFormat="1" ht="31.5" outlineLevel="1">
      <c r="A169" s="295" t="s">
        <v>2374</v>
      </c>
      <c r="B169" s="492" t="s">
        <v>2446</v>
      </c>
      <c r="C169" s="515">
        <v>600009939</v>
      </c>
      <c r="D169" s="325" t="s">
        <v>1361</v>
      </c>
      <c r="E169" s="325"/>
      <c r="F169" s="329"/>
      <c r="G169" s="328" t="s">
        <v>339</v>
      </c>
      <c r="H169" s="843">
        <v>15</v>
      </c>
      <c r="I169" s="726">
        <v>1056.7479489831208</v>
      </c>
      <c r="J169" s="669">
        <f t="shared" si="28"/>
        <v>15851.219234746812</v>
      </c>
      <c r="K169" s="669">
        <f t="shared" si="29"/>
        <v>19357.508929472806</v>
      </c>
      <c r="L169" s="794">
        <f t="shared" si="30"/>
        <v>4.5556091164976132E-3</v>
      </c>
      <c r="M169" s="327"/>
      <c r="N169" s="1262"/>
      <c r="O169" s="1263"/>
      <c r="P169" s="345"/>
      <c r="Q169" s="345"/>
      <c r="R169" s="345"/>
      <c r="S169" s="345"/>
      <c r="T169" s="345"/>
      <c r="U169" s="345"/>
      <c r="V169" s="345"/>
      <c r="W169" s="345"/>
      <c r="X169" s="345"/>
      <c r="Y169" s="345"/>
      <c r="Z169" s="345"/>
      <c r="AA169" s="345"/>
      <c r="AB169" s="345"/>
      <c r="AC169" s="345"/>
      <c r="AD169" s="345"/>
      <c r="AE169" s="345"/>
      <c r="AF169" s="854"/>
      <c r="AG169" s="854"/>
      <c r="AH169" s="854"/>
      <c r="AI169" s="854"/>
      <c r="AJ169" s="854"/>
      <c r="AK169" s="854"/>
      <c r="AL169" s="854"/>
      <c r="AM169" s="854"/>
      <c r="AN169" s="854"/>
      <c r="AO169" s="854"/>
      <c r="AP169" s="854"/>
      <c r="AQ169" s="854"/>
      <c r="AR169" s="854"/>
      <c r="AS169" s="854"/>
      <c r="AT169" s="854"/>
      <c r="AU169" s="854"/>
      <c r="AV169" s="854"/>
      <c r="AW169" s="854"/>
      <c r="AX169" s="854"/>
      <c r="AY169" s="854"/>
      <c r="AZ169" s="854"/>
      <c r="BA169" s="854"/>
      <c r="BB169" s="854"/>
      <c r="BC169" s="854"/>
      <c r="BD169" s="854"/>
      <c r="BE169" s="854"/>
      <c r="BF169" s="854"/>
      <c r="BG169" s="854"/>
      <c r="BH169" s="854"/>
      <c r="BI169" s="854"/>
      <c r="BJ169" s="854"/>
      <c r="BK169" s="854"/>
      <c r="BL169" s="854"/>
      <c r="BM169" s="854"/>
      <c r="BN169" s="854"/>
      <c r="BO169" s="854"/>
      <c r="BP169" s="854"/>
      <c r="BQ169" s="854"/>
      <c r="BR169" s="854"/>
      <c r="BS169" s="854"/>
      <c r="BT169" s="854"/>
      <c r="BU169" s="854"/>
      <c r="BV169" s="854"/>
      <c r="BW169" s="854"/>
      <c r="BX169" s="854"/>
      <c r="BY169" s="854"/>
      <c r="BZ169" s="854"/>
      <c r="CA169" s="854"/>
      <c r="CB169" s="854"/>
      <c r="CC169" s="854"/>
      <c r="CD169" s="854"/>
      <c r="CE169" s="854"/>
      <c r="CF169" s="854"/>
      <c r="CG169" s="854"/>
      <c r="CH169" s="854"/>
      <c r="CI169" s="854"/>
      <c r="CJ169" s="854"/>
      <c r="CK169" s="854"/>
      <c r="CL169" s="854"/>
      <c r="CM169" s="854"/>
      <c r="CN169" s="854"/>
      <c r="CO169" s="854"/>
      <c r="CP169" s="854"/>
      <c r="CQ169" s="854"/>
      <c r="CR169" s="854"/>
      <c r="CS169" s="854"/>
      <c r="CT169" s="854"/>
      <c r="CU169" s="854"/>
      <c r="CV169" s="854"/>
      <c r="CW169" s="854"/>
      <c r="CX169" s="854"/>
      <c r="CY169" s="854"/>
      <c r="CZ169" s="854"/>
      <c r="DA169" s="854"/>
      <c r="DB169" s="854"/>
      <c r="DC169" s="854"/>
      <c r="DD169" s="854"/>
      <c r="DE169" s="854"/>
      <c r="DF169" s="854"/>
      <c r="DG169" s="854"/>
      <c r="DH169" s="854"/>
      <c r="DI169" s="854"/>
      <c r="DJ169" s="854"/>
      <c r="DK169" s="854"/>
      <c r="DL169" s="854"/>
      <c r="DM169" s="854"/>
      <c r="DN169" s="854"/>
      <c r="DO169" s="854"/>
      <c r="DP169" s="854"/>
      <c r="DQ169" s="854"/>
      <c r="DR169" s="854"/>
      <c r="DS169" s="854"/>
      <c r="DT169" s="854"/>
      <c r="DU169" s="854"/>
      <c r="DV169" s="854"/>
      <c r="DW169" s="854"/>
      <c r="DX169" s="854"/>
      <c r="DY169" s="854"/>
      <c r="DZ169" s="854"/>
      <c r="EA169" s="854"/>
      <c r="EB169" s="854"/>
      <c r="EC169" s="854"/>
      <c r="ED169" s="854"/>
      <c r="EE169" s="854"/>
      <c r="EF169" s="854"/>
      <c r="EG169" s="854"/>
      <c r="EH169" s="854"/>
      <c r="EI169" s="854"/>
      <c r="EJ169" s="854"/>
      <c r="EK169" s="854"/>
      <c r="EL169" s="854"/>
      <c r="EM169" s="854"/>
      <c r="EN169" s="854"/>
      <c r="EO169" s="854"/>
      <c r="EP169" s="854"/>
      <c r="EQ169" s="854"/>
      <c r="ER169" s="854"/>
      <c r="ES169" s="854"/>
      <c r="ET169" s="854"/>
      <c r="EU169" s="854"/>
      <c r="EV169" s="854"/>
      <c r="EW169" s="854"/>
      <c r="EX169" s="854"/>
      <c r="EY169" s="854"/>
      <c r="EZ169" s="854"/>
      <c r="FA169" s="854"/>
      <c r="FB169" s="854"/>
      <c r="FC169" s="854"/>
      <c r="FD169" s="854"/>
      <c r="FE169" s="854"/>
      <c r="FF169" s="854"/>
      <c r="FG169" s="854"/>
      <c r="FH169" s="854"/>
      <c r="FI169" s="854"/>
      <c r="FJ169" s="854"/>
      <c r="FK169" s="854"/>
      <c r="FL169" s="854"/>
      <c r="FM169" s="854"/>
      <c r="FN169" s="854"/>
      <c r="FO169" s="854"/>
      <c r="FP169" s="854"/>
      <c r="FQ169" s="854"/>
      <c r="FR169" s="854"/>
      <c r="FS169" s="854"/>
      <c r="FT169" s="854"/>
      <c r="FU169" s="854"/>
      <c r="FV169" s="854"/>
      <c r="FW169" s="854"/>
      <c r="FX169" s="854"/>
      <c r="FY169" s="854"/>
      <c r="FZ169" s="854"/>
      <c r="GA169" s="854"/>
      <c r="GB169" s="854"/>
      <c r="GC169" s="854"/>
      <c r="GD169" s="854"/>
      <c r="GE169" s="854"/>
      <c r="GF169" s="854"/>
      <c r="GG169" s="854"/>
      <c r="GH169" s="854"/>
      <c r="GI169" s="854"/>
      <c r="GJ169" s="854"/>
      <c r="GK169" s="854"/>
      <c r="GL169" s="854"/>
      <c r="GM169" s="854"/>
      <c r="GN169" s="854"/>
      <c r="GO169" s="854"/>
      <c r="GP169" s="854"/>
      <c r="GQ169" s="854"/>
      <c r="GR169" s="854"/>
      <c r="GS169" s="854"/>
      <c r="GT169" s="854"/>
      <c r="GU169" s="854"/>
      <c r="GV169" s="854"/>
      <c r="GW169" s="854"/>
      <c r="GX169" s="854"/>
      <c r="GY169" s="854"/>
      <c r="GZ169" s="854"/>
      <c r="HA169" s="854"/>
      <c r="HB169" s="854"/>
      <c r="HC169" s="854"/>
      <c r="HD169" s="854"/>
      <c r="HE169" s="854"/>
      <c r="HF169" s="854"/>
      <c r="HG169" s="854"/>
      <c r="HH169" s="854"/>
      <c r="HI169" s="854"/>
      <c r="HJ169" s="854"/>
      <c r="HK169" s="854"/>
      <c r="HL169" s="854"/>
      <c r="HM169" s="854"/>
      <c r="HN169" s="854"/>
      <c r="HO169" s="854"/>
      <c r="HP169" s="854"/>
      <c r="HQ169" s="854"/>
      <c r="HR169" s="854"/>
      <c r="HS169" s="854"/>
      <c r="HT169" s="854"/>
      <c r="HU169" s="854"/>
      <c r="HV169" s="854"/>
      <c r="HW169" s="854"/>
      <c r="HX169" s="854"/>
      <c r="HY169" s="854"/>
      <c r="HZ169" s="854"/>
      <c r="IA169" s="854"/>
      <c r="IB169" s="854"/>
      <c r="IC169" s="854"/>
      <c r="ID169" s="854"/>
      <c r="IE169" s="854"/>
      <c r="IF169" s="854"/>
      <c r="IG169" s="854"/>
      <c r="IH169" s="854"/>
      <c r="II169" s="854"/>
      <c r="IJ169" s="854"/>
      <c r="IK169" s="854"/>
      <c r="IL169" s="854"/>
      <c r="IM169" s="854"/>
      <c r="IN169" s="854"/>
      <c r="IO169" s="854"/>
      <c r="IP169" s="854"/>
      <c r="IQ169" s="854"/>
      <c r="IR169" s="854"/>
      <c r="IS169" s="854"/>
      <c r="IT169" s="854"/>
      <c r="IU169" s="854"/>
      <c r="IV169" s="854"/>
      <c r="IW169" s="854"/>
      <c r="IX169" s="854"/>
      <c r="IY169" s="854"/>
      <c r="IZ169" s="854"/>
      <c r="JA169" s="854"/>
      <c r="JB169" s="854"/>
      <c r="JC169" s="854"/>
      <c r="JD169" s="854"/>
      <c r="JE169" s="854"/>
      <c r="JF169" s="854"/>
      <c r="JG169" s="854"/>
      <c r="JH169" s="854"/>
      <c r="JI169" s="854"/>
      <c r="JJ169" s="854"/>
      <c r="JK169" s="854"/>
      <c r="JL169" s="854"/>
      <c r="JM169" s="854"/>
      <c r="JN169" s="854"/>
      <c r="JO169" s="854"/>
      <c r="JP169" s="854"/>
      <c r="JQ169" s="854"/>
      <c r="JR169" s="854"/>
      <c r="JS169" s="854"/>
      <c r="JT169" s="854"/>
      <c r="JU169" s="854"/>
      <c r="JV169" s="854"/>
      <c r="JW169" s="854"/>
      <c r="JX169" s="854"/>
      <c r="JY169" s="854"/>
      <c r="JZ169" s="854"/>
      <c r="KA169" s="854"/>
      <c r="KB169" s="854"/>
      <c r="KC169" s="854"/>
      <c r="KD169" s="854"/>
      <c r="KE169" s="854"/>
      <c r="KF169" s="854"/>
      <c r="KG169" s="854"/>
      <c r="KH169" s="854"/>
      <c r="KI169" s="854"/>
      <c r="KJ169" s="854"/>
      <c r="KK169" s="854"/>
      <c r="KL169" s="854"/>
      <c r="KM169" s="854"/>
      <c r="KN169" s="854"/>
      <c r="KO169" s="854"/>
      <c r="KP169" s="854"/>
      <c r="KQ169" s="854"/>
      <c r="KR169" s="854"/>
      <c r="KS169" s="854"/>
      <c r="KT169" s="854"/>
      <c r="KU169" s="854"/>
      <c r="KV169" s="854"/>
      <c r="KW169" s="854"/>
      <c r="KX169" s="854"/>
      <c r="KY169" s="854"/>
      <c r="KZ169" s="854"/>
      <c r="LA169" s="854"/>
      <c r="LB169" s="854"/>
      <c r="LC169" s="854"/>
      <c r="LD169" s="854"/>
      <c r="LE169" s="854"/>
      <c r="LF169" s="854"/>
      <c r="LG169" s="854"/>
      <c r="LH169" s="854"/>
      <c r="LI169" s="854"/>
      <c r="LJ169" s="854"/>
      <c r="LK169" s="854"/>
      <c r="LL169" s="854"/>
      <c r="LM169" s="855"/>
    </row>
    <row r="170" spans="1:325" s="856" customFormat="1" ht="31.5" outlineLevel="1">
      <c r="A170" s="295" t="s">
        <v>2375</v>
      </c>
      <c r="B170" s="492" t="s">
        <v>2446</v>
      </c>
      <c r="C170" s="515">
        <v>600009940</v>
      </c>
      <c r="D170" s="325" t="s">
        <v>1363</v>
      </c>
      <c r="E170" s="325"/>
      <c r="F170" s="329"/>
      <c r="G170" s="328" t="s">
        <v>339</v>
      </c>
      <c r="H170" s="843">
        <v>16</v>
      </c>
      <c r="I170" s="726">
        <v>1095.1546308492293</v>
      </c>
      <c r="J170" s="669">
        <f t="shared" si="28"/>
        <v>17522.474093587669</v>
      </c>
      <c r="K170" s="669">
        <f t="shared" si="29"/>
        <v>21398.445363089264</v>
      </c>
      <c r="L170" s="794">
        <f t="shared" si="30"/>
        <v>5.0359244637383435E-3</v>
      </c>
      <c r="M170" s="327"/>
      <c r="N170" s="1262"/>
      <c r="O170" s="1263"/>
      <c r="P170" s="345"/>
      <c r="Q170" s="345"/>
      <c r="R170" s="345"/>
      <c r="S170" s="345"/>
      <c r="T170" s="345"/>
      <c r="U170" s="345"/>
      <c r="V170" s="345"/>
      <c r="W170" s="345"/>
      <c r="X170" s="345"/>
      <c r="Y170" s="345"/>
      <c r="Z170" s="345"/>
      <c r="AA170" s="345"/>
      <c r="AB170" s="345"/>
      <c r="AC170" s="345"/>
      <c r="AD170" s="345"/>
      <c r="AE170" s="345"/>
      <c r="AF170" s="854"/>
      <c r="AG170" s="854"/>
      <c r="AH170" s="854"/>
      <c r="AI170" s="854"/>
      <c r="AJ170" s="854"/>
      <c r="AK170" s="854"/>
      <c r="AL170" s="854"/>
      <c r="AM170" s="854"/>
      <c r="AN170" s="854"/>
      <c r="AO170" s="854"/>
      <c r="AP170" s="854"/>
      <c r="AQ170" s="854"/>
      <c r="AR170" s="854"/>
      <c r="AS170" s="854"/>
      <c r="AT170" s="854"/>
      <c r="AU170" s="854"/>
      <c r="AV170" s="854"/>
      <c r="AW170" s="854"/>
      <c r="AX170" s="854"/>
      <c r="AY170" s="854"/>
      <c r="AZ170" s="854"/>
      <c r="BA170" s="854"/>
      <c r="BB170" s="854"/>
      <c r="BC170" s="854"/>
      <c r="BD170" s="854"/>
      <c r="BE170" s="854"/>
      <c r="BF170" s="854"/>
      <c r="BG170" s="854"/>
      <c r="BH170" s="854"/>
      <c r="BI170" s="854"/>
      <c r="BJ170" s="854"/>
      <c r="BK170" s="854"/>
      <c r="BL170" s="854"/>
      <c r="BM170" s="854"/>
      <c r="BN170" s="854"/>
      <c r="BO170" s="854"/>
      <c r="BP170" s="854"/>
      <c r="BQ170" s="854"/>
      <c r="BR170" s="854"/>
      <c r="BS170" s="854"/>
      <c r="BT170" s="854"/>
      <c r="BU170" s="854"/>
      <c r="BV170" s="854"/>
      <c r="BW170" s="854"/>
      <c r="BX170" s="854"/>
      <c r="BY170" s="854"/>
      <c r="BZ170" s="854"/>
      <c r="CA170" s="854"/>
      <c r="CB170" s="854"/>
      <c r="CC170" s="854"/>
      <c r="CD170" s="854"/>
      <c r="CE170" s="854"/>
      <c r="CF170" s="854"/>
      <c r="CG170" s="854"/>
      <c r="CH170" s="854"/>
      <c r="CI170" s="854"/>
      <c r="CJ170" s="854"/>
      <c r="CK170" s="854"/>
      <c r="CL170" s="854"/>
      <c r="CM170" s="854"/>
      <c r="CN170" s="854"/>
      <c r="CO170" s="854"/>
      <c r="CP170" s="854"/>
      <c r="CQ170" s="854"/>
      <c r="CR170" s="854"/>
      <c r="CS170" s="854"/>
      <c r="CT170" s="854"/>
      <c r="CU170" s="854"/>
      <c r="CV170" s="854"/>
      <c r="CW170" s="854"/>
      <c r="CX170" s="854"/>
      <c r="CY170" s="854"/>
      <c r="CZ170" s="854"/>
      <c r="DA170" s="854"/>
      <c r="DB170" s="854"/>
      <c r="DC170" s="854"/>
      <c r="DD170" s="854"/>
      <c r="DE170" s="854"/>
      <c r="DF170" s="854"/>
      <c r="DG170" s="854"/>
      <c r="DH170" s="854"/>
      <c r="DI170" s="854"/>
      <c r="DJ170" s="854"/>
      <c r="DK170" s="854"/>
      <c r="DL170" s="854"/>
      <c r="DM170" s="854"/>
      <c r="DN170" s="854"/>
      <c r="DO170" s="854"/>
      <c r="DP170" s="854"/>
      <c r="DQ170" s="854"/>
      <c r="DR170" s="854"/>
      <c r="DS170" s="854"/>
      <c r="DT170" s="854"/>
      <c r="DU170" s="854"/>
      <c r="DV170" s="854"/>
      <c r="DW170" s="854"/>
      <c r="DX170" s="854"/>
      <c r="DY170" s="854"/>
      <c r="DZ170" s="854"/>
      <c r="EA170" s="854"/>
      <c r="EB170" s="854"/>
      <c r="EC170" s="854"/>
      <c r="ED170" s="854"/>
      <c r="EE170" s="854"/>
      <c r="EF170" s="854"/>
      <c r="EG170" s="854"/>
      <c r="EH170" s="854"/>
      <c r="EI170" s="854"/>
      <c r="EJ170" s="854"/>
      <c r="EK170" s="854"/>
      <c r="EL170" s="854"/>
      <c r="EM170" s="854"/>
      <c r="EN170" s="854"/>
      <c r="EO170" s="854"/>
      <c r="EP170" s="854"/>
      <c r="EQ170" s="854"/>
      <c r="ER170" s="854"/>
      <c r="ES170" s="854"/>
      <c r="ET170" s="854"/>
      <c r="EU170" s="854"/>
      <c r="EV170" s="854"/>
      <c r="EW170" s="854"/>
      <c r="EX170" s="854"/>
      <c r="EY170" s="854"/>
      <c r="EZ170" s="854"/>
      <c r="FA170" s="854"/>
      <c r="FB170" s="854"/>
      <c r="FC170" s="854"/>
      <c r="FD170" s="854"/>
      <c r="FE170" s="854"/>
      <c r="FF170" s="854"/>
      <c r="FG170" s="854"/>
      <c r="FH170" s="854"/>
      <c r="FI170" s="854"/>
      <c r="FJ170" s="854"/>
      <c r="FK170" s="854"/>
      <c r="FL170" s="854"/>
      <c r="FM170" s="854"/>
      <c r="FN170" s="854"/>
      <c r="FO170" s="854"/>
      <c r="FP170" s="854"/>
      <c r="FQ170" s="854"/>
      <c r="FR170" s="854"/>
      <c r="FS170" s="854"/>
      <c r="FT170" s="854"/>
      <c r="FU170" s="854"/>
      <c r="FV170" s="854"/>
      <c r="FW170" s="854"/>
      <c r="FX170" s="854"/>
      <c r="FY170" s="854"/>
      <c r="FZ170" s="854"/>
      <c r="GA170" s="854"/>
      <c r="GB170" s="854"/>
      <c r="GC170" s="854"/>
      <c r="GD170" s="854"/>
      <c r="GE170" s="854"/>
      <c r="GF170" s="854"/>
      <c r="GG170" s="854"/>
      <c r="GH170" s="854"/>
      <c r="GI170" s="854"/>
      <c r="GJ170" s="854"/>
      <c r="GK170" s="854"/>
      <c r="GL170" s="854"/>
      <c r="GM170" s="854"/>
      <c r="GN170" s="854"/>
      <c r="GO170" s="854"/>
      <c r="GP170" s="854"/>
      <c r="GQ170" s="854"/>
      <c r="GR170" s="854"/>
      <c r="GS170" s="854"/>
      <c r="GT170" s="854"/>
      <c r="GU170" s="854"/>
      <c r="GV170" s="854"/>
      <c r="GW170" s="854"/>
      <c r="GX170" s="854"/>
      <c r="GY170" s="854"/>
      <c r="GZ170" s="854"/>
      <c r="HA170" s="854"/>
      <c r="HB170" s="854"/>
      <c r="HC170" s="854"/>
      <c r="HD170" s="854"/>
      <c r="HE170" s="854"/>
      <c r="HF170" s="854"/>
      <c r="HG170" s="854"/>
      <c r="HH170" s="854"/>
      <c r="HI170" s="854"/>
      <c r="HJ170" s="854"/>
      <c r="HK170" s="854"/>
      <c r="HL170" s="854"/>
      <c r="HM170" s="854"/>
      <c r="HN170" s="854"/>
      <c r="HO170" s="854"/>
      <c r="HP170" s="854"/>
      <c r="HQ170" s="854"/>
      <c r="HR170" s="854"/>
      <c r="HS170" s="854"/>
      <c r="HT170" s="854"/>
      <c r="HU170" s="854"/>
      <c r="HV170" s="854"/>
      <c r="HW170" s="854"/>
      <c r="HX170" s="854"/>
      <c r="HY170" s="854"/>
      <c r="HZ170" s="854"/>
      <c r="IA170" s="854"/>
      <c r="IB170" s="854"/>
      <c r="IC170" s="854"/>
      <c r="ID170" s="854"/>
      <c r="IE170" s="854"/>
      <c r="IF170" s="854"/>
      <c r="IG170" s="854"/>
      <c r="IH170" s="854"/>
      <c r="II170" s="854"/>
      <c r="IJ170" s="854"/>
      <c r="IK170" s="854"/>
      <c r="IL170" s="854"/>
      <c r="IM170" s="854"/>
      <c r="IN170" s="854"/>
      <c r="IO170" s="854"/>
      <c r="IP170" s="854"/>
      <c r="IQ170" s="854"/>
      <c r="IR170" s="854"/>
      <c r="IS170" s="854"/>
      <c r="IT170" s="854"/>
      <c r="IU170" s="854"/>
      <c r="IV170" s="854"/>
      <c r="IW170" s="854"/>
      <c r="IX170" s="854"/>
      <c r="IY170" s="854"/>
      <c r="IZ170" s="854"/>
      <c r="JA170" s="854"/>
      <c r="JB170" s="854"/>
      <c r="JC170" s="854"/>
      <c r="JD170" s="854"/>
      <c r="JE170" s="854"/>
      <c r="JF170" s="854"/>
      <c r="JG170" s="854"/>
      <c r="JH170" s="854"/>
      <c r="JI170" s="854"/>
      <c r="JJ170" s="854"/>
      <c r="JK170" s="854"/>
      <c r="JL170" s="854"/>
      <c r="JM170" s="854"/>
      <c r="JN170" s="854"/>
      <c r="JO170" s="854"/>
      <c r="JP170" s="854"/>
      <c r="JQ170" s="854"/>
      <c r="JR170" s="854"/>
      <c r="JS170" s="854"/>
      <c r="JT170" s="854"/>
      <c r="JU170" s="854"/>
      <c r="JV170" s="854"/>
      <c r="JW170" s="854"/>
      <c r="JX170" s="854"/>
      <c r="JY170" s="854"/>
      <c r="JZ170" s="854"/>
      <c r="KA170" s="854"/>
      <c r="KB170" s="854"/>
      <c r="KC170" s="854"/>
      <c r="KD170" s="854"/>
      <c r="KE170" s="854"/>
      <c r="KF170" s="854"/>
      <c r="KG170" s="854"/>
      <c r="KH170" s="854"/>
      <c r="KI170" s="854"/>
      <c r="KJ170" s="854"/>
      <c r="KK170" s="854"/>
      <c r="KL170" s="854"/>
      <c r="KM170" s="854"/>
      <c r="KN170" s="854"/>
      <c r="KO170" s="854"/>
      <c r="KP170" s="854"/>
      <c r="KQ170" s="854"/>
      <c r="KR170" s="854"/>
      <c r="KS170" s="854"/>
      <c r="KT170" s="854"/>
      <c r="KU170" s="854"/>
      <c r="KV170" s="854"/>
      <c r="KW170" s="854"/>
      <c r="KX170" s="854"/>
      <c r="KY170" s="854"/>
      <c r="KZ170" s="854"/>
      <c r="LA170" s="854"/>
      <c r="LB170" s="854"/>
      <c r="LC170" s="854"/>
      <c r="LD170" s="854"/>
      <c r="LE170" s="854"/>
      <c r="LF170" s="854"/>
      <c r="LG170" s="854"/>
      <c r="LH170" s="854"/>
      <c r="LI170" s="854"/>
      <c r="LJ170" s="854"/>
      <c r="LK170" s="854"/>
      <c r="LL170" s="854"/>
      <c r="LM170" s="855"/>
    </row>
    <row r="171" spans="1:325" s="856" customFormat="1" ht="31.5" outlineLevel="1">
      <c r="A171" s="295" t="s">
        <v>2376</v>
      </c>
      <c r="B171" s="492" t="s">
        <v>2446</v>
      </c>
      <c r="C171" s="515">
        <v>600009941</v>
      </c>
      <c r="D171" s="325" t="s">
        <v>1365</v>
      </c>
      <c r="E171" s="325"/>
      <c r="F171" s="329"/>
      <c r="G171" s="328" t="s">
        <v>339</v>
      </c>
      <c r="H171" s="843">
        <v>17</v>
      </c>
      <c r="I171" s="726">
        <v>1114.357971782284</v>
      </c>
      <c r="J171" s="669">
        <f t="shared" si="28"/>
        <v>18944.085520298828</v>
      </c>
      <c r="K171" s="669">
        <f t="shared" si="29"/>
        <v>23134.517237388929</v>
      </c>
      <c r="L171" s="794">
        <f t="shared" si="30"/>
        <v>5.4444927814010051E-3</v>
      </c>
      <c r="M171" s="327"/>
      <c r="N171" s="1262"/>
      <c r="O171" s="1263"/>
      <c r="P171" s="345"/>
      <c r="Q171" s="345"/>
      <c r="R171" s="345"/>
      <c r="S171" s="345"/>
      <c r="T171" s="345"/>
      <c r="U171" s="345"/>
      <c r="V171" s="345"/>
      <c r="W171" s="345"/>
      <c r="X171" s="345"/>
      <c r="Y171" s="345"/>
      <c r="Z171" s="345"/>
      <c r="AA171" s="345"/>
      <c r="AB171" s="345"/>
      <c r="AC171" s="345"/>
      <c r="AD171" s="345"/>
      <c r="AE171" s="345"/>
      <c r="AF171" s="854"/>
      <c r="AG171" s="854"/>
      <c r="AH171" s="854"/>
      <c r="AI171" s="854"/>
      <c r="AJ171" s="854"/>
      <c r="AK171" s="854"/>
      <c r="AL171" s="854"/>
      <c r="AM171" s="854"/>
      <c r="AN171" s="854"/>
      <c r="AO171" s="854"/>
      <c r="AP171" s="854"/>
      <c r="AQ171" s="854"/>
      <c r="AR171" s="854"/>
      <c r="AS171" s="854"/>
      <c r="AT171" s="854"/>
      <c r="AU171" s="854"/>
      <c r="AV171" s="854"/>
      <c r="AW171" s="854"/>
      <c r="AX171" s="854"/>
      <c r="AY171" s="854"/>
      <c r="AZ171" s="854"/>
      <c r="BA171" s="854"/>
      <c r="BB171" s="854"/>
      <c r="BC171" s="854"/>
      <c r="BD171" s="854"/>
      <c r="BE171" s="854"/>
      <c r="BF171" s="854"/>
      <c r="BG171" s="854"/>
      <c r="BH171" s="854"/>
      <c r="BI171" s="854"/>
      <c r="BJ171" s="854"/>
      <c r="BK171" s="854"/>
      <c r="BL171" s="854"/>
      <c r="BM171" s="854"/>
      <c r="BN171" s="854"/>
      <c r="BO171" s="854"/>
      <c r="BP171" s="854"/>
      <c r="BQ171" s="854"/>
      <c r="BR171" s="854"/>
      <c r="BS171" s="854"/>
      <c r="BT171" s="854"/>
      <c r="BU171" s="854"/>
      <c r="BV171" s="854"/>
      <c r="BW171" s="854"/>
      <c r="BX171" s="854"/>
      <c r="BY171" s="854"/>
      <c r="BZ171" s="854"/>
      <c r="CA171" s="854"/>
      <c r="CB171" s="854"/>
      <c r="CC171" s="854"/>
      <c r="CD171" s="854"/>
      <c r="CE171" s="854"/>
      <c r="CF171" s="854"/>
      <c r="CG171" s="854"/>
      <c r="CH171" s="854"/>
      <c r="CI171" s="854"/>
      <c r="CJ171" s="854"/>
      <c r="CK171" s="854"/>
      <c r="CL171" s="854"/>
      <c r="CM171" s="854"/>
      <c r="CN171" s="854"/>
      <c r="CO171" s="854"/>
      <c r="CP171" s="854"/>
      <c r="CQ171" s="854"/>
      <c r="CR171" s="854"/>
      <c r="CS171" s="854"/>
      <c r="CT171" s="854"/>
      <c r="CU171" s="854"/>
      <c r="CV171" s="854"/>
      <c r="CW171" s="854"/>
      <c r="CX171" s="854"/>
      <c r="CY171" s="854"/>
      <c r="CZ171" s="854"/>
      <c r="DA171" s="854"/>
      <c r="DB171" s="854"/>
      <c r="DC171" s="854"/>
      <c r="DD171" s="854"/>
      <c r="DE171" s="854"/>
      <c r="DF171" s="854"/>
      <c r="DG171" s="854"/>
      <c r="DH171" s="854"/>
      <c r="DI171" s="854"/>
      <c r="DJ171" s="854"/>
      <c r="DK171" s="854"/>
      <c r="DL171" s="854"/>
      <c r="DM171" s="854"/>
      <c r="DN171" s="854"/>
      <c r="DO171" s="854"/>
      <c r="DP171" s="854"/>
      <c r="DQ171" s="854"/>
      <c r="DR171" s="854"/>
      <c r="DS171" s="854"/>
      <c r="DT171" s="854"/>
      <c r="DU171" s="854"/>
      <c r="DV171" s="854"/>
      <c r="DW171" s="854"/>
      <c r="DX171" s="854"/>
      <c r="DY171" s="854"/>
      <c r="DZ171" s="854"/>
      <c r="EA171" s="854"/>
      <c r="EB171" s="854"/>
      <c r="EC171" s="854"/>
      <c r="ED171" s="854"/>
      <c r="EE171" s="854"/>
      <c r="EF171" s="854"/>
      <c r="EG171" s="854"/>
      <c r="EH171" s="854"/>
      <c r="EI171" s="854"/>
      <c r="EJ171" s="854"/>
      <c r="EK171" s="854"/>
      <c r="EL171" s="854"/>
      <c r="EM171" s="854"/>
      <c r="EN171" s="854"/>
      <c r="EO171" s="854"/>
      <c r="EP171" s="854"/>
      <c r="EQ171" s="854"/>
      <c r="ER171" s="854"/>
      <c r="ES171" s="854"/>
      <c r="ET171" s="854"/>
      <c r="EU171" s="854"/>
      <c r="EV171" s="854"/>
      <c r="EW171" s="854"/>
      <c r="EX171" s="854"/>
      <c r="EY171" s="854"/>
      <c r="EZ171" s="854"/>
      <c r="FA171" s="854"/>
      <c r="FB171" s="854"/>
      <c r="FC171" s="854"/>
      <c r="FD171" s="854"/>
      <c r="FE171" s="854"/>
      <c r="FF171" s="854"/>
      <c r="FG171" s="854"/>
      <c r="FH171" s="854"/>
      <c r="FI171" s="854"/>
      <c r="FJ171" s="854"/>
      <c r="FK171" s="854"/>
      <c r="FL171" s="854"/>
      <c r="FM171" s="854"/>
      <c r="FN171" s="854"/>
      <c r="FO171" s="854"/>
      <c r="FP171" s="854"/>
      <c r="FQ171" s="854"/>
      <c r="FR171" s="854"/>
      <c r="FS171" s="854"/>
      <c r="FT171" s="854"/>
      <c r="FU171" s="854"/>
      <c r="FV171" s="854"/>
      <c r="FW171" s="854"/>
      <c r="FX171" s="854"/>
      <c r="FY171" s="854"/>
      <c r="FZ171" s="854"/>
      <c r="GA171" s="854"/>
      <c r="GB171" s="854"/>
      <c r="GC171" s="854"/>
      <c r="GD171" s="854"/>
      <c r="GE171" s="854"/>
      <c r="GF171" s="854"/>
      <c r="GG171" s="854"/>
      <c r="GH171" s="854"/>
      <c r="GI171" s="854"/>
      <c r="GJ171" s="854"/>
      <c r="GK171" s="854"/>
      <c r="GL171" s="854"/>
      <c r="GM171" s="854"/>
      <c r="GN171" s="854"/>
      <c r="GO171" s="854"/>
      <c r="GP171" s="854"/>
      <c r="GQ171" s="854"/>
      <c r="GR171" s="854"/>
      <c r="GS171" s="854"/>
      <c r="GT171" s="854"/>
      <c r="GU171" s="854"/>
      <c r="GV171" s="854"/>
      <c r="GW171" s="854"/>
      <c r="GX171" s="854"/>
      <c r="GY171" s="854"/>
      <c r="GZ171" s="854"/>
      <c r="HA171" s="854"/>
      <c r="HB171" s="854"/>
      <c r="HC171" s="854"/>
      <c r="HD171" s="854"/>
      <c r="HE171" s="854"/>
      <c r="HF171" s="854"/>
      <c r="HG171" s="854"/>
      <c r="HH171" s="854"/>
      <c r="HI171" s="854"/>
      <c r="HJ171" s="854"/>
      <c r="HK171" s="854"/>
      <c r="HL171" s="854"/>
      <c r="HM171" s="854"/>
      <c r="HN171" s="854"/>
      <c r="HO171" s="854"/>
      <c r="HP171" s="854"/>
      <c r="HQ171" s="854"/>
      <c r="HR171" s="854"/>
      <c r="HS171" s="854"/>
      <c r="HT171" s="854"/>
      <c r="HU171" s="854"/>
      <c r="HV171" s="854"/>
      <c r="HW171" s="854"/>
      <c r="HX171" s="854"/>
      <c r="HY171" s="854"/>
      <c r="HZ171" s="854"/>
      <c r="IA171" s="854"/>
      <c r="IB171" s="854"/>
      <c r="IC171" s="854"/>
      <c r="ID171" s="854"/>
      <c r="IE171" s="854"/>
      <c r="IF171" s="854"/>
      <c r="IG171" s="854"/>
      <c r="IH171" s="854"/>
      <c r="II171" s="854"/>
      <c r="IJ171" s="854"/>
      <c r="IK171" s="854"/>
      <c r="IL171" s="854"/>
      <c r="IM171" s="854"/>
      <c r="IN171" s="854"/>
      <c r="IO171" s="854"/>
      <c r="IP171" s="854"/>
      <c r="IQ171" s="854"/>
      <c r="IR171" s="854"/>
      <c r="IS171" s="854"/>
      <c r="IT171" s="854"/>
      <c r="IU171" s="854"/>
      <c r="IV171" s="854"/>
      <c r="IW171" s="854"/>
      <c r="IX171" s="854"/>
      <c r="IY171" s="854"/>
      <c r="IZ171" s="854"/>
      <c r="JA171" s="854"/>
      <c r="JB171" s="854"/>
      <c r="JC171" s="854"/>
      <c r="JD171" s="854"/>
      <c r="JE171" s="854"/>
      <c r="JF171" s="854"/>
      <c r="JG171" s="854"/>
      <c r="JH171" s="854"/>
      <c r="JI171" s="854"/>
      <c r="JJ171" s="854"/>
      <c r="JK171" s="854"/>
      <c r="JL171" s="854"/>
      <c r="JM171" s="854"/>
      <c r="JN171" s="854"/>
      <c r="JO171" s="854"/>
      <c r="JP171" s="854"/>
      <c r="JQ171" s="854"/>
      <c r="JR171" s="854"/>
      <c r="JS171" s="854"/>
      <c r="JT171" s="854"/>
      <c r="JU171" s="854"/>
      <c r="JV171" s="854"/>
      <c r="JW171" s="854"/>
      <c r="JX171" s="854"/>
      <c r="JY171" s="854"/>
      <c r="JZ171" s="854"/>
      <c r="KA171" s="854"/>
      <c r="KB171" s="854"/>
      <c r="KC171" s="854"/>
      <c r="KD171" s="854"/>
      <c r="KE171" s="854"/>
      <c r="KF171" s="854"/>
      <c r="KG171" s="854"/>
      <c r="KH171" s="854"/>
      <c r="KI171" s="854"/>
      <c r="KJ171" s="854"/>
      <c r="KK171" s="854"/>
      <c r="KL171" s="854"/>
      <c r="KM171" s="854"/>
      <c r="KN171" s="854"/>
      <c r="KO171" s="854"/>
      <c r="KP171" s="854"/>
      <c r="KQ171" s="854"/>
      <c r="KR171" s="854"/>
      <c r="KS171" s="854"/>
      <c r="KT171" s="854"/>
      <c r="KU171" s="854"/>
      <c r="KV171" s="854"/>
      <c r="KW171" s="854"/>
      <c r="KX171" s="854"/>
      <c r="KY171" s="854"/>
      <c r="KZ171" s="854"/>
      <c r="LA171" s="854"/>
      <c r="LB171" s="854"/>
      <c r="LC171" s="854"/>
      <c r="LD171" s="854"/>
      <c r="LE171" s="854"/>
      <c r="LF171" s="854"/>
      <c r="LG171" s="854"/>
      <c r="LH171" s="854"/>
      <c r="LI171" s="854"/>
      <c r="LJ171" s="854"/>
      <c r="LK171" s="854"/>
      <c r="LL171" s="854"/>
      <c r="LM171" s="855"/>
    </row>
    <row r="172" spans="1:325" s="856" customFormat="1" ht="31.5" outlineLevel="1">
      <c r="A172" s="295" t="s">
        <v>2377</v>
      </c>
      <c r="B172" s="492" t="s">
        <v>2446</v>
      </c>
      <c r="C172" s="515">
        <v>600009942</v>
      </c>
      <c r="D172" s="325" t="s">
        <v>1367</v>
      </c>
      <c r="E172" s="325"/>
      <c r="F172" s="329"/>
      <c r="G172" s="328" t="s">
        <v>339</v>
      </c>
      <c r="H172" s="843">
        <v>1</v>
      </c>
      <c r="I172" s="726">
        <v>1143.1629831818655</v>
      </c>
      <c r="J172" s="669">
        <f t="shared" si="28"/>
        <v>1143.1629831818655</v>
      </c>
      <c r="K172" s="669">
        <f t="shared" si="29"/>
        <v>1396.0306350616941</v>
      </c>
      <c r="L172" s="794">
        <f t="shared" si="30"/>
        <v>3.2854278467173679E-4</v>
      </c>
      <c r="M172" s="327"/>
      <c r="N172" s="1262"/>
      <c r="O172" s="1263"/>
      <c r="P172" s="345"/>
      <c r="Q172" s="345"/>
      <c r="R172" s="345"/>
      <c r="S172" s="345"/>
      <c r="T172" s="345"/>
      <c r="U172" s="345"/>
      <c r="V172" s="345"/>
      <c r="W172" s="345"/>
      <c r="X172" s="345"/>
      <c r="Y172" s="345"/>
      <c r="Z172" s="345"/>
      <c r="AA172" s="345"/>
      <c r="AB172" s="345"/>
      <c r="AC172" s="345"/>
      <c r="AD172" s="345"/>
      <c r="AE172" s="345"/>
      <c r="AF172" s="854"/>
      <c r="AG172" s="854"/>
      <c r="AH172" s="854"/>
      <c r="AI172" s="854"/>
      <c r="AJ172" s="854"/>
      <c r="AK172" s="854"/>
      <c r="AL172" s="854"/>
      <c r="AM172" s="854"/>
      <c r="AN172" s="854"/>
      <c r="AO172" s="854"/>
      <c r="AP172" s="854"/>
      <c r="AQ172" s="854"/>
      <c r="AR172" s="854"/>
      <c r="AS172" s="854"/>
      <c r="AT172" s="854"/>
      <c r="AU172" s="854"/>
      <c r="AV172" s="854"/>
      <c r="AW172" s="854"/>
      <c r="AX172" s="854"/>
      <c r="AY172" s="854"/>
      <c r="AZ172" s="854"/>
      <c r="BA172" s="854"/>
      <c r="BB172" s="854"/>
      <c r="BC172" s="854"/>
      <c r="BD172" s="854"/>
      <c r="BE172" s="854"/>
      <c r="BF172" s="854"/>
      <c r="BG172" s="854"/>
      <c r="BH172" s="854"/>
      <c r="BI172" s="854"/>
      <c r="BJ172" s="854"/>
      <c r="BK172" s="854"/>
      <c r="BL172" s="854"/>
      <c r="BM172" s="854"/>
      <c r="BN172" s="854"/>
      <c r="BO172" s="854"/>
      <c r="BP172" s="854"/>
      <c r="BQ172" s="854"/>
      <c r="BR172" s="854"/>
      <c r="BS172" s="854"/>
      <c r="BT172" s="854"/>
      <c r="BU172" s="854"/>
      <c r="BV172" s="854"/>
      <c r="BW172" s="854"/>
      <c r="BX172" s="854"/>
      <c r="BY172" s="854"/>
      <c r="BZ172" s="854"/>
      <c r="CA172" s="854"/>
      <c r="CB172" s="854"/>
      <c r="CC172" s="854"/>
      <c r="CD172" s="854"/>
      <c r="CE172" s="854"/>
      <c r="CF172" s="854"/>
      <c r="CG172" s="854"/>
      <c r="CH172" s="854"/>
      <c r="CI172" s="854"/>
      <c r="CJ172" s="854"/>
      <c r="CK172" s="854"/>
      <c r="CL172" s="854"/>
      <c r="CM172" s="854"/>
      <c r="CN172" s="854"/>
      <c r="CO172" s="854"/>
      <c r="CP172" s="854"/>
      <c r="CQ172" s="854"/>
      <c r="CR172" s="854"/>
      <c r="CS172" s="854"/>
      <c r="CT172" s="854"/>
      <c r="CU172" s="854"/>
      <c r="CV172" s="854"/>
      <c r="CW172" s="854"/>
      <c r="CX172" s="854"/>
      <c r="CY172" s="854"/>
      <c r="CZ172" s="854"/>
      <c r="DA172" s="854"/>
      <c r="DB172" s="854"/>
      <c r="DC172" s="854"/>
      <c r="DD172" s="854"/>
      <c r="DE172" s="854"/>
      <c r="DF172" s="854"/>
      <c r="DG172" s="854"/>
      <c r="DH172" s="854"/>
      <c r="DI172" s="854"/>
      <c r="DJ172" s="854"/>
      <c r="DK172" s="854"/>
      <c r="DL172" s="854"/>
      <c r="DM172" s="854"/>
      <c r="DN172" s="854"/>
      <c r="DO172" s="854"/>
      <c r="DP172" s="854"/>
      <c r="DQ172" s="854"/>
      <c r="DR172" s="854"/>
      <c r="DS172" s="854"/>
      <c r="DT172" s="854"/>
      <c r="DU172" s="854"/>
      <c r="DV172" s="854"/>
      <c r="DW172" s="854"/>
      <c r="DX172" s="854"/>
      <c r="DY172" s="854"/>
      <c r="DZ172" s="854"/>
      <c r="EA172" s="854"/>
      <c r="EB172" s="854"/>
      <c r="EC172" s="854"/>
      <c r="ED172" s="854"/>
      <c r="EE172" s="854"/>
      <c r="EF172" s="854"/>
      <c r="EG172" s="854"/>
      <c r="EH172" s="854"/>
      <c r="EI172" s="854"/>
      <c r="EJ172" s="854"/>
      <c r="EK172" s="854"/>
      <c r="EL172" s="854"/>
      <c r="EM172" s="854"/>
      <c r="EN172" s="854"/>
      <c r="EO172" s="854"/>
      <c r="EP172" s="854"/>
      <c r="EQ172" s="854"/>
      <c r="ER172" s="854"/>
      <c r="ES172" s="854"/>
      <c r="ET172" s="854"/>
      <c r="EU172" s="854"/>
      <c r="EV172" s="854"/>
      <c r="EW172" s="854"/>
      <c r="EX172" s="854"/>
      <c r="EY172" s="854"/>
      <c r="EZ172" s="854"/>
      <c r="FA172" s="854"/>
      <c r="FB172" s="854"/>
      <c r="FC172" s="854"/>
      <c r="FD172" s="854"/>
      <c r="FE172" s="854"/>
      <c r="FF172" s="854"/>
      <c r="FG172" s="854"/>
      <c r="FH172" s="854"/>
      <c r="FI172" s="854"/>
      <c r="FJ172" s="854"/>
      <c r="FK172" s="854"/>
      <c r="FL172" s="854"/>
      <c r="FM172" s="854"/>
      <c r="FN172" s="854"/>
      <c r="FO172" s="854"/>
      <c r="FP172" s="854"/>
      <c r="FQ172" s="854"/>
      <c r="FR172" s="854"/>
      <c r="FS172" s="854"/>
      <c r="FT172" s="854"/>
      <c r="FU172" s="854"/>
      <c r="FV172" s="854"/>
      <c r="FW172" s="854"/>
      <c r="FX172" s="854"/>
      <c r="FY172" s="854"/>
      <c r="FZ172" s="854"/>
      <c r="GA172" s="854"/>
      <c r="GB172" s="854"/>
      <c r="GC172" s="854"/>
      <c r="GD172" s="854"/>
      <c r="GE172" s="854"/>
      <c r="GF172" s="854"/>
      <c r="GG172" s="854"/>
      <c r="GH172" s="854"/>
      <c r="GI172" s="854"/>
      <c r="GJ172" s="854"/>
      <c r="GK172" s="854"/>
      <c r="GL172" s="854"/>
      <c r="GM172" s="854"/>
      <c r="GN172" s="854"/>
      <c r="GO172" s="854"/>
      <c r="GP172" s="854"/>
      <c r="GQ172" s="854"/>
      <c r="GR172" s="854"/>
      <c r="GS172" s="854"/>
      <c r="GT172" s="854"/>
      <c r="GU172" s="854"/>
      <c r="GV172" s="854"/>
      <c r="GW172" s="854"/>
      <c r="GX172" s="854"/>
      <c r="GY172" s="854"/>
      <c r="GZ172" s="854"/>
      <c r="HA172" s="854"/>
      <c r="HB172" s="854"/>
      <c r="HC172" s="854"/>
      <c r="HD172" s="854"/>
      <c r="HE172" s="854"/>
      <c r="HF172" s="854"/>
      <c r="HG172" s="854"/>
      <c r="HH172" s="854"/>
      <c r="HI172" s="854"/>
      <c r="HJ172" s="854"/>
      <c r="HK172" s="854"/>
      <c r="HL172" s="854"/>
      <c r="HM172" s="854"/>
      <c r="HN172" s="854"/>
      <c r="HO172" s="854"/>
      <c r="HP172" s="854"/>
      <c r="HQ172" s="854"/>
      <c r="HR172" s="854"/>
      <c r="HS172" s="854"/>
      <c r="HT172" s="854"/>
      <c r="HU172" s="854"/>
      <c r="HV172" s="854"/>
      <c r="HW172" s="854"/>
      <c r="HX172" s="854"/>
      <c r="HY172" s="854"/>
      <c r="HZ172" s="854"/>
      <c r="IA172" s="854"/>
      <c r="IB172" s="854"/>
      <c r="IC172" s="854"/>
      <c r="ID172" s="854"/>
      <c r="IE172" s="854"/>
      <c r="IF172" s="854"/>
      <c r="IG172" s="854"/>
      <c r="IH172" s="854"/>
      <c r="II172" s="854"/>
      <c r="IJ172" s="854"/>
      <c r="IK172" s="854"/>
      <c r="IL172" s="854"/>
      <c r="IM172" s="854"/>
      <c r="IN172" s="854"/>
      <c r="IO172" s="854"/>
      <c r="IP172" s="854"/>
      <c r="IQ172" s="854"/>
      <c r="IR172" s="854"/>
      <c r="IS172" s="854"/>
      <c r="IT172" s="854"/>
      <c r="IU172" s="854"/>
      <c r="IV172" s="854"/>
      <c r="IW172" s="854"/>
      <c r="IX172" s="854"/>
      <c r="IY172" s="854"/>
      <c r="IZ172" s="854"/>
      <c r="JA172" s="854"/>
      <c r="JB172" s="854"/>
      <c r="JC172" s="854"/>
      <c r="JD172" s="854"/>
      <c r="JE172" s="854"/>
      <c r="JF172" s="854"/>
      <c r="JG172" s="854"/>
      <c r="JH172" s="854"/>
      <c r="JI172" s="854"/>
      <c r="JJ172" s="854"/>
      <c r="JK172" s="854"/>
      <c r="JL172" s="854"/>
      <c r="JM172" s="854"/>
      <c r="JN172" s="854"/>
      <c r="JO172" s="854"/>
      <c r="JP172" s="854"/>
      <c r="JQ172" s="854"/>
      <c r="JR172" s="854"/>
      <c r="JS172" s="854"/>
      <c r="JT172" s="854"/>
      <c r="JU172" s="854"/>
      <c r="JV172" s="854"/>
      <c r="JW172" s="854"/>
      <c r="JX172" s="854"/>
      <c r="JY172" s="854"/>
      <c r="JZ172" s="854"/>
      <c r="KA172" s="854"/>
      <c r="KB172" s="854"/>
      <c r="KC172" s="854"/>
      <c r="KD172" s="854"/>
      <c r="KE172" s="854"/>
      <c r="KF172" s="854"/>
      <c r="KG172" s="854"/>
      <c r="KH172" s="854"/>
      <c r="KI172" s="854"/>
      <c r="KJ172" s="854"/>
      <c r="KK172" s="854"/>
      <c r="KL172" s="854"/>
      <c r="KM172" s="854"/>
      <c r="KN172" s="854"/>
      <c r="KO172" s="854"/>
      <c r="KP172" s="854"/>
      <c r="KQ172" s="854"/>
      <c r="KR172" s="854"/>
      <c r="KS172" s="854"/>
      <c r="KT172" s="854"/>
      <c r="KU172" s="854"/>
      <c r="KV172" s="854"/>
      <c r="KW172" s="854"/>
      <c r="KX172" s="854"/>
      <c r="KY172" s="854"/>
      <c r="KZ172" s="854"/>
      <c r="LA172" s="854"/>
      <c r="LB172" s="854"/>
      <c r="LC172" s="854"/>
      <c r="LD172" s="854"/>
      <c r="LE172" s="854"/>
      <c r="LF172" s="854"/>
      <c r="LG172" s="854"/>
      <c r="LH172" s="854"/>
      <c r="LI172" s="854"/>
      <c r="LJ172" s="854"/>
      <c r="LK172" s="854"/>
      <c r="LL172" s="854"/>
      <c r="LM172" s="855"/>
    </row>
    <row r="173" spans="1:325" s="856" customFormat="1" ht="31.5" outlineLevel="1">
      <c r="A173" s="295" t="s">
        <v>2378</v>
      </c>
      <c r="B173" s="492" t="s">
        <v>2446</v>
      </c>
      <c r="C173" s="515">
        <v>600009943</v>
      </c>
      <c r="D173" s="325" t="s">
        <v>1369</v>
      </c>
      <c r="E173" s="325"/>
      <c r="F173" s="329"/>
      <c r="G173" s="328" t="s">
        <v>339</v>
      </c>
      <c r="H173" s="843">
        <v>4</v>
      </c>
      <c r="I173" s="726">
        <v>1191.1713355145016</v>
      </c>
      <c r="J173" s="669">
        <f t="shared" si="28"/>
        <v>4764.6853420580064</v>
      </c>
      <c r="K173" s="669">
        <f t="shared" si="29"/>
        <v>5818.6337397212374</v>
      </c>
      <c r="L173" s="794">
        <f t="shared" si="30"/>
        <v>1.3693611614393087E-3</v>
      </c>
      <c r="M173" s="327"/>
      <c r="N173" s="1262"/>
      <c r="O173" s="1263"/>
      <c r="P173" s="345"/>
      <c r="Q173" s="345"/>
      <c r="R173" s="345"/>
      <c r="S173" s="345"/>
      <c r="T173" s="345"/>
      <c r="U173" s="345"/>
      <c r="V173" s="345"/>
      <c r="W173" s="345"/>
      <c r="X173" s="345"/>
      <c r="Y173" s="345"/>
      <c r="Z173" s="345"/>
      <c r="AA173" s="345"/>
      <c r="AB173" s="345"/>
      <c r="AC173" s="345"/>
      <c r="AD173" s="345"/>
      <c r="AE173" s="345"/>
      <c r="AF173" s="854"/>
      <c r="AG173" s="854"/>
      <c r="AH173" s="854"/>
      <c r="AI173" s="854"/>
      <c r="AJ173" s="854"/>
      <c r="AK173" s="854"/>
      <c r="AL173" s="854"/>
      <c r="AM173" s="854"/>
      <c r="AN173" s="854"/>
      <c r="AO173" s="854"/>
      <c r="AP173" s="854"/>
      <c r="AQ173" s="854"/>
      <c r="AR173" s="854"/>
      <c r="AS173" s="854"/>
      <c r="AT173" s="854"/>
      <c r="AU173" s="854"/>
      <c r="AV173" s="854"/>
      <c r="AW173" s="854"/>
      <c r="AX173" s="854"/>
      <c r="AY173" s="854"/>
      <c r="AZ173" s="854"/>
      <c r="BA173" s="854"/>
      <c r="BB173" s="854"/>
      <c r="BC173" s="854"/>
      <c r="BD173" s="854"/>
      <c r="BE173" s="854"/>
      <c r="BF173" s="854"/>
      <c r="BG173" s="854"/>
      <c r="BH173" s="854"/>
      <c r="BI173" s="854"/>
      <c r="BJ173" s="854"/>
      <c r="BK173" s="854"/>
      <c r="BL173" s="854"/>
      <c r="BM173" s="854"/>
      <c r="BN173" s="854"/>
      <c r="BO173" s="854"/>
      <c r="BP173" s="854"/>
      <c r="BQ173" s="854"/>
      <c r="BR173" s="854"/>
      <c r="BS173" s="854"/>
      <c r="BT173" s="854"/>
      <c r="BU173" s="854"/>
      <c r="BV173" s="854"/>
      <c r="BW173" s="854"/>
      <c r="BX173" s="854"/>
      <c r="BY173" s="854"/>
      <c r="BZ173" s="854"/>
      <c r="CA173" s="854"/>
      <c r="CB173" s="854"/>
      <c r="CC173" s="854"/>
      <c r="CD173" s="854"/>
      <c r="CE173" s="854"/>
      <c r="CF173" s="854"/>
      <c r="CG173" s="854"/>
      <c r="CH173" s="854"/>
      <c r="CI173" s="854"/>
      <c r="CJ173" s="854"/>
      <c r="CK173" s="854"/>
      <c r="CL173" s="854"/>
      <c r="CM173" s="854"/>
      <c r="CN173" s="854"/>
      <c r="CO173" s="854"/>
      <c r="CP173" s="854"/>
      <c r="CQ173" s="854"/>
      <c r="CR173" s="854"/>
      <c r="CS173" s="854"/>
      <c r="CT173" s="854"/>
      <c r="CU173" s="854"/>
      <c r="CV173" s="854"/>
      <c r="CW173" s="854"/>
      <c r="CX173" s="854"/>
      <c r="CY173" s="854"/>
      <c r="CZ173" s="854"/>
      <c r="DA173" s="854"/>
      <c r="DB173" s="854"/>
      <c r="DC173" s="854"/>
      <c r="DD173" s="854"/>
      <c r="DE173" s="854"/>
      <c r="DF173" s="854"/>
      <c r="DG173" s="854"/>
      <c r="DH173" s="854"/>
      <c r="DI173" s="854"/>
      <c r="DJ173" s="854"/>
      <c r="DK173" s="854"/>
      <c r="DL173" s="854"/>
      <c r="DM173" s="854"/>
      <c r="DN173" s="854"/>
      <c r="DO173" s="854"/>
      <c r="DP173" s="854"/>
      <c r="DQ173" s="854"/>
      <c r="DR173" s="854"/>
      <c r="DS173" s="854"/>
      <c r="DT173" s="854"/>
      <c r="DU173" s="854"/>
      <c r="DV173" s="854"/>
      <c r="DW173" s="854"/>
      <c r="DX173" s="854"/>
      <c r="DY173" s="854"/>
      <c r="DZ173" s="854"/>
      <c r="EA173" s="854"/>
      <c r="EB173" s="854"/>
      <c r="EC173" s="854"/>
      <c r="ED173" s="854"/>
      <c r="EE173" s="854"/>
      <c r="EF173" s="854"/>
      <c r="EG173" s="854"/>
      <c r="EH173" s="854"/>
      <c r="EI173" s="854"/>
      <c r="EJ173" s="854"/>
      <c r="EK173" s="854"/>
      <c r="EL173" s="854"/>
      <c r="EM173" s="854"/>
      <c r="EN173" s="854"/>
      <c r="EO173" s="854"/>
      <c r="EP173" s="854"/>
      <c r="EQ173" s="854"/>
      <c r="ER173" s="854"/>
      <c r="ES173" s="854"/>
      <c r="ET173" s="854"/>
      <c r="EU173" s="854"/>
      <c r="EV173" s="854"/>
      <c r="EW173" s="854"/>
      <c r="EX173" s="854"/>
      <c r="EY173" s="854"/>
      <c r="EZ173" s="854"/>
      <c r="FA173" s="854"/>
      <c r="FB173" s="854"/>
      <c r="FC173" s="854"/>
      <c r="FD173" s="854"/>
      <c r="FE173" s="854"/>
      <c r="FF173" s="854"/>
      <c r="FG173" s="854"/>
      <c r="FH173" s="854"/>
      <c r="FI173" s="854"/>
      <c r="FJ173" s="854"/>
      <c r="FK173" s="854"/>
      <c r="FL173" s="854"/>
      <c r="FM173" s="854"/>
      <c r="FN173" s="854"/>
      <c r="FO173" s="854"/>
      <c r="FP173" s="854"/>
      <c r="FQ173" s="854"/>
      <c r="FR173" s="854"/>
      <c r="FS173" s="854"/>
      <c r="FT173" s="854"/>
      <c r="FU173" s="854"/>
      <c r="FV173" s="854"/>
      <c r="FW173" s="854"/>
      <c r="FX173" s="854"/>
      <c r="FY173" s="854"/>
      <c r="FZ173" s="854"/>
      <c r="GA173" s="854"/>
      <c r="GB173" s="854"/>
      <c r="GC173" s="854"/>
      <c r="GD173" s="854"/>
      <c r="GE173" s="854"/>
      <c r="GF173" s="854"/>
      <c r="GG173" s="854"/>
      <c r="GH173" s="854"/>
      <c r="GI173" s="854"/>
      <c r="GJ173" s="854"/>
      <c r="GK173" s="854"/>
      <c r="GL173" s="854"/>
      <c r="GM173" s="854"/>
      <c r="GN173" s="854"/>
      <c r="GO173" s="854"/>
      <c r="GP173" s="854"/>
      <c r="GQ173" s="854"/>
      <c r="GR173" s="854"/>
      <c r="GS173" s="854"/>
      <c r="GT173" s="854"/>
      <c r="GU173" s="854"/>
      <c r="GV173" s="854"/>
      <c r="GW173" s="854"/>
      <c r="GX173" s="854"/>
      <c r="GY173" s="854"/>
      <c r="GZ173" s="854"/>
      <c r="HA173" s="854"/>
      <c r="HB173" s="854"/>
      <c r="HC173" s="854"/>
      <c r="HD173" s="854"/>
      <c r="HE173" s="854"/>
      <c r="HF173" s="854"/>
      <c r="HG173" s="854"/>
      <c r="HH173" s="854"/>
      <c r="HI173" s="854"/>
      <c r="HJ173" s="854"/>
      <c r="HK173" s="854"/>
      <c r="HL173" s="854"/>
      <c r="HM173" s="854"/>
      <c r="HN173" s="854"/>
      <c r="HO173" s="854"/>
      <c r="HP173" s="854"/>
      <c r="HQ173" s="854"/>
      <c r="HR173" s="854"/>
      <c r="HS173" s="854"/>
      <c r="HT173" s="854"/>
      <c r="HU173" s="854"/>
      <c r="HV173" s="854"/>
      <c r="HW173" s="854"/>
      <c r="HX173" s="854"/>
      <c r="HY173" s="854"/>
      <c r="HZ173" s="854"/>
      <c r="IA173" s="854"/>
      <c r="IB173" s="854"/>
      <c r="IC173" s="854"/>
      <c r="ID173" s="854"/>
      <c r="IE173" s="854"/>
      <c r="IF173" s="854"/>
      <c r="IG173" s="854"/>
      <c r="IH173" s="854"/>
      <c r="II173" s="854"/>
      <c r="IJ173" s="854"/>
      <c r="IK173" s="854"/>
      <c r="IL173" s="854"/>
      <c r="IM173" s="854"/>
      <c r="IN173" s="854"/>
      <c r="IO173" s="854"/>
      <c r="IP173" s="854"/>
      <c r="IQ173" s="854"/>
      <c r="IR173" s="854"/>
      <c r="IS173" s="854"/>
      <c r="IT173" s="854"/>
      <c r="IU173" s="854"/>
      <c r="IV173" s="854"/>
      <c r="IW173" s="854"/>
      <c r="IX173" s="854"/>
      <c r="IY173" s="854"/>
      <c r="IZ173" s="854"/>
      <c r="JA173" s="854"/>
      <c r="JB173" s="854"/>
      <c r="JC173" s="854"/>
      <c r="JD173" s="854"/>
      <c r="JE173" s="854"/>
      <c r="JF173" s="854"/>
      <c r="JG173" s="854"/>
      <c r="JH173" s="854"/>
      <c r="JI173" s="854"/>
      <c r="JJ173" s="854"/>
      <c r="JK173" s="854"/>
      <c r="JL173" s="854"/>
      <c r="JM173" s="854"/>
      <c r="JN173" s="854"/>
      <c r="JO173" s="854"/>
      <c r="JP173" s="854"/>
      <c r="JQ173" s="854"/>
      <c r="JR173" s="854"/>
      <c r="JS173" s="854"/>
      <c r="JT173" s="854"/>
      <c r="JU173" s="854"/>
      <c r="JV173" s="854"/>
      <c r="JW173" s="854"/>
      <c r="JX173" s="854"/>
      <c r="JY173" s="854"/>
      <c r="JZ173" s="854"/>
      <c r="KA173" s="854"/>
      <c r="KB173" s="854"/>
      <c r="KC173" s="854"/>
      <c r="KD173" s="854"/>
      <c r="KE173" s="854"/>
      <c r="KF173" s="854"/>
      <c r="KG173" s="854"/>
      <c r="KH173" s="854"/>
      <c r="KI173" s="854"/>
      <c r="KJ173" s="854"/>
      <c r="KK173" s="854"/>
      <c r="KL173" s="854"/>
      <c r="KM173" s="854"/>
      <c r="KN173" s="854"/>
      <c r="KO173" s="854"/>
      <c r="KP173" s="854"/>
      <c r="KQ173" s="854"/>
      <c r="KR173" s="854"/>
      <c r="KS173" s="854"/>
      <c r="KT173" s="854"/>
      <c r="KU173" s="854"/>
      <c r="KV173" s="854"/>
      <c r="KW173" s="854"/>
      <c r="KX173" s="854"/>
      <c r="KY173" s="854"/>
      <c r="KZ173" s="854"/>
      <c r="LA173" s="854"/>
      <c r="LB173" s="854"/>
      <c r="LC173" s="854"/>
      <c r="LD173" s="854"/>
      <c r="LE173" s="854"/>
      <c r="LF173" s="854"/>
      <c r="LG173" s="854"/>
      <c r="LH173" s="854"/>
      <c r="LI173" s="854"/>
      <c r="LJ173" s="854"/>
      <c r="LK173" s="854"/>
      <c r="LL173" s="854"/>
      <c r="LM173" s="855"/>
    </row>
    <row r="174" spans="1:325" s="850" customFormat="1" ht="15.75">
      <c r="A174" s="710" t="s">
        <v>2379</v>
      </c>
      <c r="B174" s="710"/>
      <c r="C174" s="710"/>
      <c r="D174" s="335" t="s">
        <v>1370</v>
      </c>
      <c r="E174" s="335"/>
      <c r="F174" s="225"/>
      <c r="G174" s="225"/>
      <c r="H174" s="842"/>
      <c r="I174" s="527"/>
      <c r="J174" s="527">
        <f>SUBTOTAL(9,J175:J175)</f>
        <v>31910.266200863101</v>
      </c>
      <c r="K174" s="527">
        <f t="shared" ref="K174:L174" si="31">SUBTOTAL(9,K175:K175)</f>
        <v>38968.817084494025</v>
      </c>
      <c r="L174" s="844">
        <f t="shared" si="31"/>
        <v>9.1709475127223303E-3</v>
      </c>
      <c r="M174" s="338"/>
      <c r="N174" s="1259"/>
      <c r="O174" s="1259"/>
      <c r="P174" s="343"/>
      <c r="Q174" s="343"/>
      <c r="R174" s="343"/>
      <c r="S174" s="343"/>
      <c r="T174" s="343"/>
      <c r="U174" s="343"/>
      <c r="V174" s="343"/>
      <c r="W174" s="343"/>
      <c r="X174" s="343"/>
      <c r="Y174" s="343"/>
      <c r="Z174" s="343"/>
      <c r="AA174" s="343"/>
      <c r="AB174" s="343"/>
      <c r="AC174" s="343"/>
      <c r="AD174" s="343"/>
      <c r="AE174" s="343"/>
      <c r="AF174" s="848"/>
      <c r="AG174" s="848"/>
      <c r="AH174" s="848"/>
      <c r="AI174" s="848"/>
      <c r="AJ174" s="848"/>
      <c r="AK174" s="848"/>
      <c r="AL174" s="848"/>
      <c r="AM174" s="848"/>
      <c r="AN174" s="848"/>
      <c r="AO174" s="848"/>
      <c r="AP174" s="848"/>
      <c r="AQ174" s="848"/>
      <c r="AR174" s="848"/>
      <c r="AS174" s="848"/>
      <c r="AT174" s="848"/>
      <c r="AU174" s="848"/>
      <c r="AV174" s="848"/>
      <c r="AW174" s="848"/>
      <c r="AX174" s="848"/>
      <c r="AY174" s="848"/>
      <c r="AZ174" s="848"/>
      <c r="BA174" s="848"/>
      <c r="BB174" s="848"/>
      <c r="BC174" s="848"/>
      <c r="BD174" s="848"/>
      <c r="BE174" s="848"/>
      <c r="BF174" s="848"/>
      <c r="BG174" s="848"/>
      <c r="BH174" s="848"/>
      <c r="BI174" s="848"/>
      <c r="BJ174" s="848"/>
      <c r="BK174" s="848"/>
      <c r="BL174" s="848"/>
      <c r="BM174" s="848"/>
      <c r="BN174" s="848"/>
      <c r="BO174" s="848"/>
      <c r="BP174" s="848"/>
      <c r="BQ174" s="848"/>
      <c r="BR174" s="848"/>
      <c r="BS174" s="848"/>
      <c r="BT174" s="848"/>
      <c r="BU174" s="848"/>
      <c r="BV174" s="848"/>
      <c r="BW174" s="848"/>
      <c r="BX174" s="848"/>
      <c r="BY174" s="848"/>
      <c r="BZ174" s="848"/>
      <c r="CA174" s="848"/>
      <c r="CB174" s="848"/>
      <c r="CC174" s="848"/>
      <c r="CD174" s="848"/>
      <c r="CE174" s="848"/>
      <c r="CF174" s="848"/>
      <c r="CG174" s="848"/>
      <c r="CH174" s="848"/>
      <c r="CI174" s="848"/>
      <c r="CJ174" s="848"/>
      <c r="CK174" s="848"/>
      <c r="CL174" s="848"/>
      <c r="CM174" s="848"/>
      <c r="CN174" s="848"/>
      <c r="CO174" s="848"/>
      <c r="CP174" s="848"/>
      <c r="CQ174" s="848"/>
      <c r="CR174" s="848"/>
      <c r="CS174" s="848"/>
      <c r="CT174" s="848"/>
      <c r="CU174" s="848"/>
      <c r="CV174" s="848"/>
      <c r="CW174" s="848"/>
      <c r="CX174" s="848"/>
      <c r="CY174" s="848"/>
      <c r="CZ174" s="848"/>
      <c r="DA174" s="848"/>
      <c r="DB174" s="848"/>
      <c r="DC174" s="848"/>
      <c r="DD174" s="848"/>
      <c r="DE174" s="848"/>
      <c r="DF174" s="848"/>
      <c r="DG174" s="848"/>
      <c r="DH174" s="848"/>
      <c r="DI174" s="848"/>
      <c r="DJ174" s="848"/>
      <c r="DK174" s="848"/>
      <c r="DL174" s="848"/>
      <c r="DM174" s="848"/>
      <c r="DN174" s="848"/>
      <c r="DO174" s="848"/>
      <c r="DP174" s="848"/>
      <c r="DQ174" s="848"/>
      <c r="DR174" s="848"/>
      <c r="DS174" s="848"/>
      <c r="DT174" s="848"/>
      <c r="DU174" s="848"/>
      <c r="DV174" s="848"/>
      <c r="DW174" s="848"/>
      <c r="DX174" s="848"/>
      <c r="DY174" s="848"/>
      <c r="DZ174" s="848"/>
      <c r="EA174" s="848"/>
      <c r="EB174" s="848"/>
      <c r="EC174" s="848"/>
      <c r="ED174" s="848"/>
      <c r="EE174" s="848"/>
      <c r="EF174" s="848"/>
      <c r="EG174" s="848"/>
      <c r="EH174" s="848"/>
      <c r="EI174" s="848"/>
      <c r="EJ174" s="848"/>
      <c r="EK174" s="848"/>
      <c r="EL174" s="848"/>
      <c r="EM174" s="848"/>
      <c r="EN174" s="848"/>
      <c r="EO174" s="848"/>
      <c r="EP174" s="848"/>
      <c r="EQ174" s="848"/>
      <c r="ER174" s="848"/>
      <c r="ES174" s="848"/>
      <c r="ET174" s="848"/>
      <c r="EU174" s="848"/>
      <c r="EV174" s="848"/>
      <c r="EW174" s="848"/>
      <c r="EX174" s="848"/>
      <c r="EY174" s="848"/>
      <c r="EZ174" s="848"/>
      <c r="FA174" s="848"/>
      <c r="FB174" s="848"/>
      <c r="FC174" s="848"/>
      <c r="FD174" s="848"/>
      <c r="FE174" s="848"/>
      <c r="FF174" s="848"/>
      <c r="FG174" s="848"/>
      <c r="FH174" s="848"/>
      <c r="FI174" s="848"/>
      <c r="FJ174" s="848"/>
      <c r="FK174" s="848"/>
      <c r="FL174" s="848"/>
      <c r="FM174" s="848"/>
      <c r="FN174" s="848"/>
      <c r="FO174" s="848"/>
      <c r="FP174" s="848"/>
      <c r="FQ174" s="848"/>
      <c r="FR174" s="848"/>
      <c r="FS174" s="848"/>
      <c r="FT174" s="848"/>
      <c r="FU174" s="848"/>
      <c r="FV174" s="848"/>
      <c r="FW174" s="848"/>
      <c r="FX174" s="848"/>
      <c r="FY174" s="848"/>
      <c r="FZ174" s="848"/>
      <c r="GA174" s="848"/>
      <c r="GB174" s="848"/>
      <c r="GC174" s="848"/>
      <c r="GD174" s="848"/>
      <c r="GE174" s="848"/>
      <c r="GF174" s="848"/>
      <c r="GG174" s="848"/>
      <c r="GH174" s="848"/>
      <c r="GI174" s="848"/>
      <c r="GJ174" s="848"/>
      <c r="GK174" s="848"/>
      <c r="GL174" s="848"/>
      <c r="GM174" s="848"/>
      <c r="GN174" s="848"/>
      <c r="GO174" s="848"/>
      <c r="GP174" s="848"/>
      <c r="GQ174" s="848"/>
      <c r="GR174" s="848"/>
      <c r="GS174" s="848"/>
      <c r="GT174" s="848"/>
      <c r="GU174" s="848"/>
      <c r="GV174" s="848"/>
      <c r="GW174" s="848"/>
      <c r="GX174" s="848"/>
      <c r="GY174" s="848"/>
      <c r="GZ174" s="848"/>
      <c r="HA174" s="848"/>
      <c r="HB174" s="848"/>
      <c r="HC174" s="848"/>
      <c r="HD174" s="848"/>
      <c r="HE174" s="848"/>
      <c r="HF174" s="848"/>
      <c r="HG174" s="848"/>
      <c r="HH174" s="848"/>
      <c r="HI174" s="848"/>
      <c r="HJ174" s="848"/>
      <c r="HK174" s="848"/>
      <c r="HL174" s="848"/>
      <c r="HM174" s="848"/>
      <c r="HN174" s="848"/>
      <c r="HO174" s="848"/>
      <c r="HP174" s="848"/>
      <c r="HQ174" s="848"/>
      <c r="HR174" s="848"/>
      <c r="HS174" s="848"/>
      <c r="HT174" s="848"/>
      <c r="HU174" s="848"/>
      <c r="HV174" s="848"/>
      <c r="HW174" s="848"/>
      <c r="HX174" s="848"/>
      <c r="HY174" s="848"/>
      <c r="HZ174" s="848"/>
      <c r="IA174" s="848"/>
      <c r="IB174" s="848"/>
      <c r="IC174" s="848"/>
      <c r="ID174" s="848"/>
      <c r="IE174" s="848"/>
      <c r="IF174" s="848"/>
      <c r="IG174" s="848"/>
      <c r="IH174" s="848"/>
      <c r="II174" s="848"/>
      <c r="IJ174" s="848"/>
      <c r="IK174" s="848"/>
      <c r="IL174" s="848"/>
      <c r="IM174" s="848"/>
      <c r="IN174" s="848"/>
      <c r="IO174" s="848"/>
      <c r="IP174" s="848"/>
      <c r="IQ174" s="848"/>
      <c r="IR174" s="848"/>
      <c r="IS174" s="848"/>
      <c r="IT174" s="848"/>
      <c r="IU174" s="848"/>
      <c r="IV174" s="848"/>
      <c r="IW174" s="848"/>
      <c r="IX174" s="848"/>
      <c r="IY174" s="848"/>
      <c r="IZ174" s="848"/>
      <c r="JA174" s="848"/>
      <c r="JB174" s="848"/>
      <c r="JC174" s="848"/>
      <c r="JD174" s="848"/>
      <c r="JE174" s="848"/>
      <c r="JF174" s="848"/>
      <c r="JG174" s="848"/>
      <c r="JH174" s="848"/>
      <c r="JI174" s="848"/>
      <c r="JJ174" s="848"/>
      <c r="JK174" s="848"/>
      <c r="JL174" s="848"/>
      <c r="JM174" s="848"/>
      <c r="JN174" s="848"/>
      <c r="JO174" s="848"/>
      <c r="JP174" s="848"/>
      <c r="JQ174" s="848"/>
      <c r="JR174" s="848"/>
      <c r="JS174" s="848"/>
      <c r="JT174" s="848"/>
      <c r="JU174" s="848"/>
      <c r="JV174" s="848"/>
      <c r="JW174" s="848"/>
      <c r="JX174" s="848"/>
      <c r="JY174" s="848"/>
      <c r="JZ174" s="848"/>
      <c r="KA174" s="848"/>
      <c r="KB174" s="848"/>
      <c r="KC174" s="848"/>
      <c r="KD174" s="848"/>
      <c r="KE174" s="848"/>
      <c r="KF174" s="848"/>
      <c r="KG174" s="848"/>
      <c r="KH174" s="848"/>
      <c r="KI174" s="848"/>
      <c r="KJ174" s="848"/>
      <c r="KK174" s="848"/>
      <c r="KL174" s="848"/>
      <c r="KM174" s="848"/>
      <c r="KN174" s="848"/>
      <c r="KO174" s="848"/>
      <c r="KP174" s="848"/>
      <c r="KQ174" s="848"/>
      <c r="KR174" s="848"/>
      <c r="KS174" s="848"/>
      <c r="KT174" s="848"/>
      <c r="KU174" s="848"/>
      <c r="KV174" s="848"/>
      <c r="KW174" s="848"/>
      <c r="KX174" s="848"/>
      <c r="KY174" s="848"/>
      <c r="KZ174" s="848"/>
      <c r="LA174" s="848"/>
      <c r="LB174" s="848"/>
      <c r="LC174" s="848"/>
      <c r="LD174" s="848"/>
      <c r="LE174" s="848"/>
      <c r="LF174" s="848"/>
      <c r="LG174" s="848"/>
      <c r="LH174" s="848"/>
      <c r="LI174" s="848"/>
      <c r="LJ174" s="848"/>
      <c r="LK174" s="848"/>
      <c r="LL174" s="848"/>
      <c r="LM174" s="849"/>
    </row>
    <row r="175" spans="1:325" s="856" customFormat="1" ht="47.25" outlineLevel="1">
      <c r="A175" s="295" t="s">
        <v>2380</v>
      </c>
      <c r="B175" s="492" t="s">
        <v>2446</v>
      </c>
      <c r="C175" s="515">
        <v>600008841</v>
      </c>
      <c r="D175" s="325" t="s">
        <v>1371</v>
      </c>
      <c r="E175" s="325"/>
      <c r="F175" s="329"/>
      <c r="G175" s="329" t="s">
        <v>339</v>
      </c>
      <c r="H175" s="836">
        <v>3</v>
      </c>
      <c r="I175" s="726">
        <v>10636.7554002877</v>
      </c>
      <c r="J175" s="669">
        <f>I175*H175</f>
        <v>31910.266200863101</v>
      </c>
      <c r="K175" s="669">
        <f>J175*(1+$K$12)</f>
        <v>38968.817084494025</v>
      </c>
      <c r="L175" s="794">
        <f>K175/$K$226</f>
        <v>9.1709475127223303E-3</v>
      </c>
      <c r="M175" s="327"/>
      <c r="N175" s="1262"/>
      <c r="O175" s="1263"/>
      <c r="P175" s="345"/>
      <c r="Q175" s="345"/>
      <c r="R175" s="345"/>
      <c r="S175" s="345"/>
      <c r="T175" s="345"/>
      <c r="U175" s="345"/>
      <c r="V175" s="345"/>
      <c r="W175" s="345"/>
      <c r="X175" s="345"/>
      <c r="Y175" s="345"/>
      <c r="Z175" s="345"/>
      <c r="AA175" s="345"/>
      <c r="AB175" s="345"/>
      <c r="AC175" s="345"/>
      <c r="AD175" s="345"/>
      <c r="AE175" s="345"/>
      <c r="AF175" s="854"/>
      <c r="AG175" s="854"/>
      <c r="AH175" s="854"/>
      <c r="AI175" s="854"/>
      <c r="AJ175" s="854"/>
      <c r="AK175" s="854"/>
      <c r="AL175" s="854"/>
      <c r="AM175" s="854"/>
      <c r="AN175" s="854"/>
      <c r="AO175" s="854"/>
      <c r="AP175" s="854"/>
      <c r="AQ175" s="854"/>
      <c r="AR175" s="854"/>
      <c r="AS175" s="854"/>
      <c r="AT175" s="854"/>
      <c r="AU175" s="854"/>
      <c r="AV175" s="854"/>
      <c r="AW175" s="854"/>
      <c r="AX175" s="854"/>
      <c r="AY175" s="854"/>
      <c r="AZ175" s="854"/>
      <c r="BA175" s="854"/>
      <c r="BB175" s="854"/>
      <c r="BC175" s="854"/>
      <c r="BD175" s="854"/>
      <c r="BE175" s="854"/>
      <c r="BF175" s="854"/>
      <c r="BG175" s="854"/>
      <c r="BH175" s="854"/>
      <c r="BI175" s="854"/>
      <c r="BJ175" s="854"/>
      <c r="BK175" s="854"/>
      <c r="BL175" s="854"/>
      <c r="BM175" s="854"/>
      <c r="BN175" s="854"/>
      <c r="BO175" s="854"/>
      <c r="BP175" s="854"/>
      <c r="BQ175" s="854"/>
      <c r="BR175" s="854"/>
      <c r="BS175" s="854"/>
      <c r="BT175" s="854"/>
      <c r="BU175" s="854"/>
      <c r="BV175" s="854"/>
      <c r="BW175" s="854"/>
      <c r="BX175" s="854"/>
      <c r="BY175" s="854"/>
      <c r="BZ175" s="854"/>
      <c r="CA175" s="854"/>
      <c r="CB175" s="854"/>
      <c r="CC175" s="854"/>
      <c r="CD175" s="854"/>
      <c r="CE175" s="854"/>
      <c r="CF175" s="854"/>
      <c r="CG175" s="854"/>
      <c r="CH175" s="854"/>
      <c r="CI175" s="854"/>
      <c r="CJ175" s="854"/>
      <c r="CK175" s="854"/>
      <c r="CL175" s="854"/>
      <c r="CM175" s="854"/>
      <c r="CN175" s="854"/>
      <c r="CO175" s="854"/>
      <c r="CP175" s="854"/>
      <c r="CQ175" s="854"/>
      <c r="CR175" s="854"/>
      <c r="CS175" s="854"/>
      <c r="CT175" s="854"/>
      <c r="CU175" s="854"/>
      <c r="CV175" s="854"/>
      <c r="CW175" s="854"/>
      <c r="CX175" s="854"/>
      <c r="CY175" s="854"/>
      <c r="CZ175" s="854"/>
      <c r="DA175" s="854"/>
      <c r="DB175" s="854"/>
      <c r="DC175" s="854"/>
      <c r="DD175" s="854"/>
      <c r="DE175" s="854"/>
      <c r="DF175" s="854"/>
      <c r="DG175" s="854"/>
      <c r="DH175" s="854"/>
      <c r="DI175" s="854"/>
      <c r="DJ175" s="854"/>
      <c r="DK175" s="854"/>
      <c r="DL175" s="854"/>
      <c r="DM175" s="854"/>
      <c r="DN175" s="854"/>
      <c r="DO175" s="854"/>
      <c r="DP175" s="854"/>
      <c r="DQ175" s="854"/>
      <c r="DR175" s="854"/>
      <c r="DS175" s="854"/>
      <c r="DT175" s="854"/>
      <c r="DU175" s="854"/>
      <c r="DV175" s="854"/>
      <c r="DW175" s="854"/>
      <c r="DX175" s="854"/>
      <c r="DY175" s="854"/>
      <c r="DZ175" s="854"/>
      <c r="EA175" s="854"/>
      <c r="EB175" s="854"/>
      <c r="EC175" s="854"/>
      <c r="ED175" s="854"/>
      <c r="EE175" s="854"/>
      <c r="EF175" s="854"/>
      <c r="EG175" s="854"/>
      <c r="EH175" s="854"/>
      <c r="EI175" s="854"/>
      <c r="EJ175" s="854"/>
      <c r="EK175" s="854"/>
      <c r="EL175" s="854"/>
      <c r="EM175" s="854"/>
      <c r="EN175" s="854"/>
      <c r="EO175" s="854"/>
      <c r="EP175" s="854"/>
      <c r="EQ175" s="854"/>
      <c r="ER175" s="854"/>
      <c r="ES175" s="854"/>
      <c r="ET175" s="854"/>
      <c r="EU175" s="854"/>
      <c r="EV175" s="854"/>
      <c r="EW175" s="854"/>
      <c r="EX175" s="854"/>
      <c r="EY175" s="854"/>
      <c r="EZ175" s="854"/>
      <c r="FA175" s="854"/>
      <c r="FB175" s="854"/>
      <c r="FC175" s="854"/>
      <c r="FD175" s="854"/>
      <c r="FE175" s="854"/>
      <c r="FF175" s="854"/>
      <c r="FG175" s="854"/>
      <c r="FH175" s="854"/>
      <c r="FI175" s="854"/>
      <c r="FJ175" s="854"/>
      <c r="FK175" s="854"/>
      <c r="FL175" s="854"/>
      <c r="FM175" s="854"/>
      <c r="FN175" s="854"/>
      <c r="FO175" s="854"/>
      <c r="FP175" s="854"/>
      <c r="FQ175" s="854"/>
      <c r="FR175" s="854"/>
      <c r="FS175" s="854"/>
      <c r="FT175" s="854"/>
      <c r="FU175" s="854"/>
      <c r="FV175" s="854"/>
      <c r="FW175" s="854"/>
      <c r="FX175" s="854"/>
      <c r="FY175" s="854"/>
      <c r="FZ175" s="854"/>
      <c r="GA175" s="854"/>
      <c r="GB175" s="854"/>
      <c r="GC175" s="854"/>
      <c r="GD175" s="854"/>
      <c r="GE175" s="854"/>
      <c r="GF175" s="854"/>
      <c r="GG175" s="854"/>
      <c r="GH175" s="854"/>
      <c r="GI175" s="854"/>
      <c r="GJ175" s="854"/>
      <c r="GK175" s="854"/>
      <c r="GL175" s="854"/>
      <c r="GM175" s="854"/>
      <c r="GN175" s="854"/>
      <c r="GO175" s="854"/>
      <c r="GP175" s="854"/>
      <c r="GQ175" s="854"/>
      <c r="GR175" s="854"/>
      <c r="GS175" s="854"/>
      <c r="GT175" s="854"/>
      <c r="GU175" s="854"/>
      <c r="GV175" s="854"/>
      <c r="GW175" s="854"/>
      <c r="GX175" s="854"/>
      <c r="GY175" s="854"/>
      <c r="GZ175" s="854"/>
      <c r="HA175" s="854"/>
      <c r="HB175" s="854"/>
      <c r="HC175" s="854"/>
      <c r="HD175" s="854"/>
      <c r="HE175" s="854"/>
      <c r="HF175" s="854"/>
      <c r="HG175" s="854"/>
      <c r="HH175" s="854"/>
      <c r="HI175" s="854"/>
      <c r="HJ175" s="854"/>
      <c r="HK175" s="854"/>
      <c r="HL175" s="854"/>
      <c r="HM175" s="854"/>
      <c r="HN175" s="854"/>
      <c r="HO175" s="854"/>
      <c r="HP175" s="854"/>
      <c r="HQ175" s="854"/>
      <c r="HR175" s="854"/>
      <c r="HS175" s="854"/>
      <c r="HT175" s="854"/>
      <c r="HU175" s="854"/>
      <c r="HV175" s="854"/>
      <c r="HW175" s="854"/>
      <c r="HX175" s="854"/>
      <c r="HY175" s="854"/>
      <c r="HZ175" s="854"/>
      <c r="IA175" s="854"/>
      <c r="IB175" s="854"/>
      <c r="IC175" s="854"/>
      <c r="ID175" s="854"/>
      <c r="IE175" s="854"/>
      <c r="IF175" s="854"/>
      <c r="IG175" s="854"/>
      <c r="IH175" s="854"/>
      <c r="II175" s="854"/>
      <c r="IJ175" s="854"/>
      <c r="IK175" s="854"/>
      <c r="IL175" s="854"/>
      <c r="IM175" s="854"/>
      <c r="IN175" s="854"/>
      <c r="IO175" s="854"/>
      <c r="IP175" s="854"/>
      <c r="IQ175" s="854"/>
      <c r="IR175" s="854"/>
      <c r="IS175" s="854"/>
      <c r="IT175" s="854"/>
      <c r="IU175" s="854"/>
      <c r="IV175" s="854"/>
      <c r="IW175" s="854"/>
      <c r="IX175" s="854"/>
      <c r="IY175" s="854"/>
      <c r="IZ175" s="854"/>
      <c r="JA175" s="854"/>
      <c r="JB175" s="854"/>
      <c r="JC175" s="854"/>
      <c r="JD175" s="854"/>
      <c r="JE175" s="854"/>
      <c r="JF175" s="854"/>
      <c r="JG175" s="854"/>
      <c r="JH175" s="854"/>
      <c r="JI175" s="854"/>
      <c r="JJ175" s="854"/>
      <c r="JK175" s="854"/>
      <c r="JL175" s="854"/>
      <c r="JM175" s="854"/>
      <c r="JN175" s="854"/>
      <c r="JO175" s="854"/>
      <c r="JP175" s="854"/>
      <c r="JQ175" s="854"/>
      <c r="JR175" s="854"/>
      <c r="JS175" s="854"/>
      <c r="JT175" s="854"/>
      <c r="JU175" s="854"/>
      <c r="JV175" s="854"/>
      <c r="JW175" s="854"/>
      <c r="JX175" s="854"/>
      <c r="JY175" s="854"/>
      <c r="JZ175" s="854"/>
      <c r="KA175" s="854"/>
      <c r="KB175" s="854"/>
      <c r="KC175" s="854"/>
      <c r="KD175" s="854"/>
      <c r="KE175" s="854"/>
      <c r="KF175" s="854"/>
      <c r="KG175" s="854"/>
      <c r="KH175" s="854"/>
      <c r="KI175" s="854"/>
      <c r="KJ175" s="854"/>
      <c r="KK175" s="854"/>
      <c r="KL175" s="854"/>
      <c r="KM175" s="854"/>
      <c r="KN175" s="854"/>
      <c r="KO175" s="854"/>
      <c r="KP175" s="854"/>
      <c r="KQ175" s="854"/>
      <c r="KR175" s="854"/>
      <c r="KS175" s="854"/>
      <c r="KT175" s="854"/>
      <c r="KU175" s="854"/>
      <c r="KV175" s="854"/>
      <c r="KW175" s="854"/>
      <c r="KX175" s="854"/>
      <c r="KY175" s="854"/>
      <c r="KZ175" s="854"/>
      <c r="LA175" s="854"/>
      <c r="LB175" s="854"/>
      <c r="LC175" s="854"/>
      <c r="LD175" s="854"/>
      <c r="LE175" s="854"/>
      <c r="LF175" s="854"/>
      <c r="LG175" s="854"/>
      <c r="LH175" s="854"/>
      <c r="LI175" s="854"/>
      <c r="LJ175" s="854"/>
      <c r="LK175" s="854"/>
      <c r="LL175" s="854"/>
      <c r="LM175" s="855"/>
    </row>
    <row r="176" spans="1:325" s="850" customFormat="1" ht="15.75">
      <c r="A176" s="710" t="s">
        <v>2381</v>
      </c>
      <c r="B176" s="710"/>
      <c r="C176" s="710"/>
      <c r="D176" s="335" t="s">
        <v>493</v>
      </c>
      <c r="E176" s="335"/>
      <c r="F176" s="225"/>
      <c r="G176" s="225"/>
      <c r="H176" s="842"/>
      <c r="I176" s="527"/>
      <c r="J176" s="527">
        <f>SUBTOTAL(9,J177:J203)</f>
        <v>702794.87570358359</v>
      </c>
      <c r="K176" s="527">
        <f t="shared" ref="K176:L176" si="32">SUBTOTAL(9,K177:K203)</f>
        <v>858253.10220921622</v>
      </c>
      <c r="L176" s="844">
        <f t="shared" si="32"/>
        <v>0.20198185990417863</v>
      </c>
      <c r="M176" s="338"/>
      <c r="N176" s="1259"/>
      <c r="O176" s="1259"/>
      <c r="P176" s="343"/>
      <c r="Q176" s="343"/>
      <c r="R176" s="343"/>
      <c r="S176" s="343"/>
      <c r="T176" s="343"/>
      <c r="U176" s="343"/>
      <c r="V176" s="343"/>
      <c r="W176" s="343"/>
      <c r="X176" s="343"/>
      <c r="Y176" s="343"/>
      <c r="Z176" s="343"/>
      <c r="AA176" s="343"/>
      <c r="AB176" s="343"/>
      <c r="AC176" s="343"/>
      <c r="AD176" s="343"/>
      <c r="AE176" s="343"/>
      <c r="AF176" s="848"/>
      <c r="AG176" s="848"/>
      <c r="AH176" s="848"/>
      <c r="AI176" s="848"/>
      <c r="AJ176" s="848"/>
      <c r="AK176" s="848"/>
      <c r="AL176" s="848"/>
      <c r="AM176" s="848"/>
      <c r="AN176" s="848"/>
      <c r="AO176" s="848"/>
      <c r="AP176" s="848"/>
      <c r="AQ176" s="848"/>
      <c r="AR176" s="848"/>
      <c r="AS176" s="848"/>
      <c r="AT176" s="848"/>
      <c r="AU176" s="848"/>
      <c r="AV176" s="848"/>
      <c r="AW176" s="848"/>
      <c r="AX176" s="848"/>
      <c r="AY176" s="848"/>
      <c r="AZ176" s="848"/>
      <c r="BA176" s="848"/>
      <c r="BB176" s="848"/>
      <c r="BC176" s="848"/>
      <c r="BD176" s="848"/>
      <c r="BE176" s="848"/>
      <c r="BF176" s="848"/>
      <c r="BG176" s="848"/>
      <c r="BH176" s="848"/>
      <c r="BI176" s="848"/>
      <c r="BJ176" s="848"/>
      <c r="BK176" s="848"/>
      <c r="BL176" s="848"/>
      <c r="BM176" s="848"/>
      <c r="BN176" s="848"/>
      <c r="BO176" s="848"/>
      <c r="BP176" s="848"/>
      <c r="BQ176" s="848"/>
      <c r="BR176" s="848"/>
      <c r="BS176" s="848"/>
      <c r="BT176" s="848"/>
      <c r="BU176" s="848"/>
      <c r="BV176" s="848"/>
      <c r="BW176" s="848"/>
      <c r="BX176" s="848"/>
      <c r="BY176" s="848"/>
      <c r="BZ176" s="848"/>
      <c r="CA176" s="848"/>
      <c r="CB176" s="848"/>
      <c r="CC176" s="848"/>
      <c r="CD176" s="848"/>
      <c r="CE176" s="848"/>
      <c r="CF176" s="848"/>
      <c r="CG176" s="848"/>
      <c r="CH176" s="848"/>
      <c r="CI176" s="848"/>
      <c r="CJ176" s="848"/>
      <c r="CK176" s="848"/>
      <c r="CL176" s="848"/>
      <c r="CM176" s="848"/>
      <c r="CN176" s="848"/>
      <c r="CO176" s="848"/>
      <c r="CP176" s="848"/>
      <c r="CQ176" s="848"/>
      <c r="CR176" s="848"/>
      <c r="CS176" s="848"/>
      <c r="CT176" s="848"/>
      <c r="CU176" s="848"/>
      <c r="CV176" s="848"/>
      <c r="CW176" s="848"/>
      <c r="CX176" s="848"/>
      <c r="CY176" s="848"/>
      <c r="CZ176" s="848"/>
      <c r="DA176" s="848"/>
      <c r="DB176" s="848"/>
      <c r="DC176" s="848"/>
      <c r="DD176" s="848"/>
      <c r="DE176" s="848"/>
      <c r="DF176" s="848"/>
      <c r="DG176" s="848"/>
      <c r="DH176" s="848"/>
      <c r="DI176" s="848"/>
      <c r="DJ176" s="848"/>
      <c r="DK176" s="848"/>
      <c r="DL176" s="848"/>
      <c r="DM176" s="848"/>
      <c r="DN176" s="848"/>
      <c r="DO176" s="848"/>
      <c r="DP176" s="848"/>
      <c r="DQ176" s="848"/>
      <c r="DR176" s="848"/>
      <c r="DS176" s="848"/>
      <c r="DT176" s="848"/>
      <c r="DU176" s="848"/>
      <c r="DV176" s="848"/>
      <c r="DW176" s="848"/>
      <c r="DX176" s="848"/>
      <c r="DY176" s="848"/>
      <c r="DZ176" s="848"/>
      <c r="EA176" s="848"/>
      <c r="EB176" s="848"/>
      <c r="EC176" s="848"/>
      <c r="ED176" s="848"/>
      <c r="EE176" s="848"/>
      <c r="EF176" s="848"/>
      <c r="EG176" s="848"/>
      <c r="EH176" s="848"/>
      <c r="EI176" s="848"/>
      <c r="EJ176" s="848"/>
      <c r="EK176" s="848"/>
      <c r="EL176" s="848"/>
      <c r="EM176" s="848"/>
      <c r="EN176" s="848"/>
      <c r="EO176" s="848"/>
      <c r="EP176" s="848"/>
      <c r="EQ176" s="848"/>
      <c r="ER176" s="848"/>
      <c r="ES176" s="848"/>
      <c r="ET176" s="848"/>
      <c r="EU176" s="848"/>
      <c r="EV176" s="848"/>
      <c r="EW176" s="848"/>
      <c r="EX176" s="848"/>
      <c r="EY176" s="848"/>
      <c r="EZ176" s="848"/>
      <c r="FA176" s="848"/>
      <c r="FB176" s="848"/>
      <c r="FC176" s="848"/>
      <c r="FD176" s="848"/>
      <c r="FE176" s="848"/>
      <c r="FF176" s="848"/>
      <c r="FG176" s="848"/>
      <c r="FH176" s="848"/>
      <c r="FI176" s="848"/>
      <c r="FJ176" s="848"/>
      <c r="FK176" s="848"/>
      <c r="FL176" s="848"/>
      <c r="FM176" s="848"/>
      <c r="FN176" s="848"/>
      <c r="FO176" s="848"/>
      <c r="FP176" s="848"/>
      <c r="FQ176" s="848"/>
      <c r="FR176" s="848"/>
      <c r="FS176" s="848"/>
      <c r="FT176" s="848"/>
      <c r="FU176" s="848"/>
      <c r="FV176" s="848"/>
      <c r="FW176" s="848"/>
      <c r="FX176" s="848"/>
      <c r="FY176" s="848"/>
      <c r="FZ176" s="848"/>
      <c r="GA176" s="848"/>
      <c r="GB176" s="848"/>
      <c r="GC176" s="848"/>
      <c r="GD176" s="848"/>
      <c r="GE176" s="848"/>
      <c r="GF176" s="848"/>
      <c r="GG176" s="848"/>
      <c r="GH176" s="848"/>
      <c r="GI176" s="848"/>
      <c r="GJ176" s="848"/>
      <c r="GK176" s="848"/>
      <c r="GL176" s="848"/>
      <c r="GM176" s="848"/>
      <c r="GN176" s="848"/>
      <c r="GO176" s="848"/>
      <c r="GP176" s="848"/>
      <c r="GQ176" s="848"/>
      <c r="GR176" s="848"/>
      <c r="GS176" s="848"/>
      <c r="GT176" s="848"/>
      <c r="GU176" s="848"/>
      <c r="GV176" s="848"/>
      <c r="GW176" s="848"/>
      <c r="GX176" s="848"/>
      <c r="GY176" s="848"/>
      <c r="GZ176" s="848"/>
      <c r="HA176" s="848"/>
      <c r="HB176" s="848"/>
      <c r="HC176" s="848"/>
      <c r="HD176" s="848"/>
      <c r="HE176" s="848"/>
      <c r="HF176" s="848"/>
      <c r="HG176" s="848"/>
      <c r="HH176" s="848"/>
      <c r="HI176" s="848"/>
      <c r="HJ176" s="848"/>
      <c r="HK176" s="848"/>
      <c r="HL176" s="848"/>
      <c r="HM176" s="848"/>
      <c r="HN176" s="848"/>
      <c r="HO176" s="848"/>
      <c r="HP176" s="848"/>
      <c r="HQ176" s="848"/>
      <c r="HR176" s="848"/>
      <c r="HS176" s="848"/>
      <c r="HT176" s="848"/>
      <c r="HU176" s="848"/>
      <c r="HV176" s="848"/>
      <c r="HW176" s="848"/>
      <c r="HX176" s="848"/>
      <c r="HY176" s="848"/>
      <c r="HZ176" s="848"/>
      <c r="IA176" s="848"/>
      <c r="IB176" s="848"/>
      <c r="IC176" s="848"/>
      <c r="ID176" s="848"/>
      <c r="IE176" s="848"/>
      <c r="IF176" s="848"/>
      <c r="IG176" s="848"/>
      <c r="IH176" s="848"/>
      <c r="II176" s="848"/>
      <c r="IJ176" s="848"/>
      <c r="IK176" s="848"/>
      <c r="IL176" s="848"/>
      <c r="IM176" s="848"/>
      <c r="IN176" s="848"/>
      <c r="IO176" s="848"/>
      <c r="IP176" s="848"/>
      <c r="IQ176" s="848"/>
      <c r="IR176" s="848"/>
      <c r="IS176" s="848"/>
      <c r="IT176" s="848"/>
      <c r="IU176" s="848"/>
      <c r="IV176" s="848"/>
      <c r="IW176" s="848"/>
      <c r="IX176" s="848"/>
      <c r="IY176" s="848"/>
      <c r="IZ176" s="848"/>
      <c r="JA176" s="848"/>
      <c r="JB176" s="848"/>
      <c r="JC176" s="848"/>
      <c r="JD176" s="848"/>
      <c r="JE176" s="848"/>
      <c r="JF176" s="848"/>
      <c r="JG176" s="848"/>
      <c r="JH176" s="848"/>
      <c r="JI176" s="848"/>
      <c r="JJ176" s="848"/>
      <c r="JK176" s="848"/>
      <c r="JL176" s="848"/>
      <c r="JM176" s="848"/>
      <c r="JN176" s="848"/>
      <c r="JO176" s="848"/>
      <c r="JP176" s="848"/>
      <c r="JQ176" s="848"/>
      <c r="JR176" s="848"/>
      <c r="JS176" s="848"/>
      <c r="JT176" s="848"/>
      <c r="JU176" s="848"/>
      <c r="JV176" s="848"/>
      <c r="JW176" s="848"/>
      <c r="JX176" s="848"/>
      <c r="JY176" s="848"/>
      <c r="JZ176" s="848"/>
      <c r="KA176" s="848"/>
      <c r="KB176" s="848"/>
      <c r="KC176" s="848"/>
      <c r="KD176" s="848"/>
      <c r="KE176" s="848"/>
      <c r="KF176" s="848"/>
      <c r="KG176" s="848"/>
      <c r="KH176" s="848"/>
      <c r="KI176" s="848"/>
      <c r="KJ176" s="848"/>
      <c r="KK176" s="848"/>
      <c r="KL176" s="848"/>
      <c r="KM176" s="848"/>
      <c r="KN176" s="848"/>
      <c r="KO176" s="848"/>
      <c r="KP176" s="848"/>
      <c r="KQ176" s="848"/>
      <c r="KR176" s="848"/>
      <c r="KS176" s="848"/>
      <c r="KT176" s="848"/>
      <c r="KU176" s="848"/>
      <c r="KV176" s="848"/>
      <c r="KW176" s="848"/>
      <c r="KX176" s="848"/>
      <c r="KY176" s="848"/>
      <c r="KZ176" s="848"/>
      <c r="LA176" s="848"/>
      <c r="LB176" s="848"/>
      <c r="LC176" s="848"/>
      <c r="LD176" s="848"/>
      <c r="LE176" s="848"/>
      <c r="LF176" s="848"/>
      <c r="LG176" s="848"/>
      <c r="LH176" s="848"/>
      <c r="LI176" s="848"/>
      <c r="LJ176" s="848"/>
      <c r="LK176" s="848"/>
      <c r="LL176" s="848"/>
      <c r="LM176" s="849"/>
    </row>
    <row r="177" spans="1:325" s="856" customFormat="1" ht="47.25" outlineLevel="1">
      <c r="A177" s="696" t="s">
        <v>2382</v>
      </c>
      <c r="B177" s="862"/>
      <c r="C177" s="696"/>
      <c r="D177" s="863" t="s">
        <v>1372</v>
      </c>
      <c r="E177" s="863"/>
      <c r="F177" s="864"/>
      <c r="G177" s="711"/>
      <c r="H177" s="865"/>
      <c r="I177" s="866"/>
      <c r="J177" s="866"/>
      <c r="K177" s="867"/>
      <c r="L177" s="868"/>
      <c r="M177" s="869"/>
      <c r="N177" s="1260"/>
      <c r="O177" s="1261"/>
      <c r="P177" s="345"/>
      <c r="Q177" s="345"/>
      <c r="R177" s="345"/>
      <c r="S177" s="345"/>
      <c r="T177" s="345"/>
      <c r="U177" s="345"/>
      <c r="V177" s="345"/>
      <c r="W177" s="345"/>
      <c r="X177" s="345"/>
      <c r="Y177" s="345"/>
      <c r="Z177" s="345"/>
      <c r="AA177" s="345"/>
      <c r="AB177" s="345"/>
      <c r="AC177" s="345"/>
      <c r="AD177" s="345"/>
      <c r="AE177" s="345"/>
      <c r="AF177" s="854"/>
      <c r="AG177" s="854"/>
      <c r="AH177" s="854"/>
      <c r="AI177" s="854"/>
      <c r="AJ177" s="854"/>
      <c r="AK177" s="854"/>
      <c r="AL177" s="854"/>
      <c r="AM177" s="854"/>
      <c r="AN177" s="854"/>
      <c r="AO177" s="854"/>
      <c r="AP177" s="854"/>
      <c r="AQ177" s="854"/>
      <c r="AR177" s="854"/>
      <c r="AS177" s="854"/>
      <c r="AT177" s="854"/>
      <c r="AU177" s="854"/>
      <c r="AV177" s="854"/>
      <c r="AW177" s="854"/>
      <c r="AX177" s="854"/>
      <c r="AY177" s="854"/>
      <c r="AZ177" s="854"/>
      <c r="BA177" s="854"/>
      <c r="BB177" s="854"/>
      <c r="BC177" s="854"/>
      <c r="BD177" s="854"/>
      <c r="BE177" s="854"/>
      <c r="BF177" s="854"/>
      <c r="BG177" s="854"/>
      <c r="BH177" s="854"/>
      <c r="BI177" s="854"/>
      <c r="BJ177" s="854"/>
      <c r="BK177" s="854"/>
      <c r="BL177" s="854"/>
      <c r="BM177" s="854"/>
      <c r="BN177" s="854"/>
      <c r="BO177" s="854"/>
      <c r="BP177" s="854"/>
      <c r="BQ177" s="854"/>
      <c r="BR177" s="854"/>
      <c r="BS177" s="854"/>
      <c r="BT177" s="854"/>
      <c r="BU177" s="854"/>
      <c r="BV177" s="854"/>
      <c r="BW177" s="854"/>
      <c r="BX177" s="854"/>
      <c r="BY177" s="854"/>
      <c r="BZ177" s="854"/>
      <c r="CA177" s="854"/>
      <c r="CB177" s="854"/>
      <c r="CC177" s="854"/>
      <c r="CD177" s="854"/>
      <c r="CE177" s="854"/>
      <c r="CF177" s="854"/>
      <c r="CG177" s="854"/>
      <c r="CH177" s="854"/>
      <c r="CI177" s="854"/>
      <c r="CJ177" s="854"/>
      <c r="CK177" s="854"/>
      <c r="CL177" s="854"/>
      <c r="CM177" s="854"/>
      <c r="CN177" s="854"/>
      <c r="CO177" s="854"/>
      <c r="CP177" s="854"/>
      <c r="CQ177" s="854"/>
      <c r="CR177" s="854"/>
      <c r="CS177" s="854"/>
      <c r="CT177" s="854"/>
      <c r="CU177" s="854"/>
      <c r="CV177" s="854"/>
      <c r="CW177" s="854"/>
      <c r="CX177" s="854"/>
      <c r="CY177" s="854"/>
      <c r="CZ177" s="854"/>
      <c r="DA177" s="854"/>
      <c r="DB177" s="854"/>
      <c r="DC177" s="854"/>
      <c r="DD177" s="854"/>
      <c r="DE177" s="854"/>
      <c r="DF177" s="854"/>
      <c r="DG177" s="854"/>
      <c r="DH177" s="854"/>
      <c r="DI177" s="854"/>
      <c r="DJ177" s="854"/>
      <c r="DK177" s="854"/>
      <c r="DL177" s="854"/>
      <c r="DM177" s="854"/>
      <c r="DN177" s="854"/>
      <c r="DO177" s="854"/>
      <c r="DP177" s="854"/>
      <c r="DQ177" s="854"/>
      <c r="DR177" s="854"/>
      <c r="DS177" s="854"/>
      <c r="DT177" s="854"/>
      <c r="DU177" s="854"/>
      <c r="DV177" s="854"/>
      <c r="DW177" s="854"/>
      <c r="DX177" s="854"/>
      <c r="DY177" s="854"/>
      <c r="DZ177" s="854"/>
      <c r="EA177" s="854"/>
      <c r="EB177" s="854"/>
      <c r="EC177" s="854"/>
      <c r="ED177" s="854"/>
      <c r="EE177" s="854"/>
      <c r="EF177" s="854"/>
      <c r="EG177" s="854"/>
      <c r="EH177" s="854"/>
      <c r="EI177" s="854"/>
      <c r="EJ177" s="854"/>
      <c r="EK177" s="854"/>
      <c r="EL177" s="854"/>
      <c r="EM177" s="854"/>
      <c r="EN177" s="854"/>
      <c r="EO177" s="854"/>
      <c r="EP177" s="854"/>
      <c r="EQ177" s="854"/>
      <c r="ER177" s="854"/>
      <c r="ES177" s="854"/>
      <c r="ET177" s="854"/>
      <c r="EU177" s="854"/>
      <c r="EV177" s="854"/>
      <c r="EW177" s="854"/>
      <c r="EX177" s="854"/>
      <c r="EY177" s="854"/>
      <c r="EZ177" s="854"/>
      <c r="FA177" s="854"/>
      <c r="FB177" s="854"/>
      <c r="FC177" s="854"/>
      <c r="FD177" s="854"/>
      <c r="FE177" s="854"/>
      <c r="FF177" s="854"/>
      <c r="FG177" s="854"/>
      <c r="FH177" s="854"/>
      <c r="FI177" s="854"/>
      <c r="FJ177" s="854"/>
      <c r="FK177" s="854"/>
      <c r="FL177" s="854"/>
      <c r="FM177" s="854"/>
      <c r="FN177" s="854"/>
      <c r="FO177" s="854"/>
      <c r="FP177" s="854"/>
      <c r="FQ177" s="854"/>
      <c r="FR177" s="854"/>
      <c r="FS177" s="854"/>
      <c r="FT177" s="854"/>
      <c r="FU177" s="854"/>
      <c r="FV177" s="854"/>
      <c r="FW177" s="854"/>
      <c r="FX177" s="854"/>
      <c r="FY177" s="854"/>
      <c r="FZ177" s="854"/>
      <c r="GA177" s="854"/>
      <c r="GB177" s="854"/>
      <c r="GC177" s="854"/>
      <c r="GD177" s="854"/>
      <c r="GE177" s="854"/>
      <c r="GF177" s="854"/>
      <c r="GG177" s="854"/>
      <c r="GH177" s="854"/>
      <c r="GI177" s="854"/>
      <c r="GJ177" s="854"/>
      <c r="GK177" s="854"/>
      <c r="GL177" s="854"/>
      <c r="GM177" s="854"/>
      <c r="GN177" s="854"/>
      <c r="GO177" s="854"/>
      <c r="GP177" s="854"/>
      <c r="GQ177" s="854"/>
      <c r="GR177" s="854"/>
      <c r="GS177" s="854"/>
      <c r="GT177" s="854"/>
      <c r="GU177" s="854"/>
      <c r="GV177" s="854"/>
      <c r="GW177" s="854"/>
      <c r="GX177" s="854"/>
      <c r="GY177" s="854"/>
      <c r="GZ177" s="854"/>
      <c r="HA177" s="854"/>
      <c r="HB177" s="854"/>
      <c r="HC177" s="854"/>
      <c r="HD177" s="854"/>
      <c r="HE177" s="854"/>
      <c r="HF177" s="854"/>
      <c r="HG177" s="854"/>
      <c r="HH177" s="854"/>
      <c r="HI177" s="854"/>
      <c r="HJ177" s="854"/>
      <c r="HK177" s="854"/>
      <c r="HL177" s="854"/>
      <c r="HM177" s="854"/>
      <c r="HN177" s="854"/>
      <c r="HO177" s="854"/>
      <c r="HP177" s="854"/>
      <c r="HQ177" s="854"/>
      <c r="HR177" s="854"/>
      <c r="HS177" s="854"/>
      <c r="HT177" s="854"/>
      <c r="HU177" s="854"/>
      <c r="HV177" s="854"/>
      <c r="HW177" s="854"/>
      <c r="HX177" s="854"/>
      <c r="HY177" s="854"/>
      <c r="HZ177" s="854"/>
      <c r="IA177" s="854"/>
      <c r="IB177" s="854"/>
      <c r="IC177" s="854"/>
      <c r="ID177" s="854"/>
      <c r="IE177" s="854"/>
      <c r="IF177" s="854"/>
      <c r="IG177" s="854"/>
      <c r="IH177" s="854"/>
      <c r="II177" s="854"/>
      <c r="IJ177" s="854"/>
      <c r="IK177" s="854"/>
      <c r="IL177" s="854"/>
      <c r="IM177" s="854"/>
      <c r="IN177" s="854"/>
      <c r="IO177" s="854"/>
      <c r="IP177" s="854"/>
      <c r="IQ177" s="854"/>
      <c r="IR177" s="854"/>
      <c r="IS177" s="854"/>
      <c r="IT177" s="854"/>
      <c r="IU177" s="854"/>
      <c r="IV177" s="854"/>
      <c r="IW177" s="854"/>
      <c r="IX177" s="854"/>
      <c r="IY177" s="854"/>
      <c r="IZ177" s="854"/>
      <c r="JA177" s="854"/>
      <c r="JB177" s="854"/>
      <c r="JC177" s="854"/>
      <c r="JD177" s="854"/>
      <c r="JE177" s="854"/>
      <c r="JF177" s="854"/>
      <c r="JG177" s="854"/>
      <c r="JH177" s="854"/>
      <c r="JI177" s="854"/>
      <c r="JJ177" s="854"/>
      <c r="JK177" s="854"/>
      <c r="JL177" s="854"/>
      <c r="JM177" s="854"/>
      <c r="JN177" s="854"/>
      <c r="JO177" s="854"/>
      <c r="JP177" s="854"/>
      <c r="JQ177" s="854"/>
      <c r="JR177" s="854"/>
      <c r="JS177" s="854"/>
      <c r="JT177" s="854"/>
      <c r="JU177" s="854"/>
      <c r="JV177" s="854"/>
      <c r="JW177" s="854"/>
      <c r="JX177" s="854"/>
      <c r="JY177" s="854"/>
      <c r="JZ177" s="854"/>
      <c r="KA177" s="854"/>
      <c r="KB177" s="854"/>
      <c r="KC177" s="854"/>
      <c r="KD177" s="854"/>
      <c r="KE177" s="854"/>
      <c r="KF177" s="854"/>
      <c r="KG177" s="854"/>
      <c r="KH177" s="854"/>
      <c r="KI177" s="854"/>
      <c r="KJ177" s="854"/>
      <c r="KK177" s="854"/>
      <c r="KL177" s="854"/>
      <c r="KM177" s="854"/>
      <c r="KN177" s="854"/>
      <c r="KO177" s="854"/>
      <c r="KP177" s="854"/>
      <c r="KQ177" s="854"/>
      <c r="KR177" s="854"/>
      <c r="KS177" s="854"/>
      <c r="KT177" s="854"/>
      <c r="KU177" s="854"/>
      <c r="KV177" s="854"/>
      <c r="KW177" s="854"/>
      <c r="KX177" s="854"/>
      <c r="KY177" s="854"/>
      <c r="KZ177" s="854"/>
      <c r="LA177" s="854"/>
      <c r="LB177" s="854"/>
      <c r="LC177" s="854"/>
      <c r="LD177" s="854"/>
      <c r="LE177" s="854"/>
      <c r="LF177" s="854"/>
      <c r="LG177" s="854"/>
      <c r="LH177" s="854"/>
      <c r="LI177" s="854"/>
      <c r="LJ177" s="854"/>
      <c r="LK177" s="854"/>
      <c r="LL177" s="854"/>
      <c r="LM177" s="855"/>
    </row>
    <row r="178" spans="1:325" s="856" customFormat="1" ht="15.75" outlineLevel="1">
      <c r="A178" s="696" t="s">
        <v>2383</v>
      </c>
      <c r="B178" s="862"/>
      <c r="C178" s="696"/>
      <c r="D178" s="870" t="s">
        <v>1373</v>
      </c>
      <c r="E178" s="871"/>
      <c r="F178" s="864"/>
      <c r="G178" s="711"/>
      <c r="H178" s="865"/>
      <c r="I178" s="866"/>
      <c r="J178" s="866">
        <f>SUBTOTAL(9,J179:J187)</f>
        <v>189949.14384719578</v>
      </c>
      <c r="K178" s="866">
        <f t="shared" ref="K178:L178" si="33">SUBTOTAL(9,K179:K187)</f>
        <v>231965.89446619549</v>
      </c>
      <c r="L178" s="868">
        <f t="shared" si="33"/>
        <v>5.4591008966953042E-2</v>
      </c>
      <c r="M178" s="869"/>
      <c r="N178" s="1260"/>
      <c r="O178" s="1261"/>
      <c r="P178" s="345"/>
      <c r="Q178" s="345"/>
      <c r="R178" s="345"/>
      <c r="S178" s="345"/>
      <c r="T178" s="345"/>
      <c r="U178" s="345"/>
      <c r="V178" s="345"/>
      <c r="W178" s="345"/>
      <c r="X178" s="345"/>
      <c r="Y178" s="345"/>
      <c r="Z178" s="345"/>
      <c r="AA178" s="345"/>
      <c r="AB178" s="345"/>
      <c r="AC178" s="345"/>
      <c r="AD178" s="345"/>
      <c r="AE178" s="345"/>
      <c r="AF178" s="854"/>
      <c r="AG178" s="854"/>
      <c r="AH178" s="854"/>
      <c r="AI178" s="854"/>
      <c r="AJ178" s="854"/>
      <c r="AK178" s="854"/>
      <c r="AL178" s="854"/>
      <c r="AM178" s="854"/>
      <c r="AN178" s="854"/>
      <c r="AO178" s="854"/>
      <c r="AP178" s="854"/>
      <c r="AQ178" s="854"/>
      <c r="AR178" s="854"/>
      <c r="AS178" s="854"/>
      <c r="AT178" s="854"/>
      <c r="AU178" s="854"/>
      <c r="AV178" s="854"/>
      <c r="AW178" s="854"/>
      <c r="AX178" s="854"/>
      <c r="AY178" s="854"/>
      <c r="AZ178" s="854"/>
      <c r="BA178" s="854"/>
      <c r="BB178" s="854"/>
      <c r="BC178" s="854"/>
      <c r="BD178" s="854"/>
      <c r="BE178" s="854"/>
      <c r="BF178" s="854"/>
      <c r="BG178" s="854"/>
      <c r="BH178" s="854"/>
      <c r="BI178" s="854"/>
      <c r="BJ178" s="854"/>
      <c r="BK178" s="854"/>
      <c r="BL178" s="854"/>
      <c r="BM178" s="854"/>
      <c r="BN178" s="854"/>
      <c r="BO178" s="854"/>
      <c r="BP178" s="854"/>
      <c r="BQ178" s="854"/>
      <c r="BR178" s="854"/>
      <c r="BS178" s="854"/>
      <c r="BT178" s="854"/>
      <c r="BU178" s="854"/>
      <c r="BV178" s="854"/>
      <c r="BW178" s="854"/>
      <c r="BX178" s="854"/>
      <c r="BY178" s="854"/>
      <c r="BZ178" s="854"/>
      <c r="CA178" s="854"/>
      <c r="CB178" s="854"/>
      <c r="CC178" s="854"/>
      <c r="CD178" s="854"/>
      <c r="CE178" s="854"/>
      <c r="CF178" s="854"/>
      <c r="CG178" s="854"/>
      <c r="CH178" s="854"/>
      <c r="CI178" s="854"/>
      <c r="CJ178" s="854"/>
      <c r="CK178" s="854"/>
      <c r="CL178" s="854"/>
      <c r="CM178" s="854"/>
      <c r="CN178" s="854"/>
      <c r="CO178" s="854"/>
      <c r="CP178" s="854"/>
      <c r="CQ178" s="854"/>
      <c r="CR178" s="854"/>
      <c r="CS178" s="854"/>
      <c r="CT178" s="854"/>
      <c r="CU178" s="854"/>
      <c r="CV178" s="854"/>
      <c r="CW178" s="854"/>
      <c r="CX178" s="854"/>
      <c r="CY178" s="854"/>
      <c r="CZ178" s="854"/>
      <c r="DA178" s="854"/>
      <c r="DB178" s="854"/>
      <c r="DC178" s="854"/>
      <c r="DD178" s="854"/>
      <c r="DE178" s="854"/>
      <c r="DF178" s="854"/>
      <c r="DG178" s="854"/>
      <c r="DH178" s="854"/>
      <c r="DI178" s="854"/>
      <c r="DJ178" s="854"/>
      <c r="DK178" s="854"/>
      <c r="DL178" s="854"/>
      <c r="DM178" s="854"/>
      <c r="DN178" s="854"/>
      <c r="DO178" s="854"/>
      <c r="DP178" s="854"/>
      <c r="DQ178" s="854"/>
      <c r="DR178" s="854"/>
      <c r="DS178" s="854"/>
      <c r="DT178" s="854"/>
      <c r="DU178" s="854"/>
      <c r="DV178" s="854"/>
      <c r="DW178" s="854"/>
      <c r="DX178" s="854"/>
      <c r="DY178" s="854"/>
      <c r="DZ178" s="854"/>
      <c r="EA178" s="854"/>
      <c r="EB178" s="854"/>
      <c r="EC178" s="854"/>
      <c r="ED178" s="854"/>
      <c r="EE178" s="854"/>
      <c r="EF178" s="854"/>
      <c r="EG178" s="854"/>
      <c r="EH178" s="854"/>
      <c r="EI178" s="854"/>
      <c r="EJ178" s="854"/>
      <c r="EK178" s="854"/>
      <c r="EL178" s="854"/>
      <c r="EM178" s="854"/>
      <c r="EN178" s="854"/>
      <c r="EO178" s="854"/>
      <c r="EP178" s="854"/>
      <c r="EQ178" s="854"/>
      <c r="ER178" s="854"/>
      <c r="ES178" s="854"/>
      <c r="ET178" s="854"/>
      <c r="EU178" s="854"/>
      <c r="EV178" s="854"/>
      <c r="EW178" s="854"/>
      <c r="EX178" s="854"/>
      <c r="EY178" s="854"/>
      <c r="EZ178" s="854"/>
      <c r="FA178" s="854"/>
      <c r="FB178" s="854"/>
      <c r="FC178" s="854"/>
      <c r="FD178" s="854"/>
      <c r="FE178" s="854"/>
      <c r="FF178" s="854"/>
      <c r="FG178" s="854"/>
      <c r="FH178" s="854"/>
      <c r="FI178" s="854"/>
      <c r="FJ178" s="854"/>
      <c r="FK178" s="854"/>
      <c r="FL178" s="854"/>
      <c r="FM178" s="854"/>
      <c r="FN178" s="854"/>
      <c r="FO178" s="854"/>
      <c r="FP178" s="854"/>
      <c r="FQ178" s="854"/>
      <c r="FR178" s="854"/>
      <c r="FS178" s="854"/>
      <c r="FT178" s="854"/>
      <c r="FU178" s="854"/>
      <c r="FV178" s="854"/>
      <c r="FW178" s="854"/>
      <c r="FX178" s="854"/>
      <c r="FY178" s="854"/>
      <c r="FZ178" s="854"/>
      <c r="GA178" s="854"/>
      <c r="GB178" s="854"/>
      <c r="GC178" s="854"/>
      <c r="GD178" s="854"/>
      <c r="GE178" s="854"/>
      <c r="GF178" s="854"/>
      <c r="GG178" s="854"/>
      <c r="GH178" s="854"/>
      <c r="GI178" s="854"/>
      <c r="GJ178" s="854"/>
      <c r="GK178" s="854"/>
      <c r="GL178" s="854"/>
      <c r="GM178" s="854"/>
      <c r="GN178" s="854"/>
      <c r="GO178" s="854"/>
      <c r="GP178" s="854"/>
      <c r="GQ178" s="854"/>
      <c r="GR178" s="854"/>
      <c r="GS178" s="854"/>
      <c r="GT178" s="854"/>
      <c r="GU178" s="854"/>
      <c r="GV178" s="854"/>
      <c r="GW178" s="854"/>
      <c r="GX178" s="854"/>
      <c r="GY178" s="854"/>
      <c r="GZ178" s="854"/>
      <c r="HA178" s="854"/>
      <c r="HB178" s="854"/>
      <c r="HC178" s="854"/>
      <c r="HD178" s="854"/>
      <c r="HE178" s="854"/>
      <c r="HF178" s="854"/>
      <c r="HG178" s="854"/>
      <c r="HH178" s="854"/>
      <c r="HI178" s="854"/>
      <c r="HJ178" s="854"/>
      <c r="HK178" s="854"/>
      <c r="HL178" s="854"/>
      <c r="HM178" s="854"/>
      <c r="HN178" s="854"/>
      <c r="HO178" s="854"/>
      <c r="HP178" s="854"/>
      <c r="HQ178" s="854"/>
      <c r="HR178" s="854"/>
      <c r="HS178" s="854"/>
      <c r="HT178" s="854"/>
      <c r="HU178" s="854"/>
      <c r="HV178" s="854"/>
      <c r="HW178" s="854"/>
      <c r="HX178" s="854"/>
      <c r="HY178" s="854"/>
      <c r="HZ178" s="854"/>
      <c r="IA178" s="854"/>
      <c r="IB178" s="854"/>
      <c r="IC178" s="854"/>
      <c r="ID178" s="854"/>
      <c r="IE178" s="854"/>
      <c r="IF178" s="854"/>
      <c r="IG178" s="854"/>
      <c r="IH178" s="854"/>
      <c r="II178" s="854"/>
      <c r="IJ178" s="854"/>
      <c r="IK178" s="854"/>
      <c r="IL178" s="854"/>
      <c r="IM178" s="854"/>
      <c r="IN178" s="854"/>
      <c r="IO178" s="854"/>
      <c r="IP178" s="854"/>
      <c r="IQ178" s="854"/>
      <c r="IR178" s="854"/>
      <c r="IS178" s="854"/>
      <c r="IT178" s="854"/>
      <c r="IU178" s="854"/>
      <c r="IV178" s="854"/>
      <c r="IW178" s="854"/>
      <c r="IX178" s="854"/>
      <c r="IY178" s="854"/>
      <c r="IZ178" s="854"/>
      <c r="JA178" s="854"/>
      <c r="JB178" s="854"/>
      <c r="JC178" s="854"/>
      <c r="JD178" s="854"/>
      <c r="JE178" s="854"/>
      <c r="JF178" s="854"/>
      <c r="JG178" s="854"/>
      <c r="JH178" s="854"/>
      <c r="JI178" s="854"/>
      <c r="JJ178" s="854"/>
      <c r="JK178" s="854"/>
      <c r="JL178" s="854"/>
      <c r="JM178" s="854"/>
      <c r="JN178" s="854"/>
      <c r="JO178" s="854"/>
      <c r="JP178" s="854"/>
      <c r="JQ178" s="854"/>
      <c r="JR178" s="854"/>
      <c r="JS178" s="854"/>
      <c r="JT178" s="854"/>
      <c r="JU178" s="854"/>
      <c r="JV178" s="854"/>
      <c r="JW178" s="854"/>
      <c r="JX178" s="854"/>
      <c r="JY178" s="854"/>
      <c r="JZ178" s="854"/>
      <c r="KA178" s="854"/>
      <c r="KB178" s="854"/>
      <c r="KC178" s="854"/>
      <c r="KD178" s="854"/>
      <c r="KE178" s="854"/>
      <c r="KF178" s="854"/>
      <c r="KG178" s="854"/>
      <c r="KH178" s="854"/>
      <c r="KI178" s="854"/>
      <c r="KJ178" s="854"/>
      <c r="KK178" s="854"/>
      <c r="KL178" s="854"/>
      <c r="KM178" s="854"/>
      <c r="KN178" s="854"/>
      <c r="KO178" s="854"/>
      <c r="KP178" s="854"/>
      <c r="KQ178" s="854"/>
      <c r="KR178" s="854"/>
      <c r="KS178" s="854"/>
      <c r="KT178" s="854"/>
      <c r="KU178" s="854"/>
      <c r="KV178" s="854"/>
      <c r="KW178" s="854"/>
      <c r="KX178" s="854"/>
      <c r="KY178" s="854"/>
      <c r="KZ178" s="854"/>
      <c r="LA178" s="854"/>
      <c r="LB178" s="854"/>
      <c r="LC178" s="854"/>
      <c r="LD178" s="854"/>
      <c r="LE178" s="854"/>
      <c r="LF178" s="854"/>
      <c r="LG178" s="854"/>
      <c r="LH178" s="854"/>
      <c r="LI178" s="854"/>
      <c r="LJ178" s="854"/>
      <c r="LK178" s="854"/>
      <c r="LL178" s="854"/>
      <c r="LM178" s="855"/>
    </row>
    <row r="179" spans="1:325" s="856" customFormat="1" ht="15.75" outlineLevel="1">
      <c r="A179" s="295" t="s">
        <v>2387</v>
      </c>
      <c r="B179" s="492" t="s">
        <v>2446</v>
      </c>
      <c r="C179" s="515">
        <v>600009945</v>
      </c>
      <c r="D179" s="340" t="s">
        <v>1374</v>
      </c>
      <c r="E179" s="341"/>
      <c r="F179" s="329"/>
      <c r="G179" s="299" t="s">
        <v>111</v>
      </c>
      <c r="H179" s="836">
        <v>14</v>
      </c>
      <c r="I179" s="726">
        <v>467.48503543520502</v>
      </c>
      <c r="J179" s="669">
        <f t="shared" ref="J179:J187" si="34">I179*H179</f>
        <v>6544.7904960928699</v>
      </c>
      <c r="K179" s="669">
        <f t="shared" ref="K179:K187" si="35">J179*(1+$K$12)</f>
        <v>7992.4981538286129</v>
      </c>
      <c r="L179" s="794">
        <f t="shared" ref="L179:L187" si="36">K179/$K$226</f>
        <v>1.8809598686396474E-3</v>
      </c>
      <c r="M179" s="327"/>
      <c r="N179" s="1262"/>
      <c r="O179" s="1263"/>
      <c r="P179" s="345"/>
      <c r="Q179" s="345"/>
      <c r="R179" s="345"/>
      <c r="S179" s="345"/>
      <c r="T179" s="345"/>
      <c r="U179" s="345"/>
      <c r="V179" s="345"/>
      <c r="W179" s="345"/>
      <c r="X179" s="345"/>
      <c r="Y179" s="345"/>
      <c r="Z179" s="345"/>
      <c r="AA179" s="345"/>
      <c r="AB179" s="345"/>
      <c r="AC179" s="345"/>
      <c r="AD179" s="345"/>
      <c r="AE179" s="345"/>
      <c r="AF179" s="854"/>
      <c r="AG179" s="854"/>
      <c r="AH179" s="854"/>
      <c r="AI179" s="854"/>
      <c r="AJ179" s="854"/>
      <c r="AK179" s="854"/>
      <c r="AL179" s="854"/>
      <c r="AM179" s="854"/>
      <c r="AN179" s="854"/>
      <c r="AO179" s="854"/>
      <c r="AP179" s="854"/>
      <c r="AQ179" s="854"/>
      <c r="AR179" s="854"/>
      <c r="AS179" s="854"/>
      <c r="AT179" s="854"/>
      <c r="AU179" s="854"/>
      <c r="AV179" s="854"/>
      <c r="AW179" s="854"/>
      <c r="AX179" s="854"/>
      <c r="AY179" s="854"/>
      <c r="AZ179" s="854"/>
      <c r="BA179" s="854"/>
      <c r="BB179" s="854"/>
      <c r="BC179" s="854"/>
      <c r="BD179" s="854"/>
      <c r="BE179" s="854"/>
      <c r="BF179" s="854"/>
      <c r="BG179" s="854"/>
      <c r="BH179" s="854"/>
      <c r="BI179" s="854"/>
      <c r="BJ179" s="854"/>
      <c r="BK179" s="854"/>
      <c r="BL179" s="854"/>
      <c r="BM179" s="854"/>
      <c r="BN179" s="854"/>
      <c r="BO179" s="854"/>
      <c r="BP179" s="854"/>
      <c r="BQ179" s="854"/>
      <c r="BR179" s="854"/>
      <c r="BS179" s="854"/>
      <c r="BT179" s="854"/>
      <c r="BU179" s="854"/>
      <c r="BV179" s="854"/>
      <c r="BW179" s="854"/>
      <c r="BX179" s="854"/>
      <c r="BY179" s="854"/>
      <c r="BZ179" s="854"/>
      <c r="CA179" s="854"/>
      <c r="CB179" s="854"/>
      <c r="CC179" s="854"/>
      <c r="CD179" s="854"/>
      <c r="CE179" s="854"/>
      <c r="CF179" s="854"/>
      <c r="CG179" s="854"/>
      <c r="CH179" s="854"/>
      <c r="CI179" s="854"/>
      <c r="CJ179" s="854"/>
      <c r="CK179" s="854"/>
      <c r="CL179" s="854"/>
      <c r="CM179" s="854"/>
      <c r="CN179" s="854"/>
      <c r="CO179" s="854"/>
      <c r="CP179" s="854"/>
      <c r="CQ179" s="854"/>
      <c r="CR179" s="854"/>
      <c r="CS179" s="854"/>
      <c r="CT179" s="854"/>
      <c r="CU179" s="854"/>
      <c r="CV179" s="854"/>
      <c r="CW179" s="854"/>
      <c r="CX179" s="854"/>
      <c r="CY179" s="854"/>
      <c r="CZ179" s="854"/>
      <c r="DA179" s="854"/>
      <c r="DB179" s="854"/>
      <c r="DC179" s="854"/>
      <c r="DD179" s="854"/>
      <c r="DE179" s="854"/>
      <c r="DF179" s="854"/>
      <c r="DG179" s="854"/>
      <c r="DH179" s="854"/>
      <c r="DI179" s="854"/>
      <c r="DJ179" s="854"/>
      <c r="DK179" s="854"/>
      <c r="DL179" s="854"/>
      <c r="DM179" s="854"/>
      <c r="DN179" s="854"/>
      <c r="DO179" s="854"/>
      <c r="DP179" s="854"/>
      <c r="DQ179" s="854"/>
      <c r="DR179" s="854"/>
      <c r="DS179" s="854"/>
      <c r="DT179" s="854"/>
      <c r="DU179" s="854"/>
      <c r="DV179" s="854"/>
      <c r="DW179" s="854"/>
      <c r="DX179" s="854"/>
      <c r="DY179" s="854"/>
      <c r="DZ179" s="854"/>
      <c r="EA179" s="854"/>
      <c r="EB179" s="854"/>
      <c r="EC179" s="854"/>
      <c r="ED179" s="854"/>
      <c r="EE179" s="854"/>
      <c r="EF179" s="854"/>
      <c r="EG179" s="854"/>
      <c r="EH179" s="854"/>
      <c r="EI179" s="854"/>
      <c r="EJ179" s="854"/>
      <c r="EK179" s="854"/>
      <c r="EL179" s="854"/>
      <c r="EM179" s="854"/>
      <c r="EN179" s="854"/>
      <c r="EO179" s="854"/>
      <c r="EP179" s="854"/>
      <c r="EQ179" s="854"/>
      <c r="ER179" s="854"/>
      <c r="ES179" s="854"/>
      <c r="ET179" s="854"/>
      <c r="EU179" s="854"/>
      <c r="EV179" s="854"/>
      <c r="EW179" s="854"/>
      <c r="EX179" s="854"/>
      <c r="EY179" s="854"/>
      <c r="EZ179" s="854"/>
      <c r="FA179" s="854"/>
      <c r="FB179" s="854"/>
      <c r="FC179" s="854"/>
      <c r="FD179" s="854"/>
      <c r="FE179" s="854"/>
      <c r="FF179" s="854"/>
      <c r="FG179" s="854"/>
      <c r="FH179" s="854"/>
      <c r="FI179" s="854"/>
      <c r="FJ179" s="854"/>
      <c r="FK179" s="854"/>
      <c r="FL179" s="854"/>
      <c r="FM179" s="854"/>
      <c r="FN179" s="854"/>
      <c r="FO179" s="854"/>
      <c r="FP179" s="854"/>
      <c r="FQ179" s="854"/>
      <c r="FR179" s="854"/>
      <c r="FS179" s="854"/>
      <c r="FT179" s="854"/>
      <c r="FU179" s="854"/>
      <c r="FV179" s="854"/>
      <c r="FW179" s="854"/>
      <c r="FX179" s="854"/>
      <c r="FY179" s="854"/>
      <c r="FZ179" s="854"/>
      <c r="GA179" s="854"/>
      <c r="GB179" s="854"/>
      <c r="GC179" s="854"/>
      <c r="GD179" s="854"/>
      <c r="GE179" s="854"/>
      <c r="GF179" s="854"/>
      <c r="GG179" s="854"/>
      <c r="GH179" s="854"/>
      <c r="GI179" s="854"/>
      <c r="GJ179" s="854"/>
      <c r="GK179" s="854"/>
      <c r="GL179" s="854"/>
      <c r="GM179" s="854"/>
      <c r="GN179" s="854"/>
      <c r="GO179" s="854"/>
      <c r="GP179" s="854"/>
      <c r="GQ179" s="854"/>
      <c r="GR179" s="854"/>
      <c r="GS179" s="854"/>
      <c r="GT179" s="854"/>
      <c r="GU179" s="854"/>
      <c r="GV179" s="854"/>
      <c r="GW179" s="854"/>
      <c r="GX179" s="854"/>
      <c r="GY179" s="854"/>
      <c r="GZ179" s="854"/>
      <c r="HA179" s="854"/>
      <c r="HB179" s="854"/>
      <c r="HC179" s="854"/>
      <c r="HD179" s="854"/>
      <c r="HE179" s="854"/>
      <c r="HF179" s="854"/>
      <c r="HG179" s="854"/>
      <c r="HH179" s="854"/>
      <c r="HI179" s="854"/>
      <c r="HJ179" s="854"/>
      <c r="HK179" s="854"/>
      <c r="HL179" s="854"/>
      <c r="HM179" s="854"/>
      <c r="HN179" s="854"/>
      <c r="HO179" s="854"/>
      <c r="HP179" s="854"/>
      <c r="HQ179" s="854"/>
      <c r="HR179" s="854"/>
      <c r="HS179" s="854"/>
      <c r="HT179" s="854"/>
      <c r="HU179" s="854"/>
      <c r="HV179" s="854"/>
      <c r="HW179" s="854"/>
      <c r="HX179" s="854"/>
      <c r="HY179" s="854"/>
      <c r="HZ179" s="854"/>
      <c r="IA179" s="854"/>
      <c r="IB179" s="854"/>
      <c r="IC179" s="854"/>
      <c r="ID179" s="854"/>
      <c r="IE179" s="854"/>
      <c r="IF179" s="854"/>
      <c r="IG179" s="854"/>
      <c r="IH179" s="854"/>
      <c r="II179" s="854"/>
      <c r="IJ179" s="854"/>
      <c r="IK179" s="854"/>
      <c r="IL179" s="854"/>
      <c r="IM179" s="854"/>
      <c r="IN179" s="854"/>
      <c r="IO179" s="854"/>
      <c r="IP179" s="854"/>
      <c r="IQ179" s="854"/>
      <c r="IR179" s="854"/>
      <c r="IS179" s="854"/>
      <c r="IT179" s="854"/>
      <c r="IU179" s="854"/>
      <c r="IV179" s="854"/>
      <c r="IW179" s="854"/>
      <c r="IX179" s="854"/>
      <c r="IY179" s="854"/>
      <c r="IZ179" s="854"/>
      <c r="JA179" s="854"/>
      <c r="JB179" s="854"/>
      <c r="JC179" s="854"/>
      <c r="JD179" s="854"/>
      <c r="JE179" s="854"/>
      <c r="JF179" s="854"/>
      <c r="JG179" s="854"/>
      <c r="JH179" s="854"/>
      <c r="JI179" s="854"/>
      <c r="JJ179" s="854"/>
      <c r="JK179" s="854"/>
      <c r="JL179" s="854"/>
      <c r="JM179" s="854"/>
      <c r="JN179" s="854"/>
      <c r="JO179" s="854"/>
      <c r="JP179" s="854"/>
      <c r="JQ179" s="854"/>
      <c r="JR179" s="854"/>
      <c r="JS179" s="854"/>
      <c r="JT179" s="854"/>
      <c r="JU179" s="854"/>
      <c r="JV179" s="854"/>
      <c r="JW179" s="854"/>
      <c r="JX179" s="854"/>
      <c r="JY179" s="854"/>
      <c r="JZ179" s="854"/>
      <c r="KA179" s="854"/>
      <c r="KB179" s="854"/>
      <c r="KC179" s="854"/>
      <c r="KD179" s="854"/>
      <c r="KE179" s="854"/>
      <c r="KF179" s="854"/>
      <c r="KG179" s="854"/>
      <c r="KH179" s="854"/>
      <c r="KI179" s="854"/>
      <c r="KJ179" s="854"/>
      <c r="KK179" s="854"/>
      <c r="KL179" s="854"/>
      <c r="KM179" s="854"/>
      <c r="KN179" s="854"/>
      <c r="KO179" s="854"/>
      <c r="KP179" s="854"/>
      <c r="KQ179" s="854"/>
      <c r="KR179" s="854"/>
      <c r="KS179" s="854"/>
      <c r="KT179" s="854"/>
      <c r="KU179" s="854"/>
      <c r="KV179" s="854"/>
      <c r="KW179" s="854"/>
      <c r="KX179" s="854"/>
      <c r="KY179" s="854"/>
      <c r="KZ179" s="854"/>
      <c r="LA179" s="854"/>
      <c r="LB179" s="854"/>
      <c r="LC179" s="854"/>
      <c r="LD179" s="854"/>
      <c r="LE179" s="854"/>
      <c r="LF179" s="854"/>
      <c r="LG179" s="854"/>
      <c r="LH179" s="854"/>
      <c r="LI179" s="854"/>
      <c r="LJ179" s="854"/>
      <c r="LK179" s="854"/>
      <c r="LL179" s="854"/>
      <c r="LM179" s="855"/>
    </row>
    <row r="180" spans="1:325" s="856" customFormat="1" ht="15.75" outlineLevel="1">
      <c r="A180" s="295" t="s">
        <v>2388</v>
      </c>
      <c r="B180" s="492" t="s">
        <v>2446</v>
      </c>
      <c r="C180" s="515">
        <v>600009946</v>
      </c>
      <c r="D180" s="340" t="s">
        <v>1375</v>
      </c>
      <c r="E180" s="341"/>
      <c r="F180" s="329"/>
      <c r="G180" s="299" t="s">
        <v>111</v>
      </c>
      <c r="H180" s="836">
        <v>4</v>
      </c>
      <c r="I180" s="726">
        <v>708.6919346528075</v>
      </c>
      <c r="J180" s="669">
        <f t="shared" si="34"/>
        <v>2834.76773861123</v>
      </c>
      <c r="K180" s="669">
        <f t="shared" si="35"/>
        <v>3461.8183623920345</v>
      </c>
      <c r="L180" s="794">
        <f t="shared" si="36"/>
        <v>8.1470665201968727E-4</v>
      </c>
      <c r="M180" s="327"/>
      <c r="N180" s="1262"/>
      <c r="O180" s="1263"/>
      <c r="P180" s="345"/>
      <c r="Q180" s="345"/>
      <c r="R180" s="345"/>
      <c r="S180" s="345"/>
      <c r="T180" s="345"/>
      <c r="U180" s="345"/>
      <c r="V180" s="345"/>
      <c r="W180" s="345"/>
      <c r="X180" s="345"/>
      <c r="Y180" s="345"/>
      <c r="Z180" s="345"/>
      <c r="AA180" s="345"/>
      <c r="AB180" s="345"/>
      <c r="AC180" s="345"/>
      <c r="AD180" s="345"/>
      <c r="AE180" s="345"/>
      <c r="AF180" s="854"/>
      <c r="AG180" s="854"/>
      <c r="AH180" s="854"/>
      <c r="AI180" s="854"/>
      <c r="AJ180" s="854"/>
      <c r="AK180" s="854"/>
      <c r="AL180" s="854"/>
      <c r="AM180" s="854"/>
      <c r="AN180" s="854"/>
      <c r="AO180" s="854"/>
      <c r="AP180" s="854"/>
      <c r="AQ180" s="854"/>
      <c r="AR180" s="854"/>
      <c r="AS180" s="854"/>
      <c r="AT180" s="854"/>
      <c r="AU180" s="854"/>
      <c r="AV180" s="854"/>
      <c r="AW180" s="854"/>
      <c r="AX180" s="854"/>
      <c r="AY180" s="854"/>
      <c r="AZ180" s="854"/>
      <c r="BA180" s="854"/>
      <c r="BB180" s="854"/>
      <c r="BC180" s="854"/>
      <c r="BD180" s="854"/>
      <c r="BE180" s="854"/>
      <c r="BF180" s="854"/>
      <c r="BG180" s="854"/>
      <c r="BH180" s="854"/>
      <c r="BI180" s="854"/>
      <c r="BJ180" s="854"/>
      <c r="BK180" s="854"/>
      <c r="BL180" s="854"/>
      <c r="BM180" s="854"/>
      <c r="BN180" s="854"/>
      <c r="BO180" s="854"/>
      <c r="BP180" s="854"/>
      <c r="BQ180" s="854"/>
      <c r="BR180" s="854"/>
      <c r="BS180" s="854"/>
      <c r="BT180" s="854"/>
      <c r="BU180" s="854"/>
      <c r="BV180" s="854"/>
      <c r="BW180" s="854"/>
      <c r="BX180" s="854"/>
      <c r="BY180" s="854"/>
      <c r="BZ180" s="854"/>
      <c r="CA180" s="854"/>
      <c r="CB180" s="854"/>
      <c r="CC180" s="854"/>
      <c r="CD180" s="854"/>
      <c r="CE180" s="854"/>
      <c r="CF180" s="854"/>
      <c r="CG180" s="854"/>
      <c r="CH180" s="854"/>
      <c r="CI180" s="854"/>
      <c r="CJ180" s="854"/>
      <c r="CK180" s="854"/>
      <c r="CL180" s="854"/>
      <c r="CM180" s="854"/>
      <c r="CN180" s="854"/>
      <c r="CO180" s="854"/>
      <c r="CP180" s="854"/>
      <c r="CQ180" s="854"/>
      <c r="CR180" s="854"/>
      <c r="CS180" s="854"/>
      <c r="CT180" s="854"/>
      <c r="CU180" s="854"/>
      <c r="CV180" s="854"/>
      <c r="CW180" s="854"/>
      <c r="CX180" s="854"/>
      <c r="CY180" s="854"/>
      <c r="CZ180" s="854"/>
      <c r="DA180" s="854"/>
      <c r="DB180" s="854"/>
      <c r="DC180" s="854"/>
      <c r="DD180" s="854"/>
      <c r="DE180" s="854"/>
      <c r="DF180" s="854"/>
      <c r="DG180" s="854"/>
      <c r="DH180" s="854"/>
      <c r="DI180" s="854"/>
      <c r="DJ180" s="854"/>
      <c r="DK180" s="854"/>
      <c r="DL180" s="854"/>
      <c r="DM180" s="854"/>
      <c r="DN180" s="854"/>
      <c r="DO180" s="854"/>
      <c r="DP180" s="854"/>
      <c r="DQ180" s="854"/>
      <c r="DR180" s="854"/>
      <c r="DS180" s="854"/>
      <c r="DT180" s="854"/>
      <c r="DU180" s="854"/>
      <c r="DV180" s="854"/>
      <c r="DW180" s="854"/>
      <c r="DX180" s="854"/>
      <c r="DY180" s="854"/>
      <c r="DZ180" s="854"/>
      <c r="EA180" s="854"/>
      <c r="EB180" s="854"/>
      <c r="EC180" s="854"/>
      <c r="ED180" s="854"/>
      <c r="EE180" s="854"/>
      <c r="EF180" s="854"/>
      <c r="EG180" s="854"/>
      <c r="EH180" s="854"/>
      <c r="EI180" s="854"/>
      <c r="EJ180" s="854"/>
      <c r="EK180" s="854"/>
      <c r="EL180" s="854"/>
      <c r="EM180" s="854"/>
      <c r="EN180" s="854"/>
      <c r="EO180" s="854"/>
      <c r="EP180" s="854"/>
      <c r="EQ180" s="854"/>
      <c r="ER180" s="854"/>
      <c r="ES180" s="854"/>
      <c r="ET180" s="854"/>
      <c r="EU180" s="854"/>
      <c r="EV180" s="854"/>
      <c r="EW180" s="854"/>
      <c r="EX180" s="854"/>
      <c r="EY180" s="854"/>
      <c r="EZ180" s="854"/>
      <c r="FA180" s="854"/>
      <c r="FB180" s="854"/>
      <c r="FC180" s="854"/>
      <c r="FD180" s="854"/>
      <c r="FE180" s="854"/>
      <c r="FF180" s="854"/>
      <c r="FG180" s="854"/>
      <c r="FH180" s="854"/>
      <c r="FI180" s="854"/>
      <c r="FJ180" s="854"/>
      <c r="FK180" s="854"/>
      <c r="FL180" s="854"/>
      <c r="FM180" s="854"/>
      <c r="FN180" s="854"/>
      <c r="FO180" s="854"/>
      <c r="FP180" s="854"/>
      <c r="FQ180" s="854"/>
      <c r="FR180" s="854"/>
      <c r="FS180" s="854"/>
      <c r="FT180" s="854"/>
      <c r="FU180" s="854"/>
      <c r="FV180" s="854"/>
      <c r="FW180" s="854"/>
      <c r="FX180" s="854"/>
      <c r="FY180" s="854"/>
      <c r="FZ180" s="854"/>
      <c r="GA180" s="854"/>
      <c r="GB180" s="854"/>
      <c r="GC180" s="854"/>
      <c r="GD180" s="854"/>
      <c r="GE180" s="854"/>
      <c r="GF180" s="854"/>
      <c r="GG180" s="854"/>
      <c r="GH180" s="854"/>
      <c r="GI180" s="854"/>
      <c r="GJ180" s="854"/>
      <c r="GK180" s="854"/>
      <c r="GL180" s="854"/>
      <c r="GM180" s="854"/>
      <c r="GN180" s="854"/>
      <c r="GO180" s="854"/>
      <c r="GP180" s="854"/>
      <c r="GQ180" s="854"/>
      <c r="GR180" s="854"/>
      <c r="GS180" s="854"/>
      <c r="GT180" s="854"/>
      <c r="GU180" s="854"/>
      <c r="GV180" s="854"/>
      <c r="GW180" s="854"/>
      <c r="GX180" s="854"/>
      <c r="GY180" s="854"/>
      <c r="GZ180" s="854"/>
      <c r="HA180" s="854"/>
      <c r="HB180" s="854"/>
      <c r="HC180" s="854"/>
      <c r="HD180" s="854"/>
      <c r="HE180" s="854"/>
      <c r="HF180" s="854"/>
      <c r="HG180" s="854"/>
      <c r="HH180" s="854"/>
      <c r="HI180" s="854"/>
      <c r="HJ180" s="854"/>
      <c r="HK180" s="854"/>
      <c r="HL180" s="854"/>
      <c r="HM180" s="854"/>
      <c r="HN180" s="854"/>
      <c r="HO180" s="854"/>
      <c r="HP180" s="854"/>
      <c r="HQ180" s="854"/>
      <c r="HR180" s="854"/>
      <c r="HS180" s="854"/>
      <c r="HT180" s="854"/>
      <c r="HU180" s="854"/>
      <c r="HV180" s="854"/>
      <c r="HW180" s="854"/>
      <c r="HX180" s="854"/>
      <c r="HY180" s="854"/>
      <c r="HZ180" s="854"/>
      <c r="IA180" s="854"/>
      <c r="IB180" s="854"/>
      <c r="IC180" s="854"/>
      <c r="ID180" s="854"/>
      <c r="IE180" s="854"/>
      <c r="IF180" s="854"/>
      <c r="IG180" s="854"/>
      <c r="IH180" s="854"/>
      <c r="II180" s="854"/>
      <c r="IJ180" s="854"/>
      <c r="IK180" s="854"/>
      <c r="IL180" s="854"/>
      <c r="IM180" s="854"/>
      <c r="IN180" s="854"/>
      <c r="IO180" s="854"/>
      <c r="IP180" s="854"/>
      <c r="IQ180" s="854"/>
      <c r="IR180" s="854"/>
      <c r="IS180" s="854"/>
      <c r="IT180" s="854"/>
      <c r="IU180" s="854"/>
      <c r="IV180" s="854"/>
      <c r="IW180" s="854"/>
      <c r="IX180" s="854"/>
      <c r="IY180" s="854"/>
      <c r="IZ180" s="854"/>
      <c r="JA180" s="854"/>
      <c r="JB180" s="854"/>
      <c r="JC180" s="854"/>
      <c r="JD180" s="854"/>
      <c r="JE180" s="854"/>
      <c r="JF180" s="854"/>
      <c r="JG180" s="854"/>
      <c r="JH180" s="854"/>
      <c r="JI180" s="854"/>
      <c r="JJ180" s="854"/>
      <c r="JK180" s="854"/>
      <c r="JL180" s="854"/>
      <c r="JM180" s="854"/>
      <c r="JN180" s="854"/>
      <c r="JO180" s="854"/>
      <c r="JP180" s="854"/>
      <c r="JQ180" s="854"/>
      <c r="JR180" s="854"/>
      <c r="JS180" s="854"/>
      <c r="JT180" s="854"/>
      <c r="JU180" s="854"/>
      <c r="JV180" s="854"/>
      <c r="JW180" s="854"/>
      <c r="JX180" s="854"/>
      <c r="JY180" s="854"/>
      <c r="JZ180" s="854"/>
      <c r="KA180" s="854"/>
      <c r="KB180" s="854"/>
      <c r="KC180" s="854"/>
      <c r="KD180" s="854"/>
      <c r="KE180" s="854"/>
      <c r="KF180" s="854"/>
      <c r="KG180" s="854"/>
      <c r="KH180" s="854"/>
      <c r="KI180" s="854"/>
      <c r="KJ180" s="854"/>
      <c r="KK180" s="854"/>
      <c r="KL180" s="854"/>
      <c r="KM180" s="854"/>
      <c r="KN180" s="854"/>
      <c r="KO180" s="854"/>
      <c r="KP180" s="854"/>
      <c r="KQ180" s="854"/>
      <c r="KR180" s="854"/>
      <c r="KS180" s="854"/>
      <c r="KT180" s="854"/>
      <c r="KU180" s="854"/>
      <c r="KV180" s="854"/>
      <c r="KW180" s="854"/>
      <c r="KX180" s="854"/>
      <c r="KY180" s="854"/>
      <c r="KZ180" s="854"/>
      <c r="LA180" s="854"/>
      <c r="LB180" s="854"/>
      <c r="LC180" s="854"/>
      <c r="LD180" s="854"/>
      <c r="LE180" s="854"/>
      <c r="LF180" s="854"/>
      <c r="LG180" s="854"/>
      <c r="LH180" s="854"/>
      <c r="LI180" s="854"/>
      <c r="LJ180" s="854"/>
      <c r="LK180" s="854"/>
      <c r="LL180" s="854"/>
      <c r="LM180" s="855"/>
    </row>
    <row r="181" spans="1:325" s="856" customFormat="1" ht="15.75" outlineLevel="1">
      <c r="A181" s="295" t="s">
        <v>2389</v>
      </c>
      <c r="B181" s="492" t="s">
        <v>2446</v>
      </c>
      <c r="C181" s="515">
        <v>600009947</v>
      </c>
      <c r="D181" s="340" t="s">
        <v>1376</v>
      </c>
      <c r="E181" s="341"/>
      <c r="F181" s="329"/>
      <c r="G181" s="299" t="s">
        <v>111</v>
      </c>
      <c r="H181" s="836">
        <v>4.5</v>
      </c>
      <c r="I181" s="726">
        <v>1005.6926229360147</v>
      </c>
      <c r="J181" s="669">
        <f t="shared" si="34"/>
        <v>4525.6168032120659</v>
      </c>
      <c r="K181" s="669">
        <f t="shared" si="35"/>
        <v>5526.6832400825751</v>
      </c>
      <c r="L181" s="794">
        <f t="shared" si="36"/>
        <v>1.3006533353153123E-3</v>
      </c>
      <c r="M181" s="327"/>
      <c r="N181" s="1262"/>
      <c r="O181" s="1263"/>
      <c r="P181" s="345"/>
      <c r="Q181" s="345"/>
      <c r="R181" s="345"/>
      <c r="S181" s="345"/>
      <c r="T181" s="345"/>
      <c r="U181" s="345"/>
      <c r="V181" s="345"/>
      <c r="W181" s="345"/>
      <c r="X181" s="345"/>
      <c r="Y181" s="345"/>
      <c r="Z181" s="345"/>
      <c r="AA181" s="345"/>
      <c r="AB181" s="345"/>
      <c r="AC181" s="345"/>
      <c r="AD181" s="345"/>
      <c r="AE181" s="345"/>
      <c r="AF181" s="854"/>
      <c r="AG181" s="854"/>
      <c r="AH181" s="854"/>
      <c r="AI181" s="854"/>
      <c r="AJ181" s="854"/>
      <c r="AK181" s="854"/>
      <c r="AL181" s="854"/>
      <c r="AM181" s="854"/>
      <c r="AN181" s="854"/>
      <c r="AO181" s="854"/>
      <c r="AP181" s="854"/>
      <c r="AQ181" s="854"/>
      <c r="AR181" s="854"/>
      <c r="AS181" s="854"/>
      <c r="AT181" s="854"/>
      <c r="AU181" s="854"/>
      <c r="AV181" s="854"/>
      <c r="AW181" s="854"/>
      <c r="AX181" s="854"/>
      <c r="AY181" s="854"/>
      <c r="AZ181" s="854"/>
      <c r="BA181" s="854"/>
      <c r="BB181" s="854"/>
      <c r="BC181" s="854"/>
      <c r="BD181" s="854"/>
      <c r="BE181" s="854"/>
      <c r="BF181" s="854"/>
      <c r="BG181" s="854"/>
      <c r="BH181" s="854"/>
      <c r="BI181" s="854"/>
      <c r="BJ181" s="854"/>
      <c r="BK181" s="854"/>
      <c r="BL181" s="854"/>
      <c r="BM181" s="854"/>
      <c r="BN181" s="854"/>
      <c r="BO181" s="854"/>
      <c r="BP181" s="854"/>
      <c r="BQ181" s="854"/>
      <c r="BR181" s="854"/>
      <c r="BS181" s="854"/>
      <c r="BT181" s="854"/>
      <c r="BU181" s="854"/>
      <c r="BV181" s="854"/>
      <c r="BW181" s="854"/>
      <c r="BX181" s="854"/>
      <c r="BY181" s="854"/>
      <c r="BZ181" s="854"/>
      <c r="CA181" s="854"/>
      <c r="CB181" s="854"/>
      <c r="CC181" s="854"/>
      <c r="CD181" s="854"/>
      <c r="CE181" s="854"/>
      <c r="CF181" s="854"/>
      <c r="CG181" s="854"/>
      <c r="CH181" s="854"/>
      <c r="CI181" s="854"/>
      <c r="CJ181" s="854"/>
      <c r="CK181" s="854"/>
      <c r="CL181" s="854"/>
      <c r="CM181" s="854"/>
      <c r="CN181" s="854"/>
      <c r="CO181" s="854"/>
      <c r="CP181" s="854"/>
      <c r="CQ181" s="854"/>
      <c r="CR181" s="854"/>
      <c r="CS181" s="854"/>
      <c r="CT181" s="854"/>
      <c r="CU181" s="854"/>
      <c r="CV181" s="854"/>
      <c r="CW181" s="854"/>
      <c r="CX181" s="854"/>
      <c r="CY181" s="854"/>
      <c r="CZ181" s="854"/>
      <c r="DA181" s="854"/>
      <c r="DB181" s="854"/>
      <c r="DC181" s="854"/>
      <c r="DD181" s="854"/>
      <c r="DE181" s="854"/>
      <c r="DF181" s="854"/>
      <c r="DG181" s="854"/>
      <c r="DH181" s="854"/>
      <c r="DI181" s="854"/>
      <c r="DJ181" s="854"/>
      <c r="DK181" s="854"/>
      <c r="DL181" s="854"/>
      <c r="DM181" s="854"/>
      <c r="DN181" s="854"/>
      <c r="DO181" s="854"/>
      <c r="DP181" s="854"/>
      <c r="DQ181" s="854"/>
      <c r="DR181" s="854"/>
      <c r="DS181" s="854"/>
      <c r="DT181" s="854"/>
      <c r="DU181" s="854"/>
      <c r="DV181" s="854"/>
      <c r="DW181" s="854"/>
      <c r="DX181" s="854"/>
      <c r="DY181" s="854"/>
      <c r="DZ181" s="854"/>
      <c r="EA181" s="854"/>
      <c r="EB181" s="854"/>
      <c r="EC181" s="854"/>
      <c r="ED181" s="854"/>
      <c r="EE181" s="854"/>
      <c r="EF181" s="854"/>
      <c r="EG181" s="854"/>
      <c r="EH181" s="854"/>
      <c r="EI181" s="854"/>
      <c r="EJ181" s="854"/>
      <c r="EK181" s="854"/>
      <c r="EL181" s="854"/>
      <c r="EM181" s="854"/>
      <c r="EN181" s="854"/>
      <c r="EO181" s="854"/>
      <c r="EP181" s="854"/>
      <c r="EQ181" s="854"/>
      <c r="ER181" s="854"/>
      <c r="ES181" s="854"/>
      <c r="ET181" s="854"/>
      <c r="EU181" s="854"/>
      <c r="EV181" s="854"/>
      <c r="EW181" s="854"/>
      <c r="EX181" s="854"/>
      <c r="EY181" s="854"/>
      <c r="EZ181" s="854"/>
      <c r="FA181" s="854"/>
      <c r="FB181" s="854"/>
      <c r="FC181" s="854"/>
      <c r="FD181" s="854"/>
      <c r="FE181" s="854"/>
      <c r="FF181" s="854"/>
      <c r="FG181" s="854"/>
      <c r="FH181" s="854"/>
      <c r="FI181" s="854"/>
      <c r="FJ181" s="854"/>
      <c r="FK181" s="854"/>
      <c r="FL181" s="854"/>
      <c r="FM181" s="854"/>
      <c r="FN181" s="854"/>
      <c r="FO181" s="854"/>
      <c r="FP181" s="854"/>
      <c r="FQ181" s="854"/>
      <c r="FR181" s="854"/>
      <c r="FS181" s="854"/>
      <c r="FT181" s="854"/>
      <c r="FU181" s="854"/>
      <c r="FV181" s="854"/>
      <c r="FW181" s="854"/>
      <c r="FX181" s="854"/>
      <c r="FY181" s="854"/>
      <c r="FZ181" s="854"/>
      <c r="GA181" s="854"/>
      <c r="GB181" s="854"/>
      <c r="GC181" s="854"/>
      <c r="GD181" s="854"/>
      <c r="GE181" s="854"/>
      <c r="GF181" s="854"/>
      <c r="GG181" s="854"/>
      <c r="GH181" s="854"/>
      <c r="GI181" s="854"/>
      <c r="GJ181" s="854"/>
      <c r="GK181" s="854"/>
      <c r="GL181" s="854"/>
      <c r="GM181" s="854"/>
      <c r="GN181" s="854"/>
      <c r="GO181" s="854"/>
      <c r="GP181" s="854"/>
      <c r="GQ181" s="854"/>
      <c r="GR181" s="854"/>
      <c r="GS181" s="854"/>
      <c r="GT181" s="854"/>
      <c r="GU181" s="854"/>
      <c r="GV181" s="854"/>
      <c r="GW181" s="854"/>
      <c r="GX181" s="854"/>
      <c r="GY181" s="854"/>
      <c r="GZ181" s="854"/>
      <c r="HA181" s="854"/>
      <c r="HB181" s="854"/>
      <c r="HC181" s="854"/>
      <c r="HD181" s="854"/>
      <c r="HE181" s="854"/>
      <c r="HF181" s="854"/>
      <c r="HG181" s="854"/>
      <c r="HH181" s="854"/>
      <c r="HI181" s="854"/>
      <c r="HJ181" s="854"/>
      <c r="HK181" s="854"/>
      <c r="HL181" s="854"/>
      <c r="HM181" s="854"/>
      <c r="HN181" s="854"/>
      <c r="HO181" s="854"/>
      <c r="HP181" s="854"/>
      <c r="HQ181" s="854"/>
      <c r="HR181" s="854"/>
      <c r="HS181" s="854"/>
      <c r="HT181" s="854"/>
      <c r="HU181" s="854"/>
      <c r="HV181" s="854"/>
      <c r="HW181" s="854"/>
      <c r="HX181" s="854"/>
      <c r="HY181" s="854"/>
      <c r="HZ181" s="854"/>
      <c r="IA181" s="854"/>
      <c r="IB181" s="854"/>
      <c r="IC181" s="854"/>
      <c r="ID181" s="854"/>
      <c r="IE181" s="854"/>
      <c r="IF181" s="854"/>
      <c r="IG181" s="854"/>
      <c r="IH181" s="854"/>
      <c r="II181" s="854"/>
      <c r="IJ181" s="854"/>
      <c r="IK181" s="854"/>
      <c r="IL181" s="854"/>
      <c r="IM181" s="854"/>
      <c r="IN181" s="854"/>
      <c r="IO181" s="854"/>
      <c r="IP181" s="854"/>
      <c r="IQ181" s="854"/>
      <c r="IR181" s="854"/>
      <c r="IS181" s="854"/>
      <c r="IT181" s="854"/>
      <c r="IU181" s="854"/>
      <c r="IV181" s="854"/>
      <c r="IW181" s="854"/>
      <c r="IX181" s="854"/>
      <c r="IY181" s="854"/>
      <c r="IZ181" s="854"/>
      <c r="JA181" s="854"/>
      <c r="JB181" s="854"/>
      <c r="JC181" s="854"/>
      <c r="JD181" s="854"/>
      <c r="JE181" s="854"/>
      <c r="JF181" s="854"/>
      <c r="JG181" s="854"/>
      <c r="JH181" s="854"/>
      <c r="JI181" s="854"/>
      <c r="JJ181" s="854"/>
      <c r="JK181" s="854"/>
      <c r="JL181" s="854"/>
      <c r="JM181" s="854"/>
      <c r="JN181" s="854"/>
      <c r="JO181" s="854"/>
      <c r="JP181" s="854"/>
      <c r="JQ181" s="854"/>
      <c r="JR181" s="854"/>
      <c r="JS181" s="854"/>
      <c r="JT181" s="854"/>
      <c r="JU181" s="854"/>
      <c r="JV181" s="854"/>
      <c r="JW181" s="854"/>
      <c r="JX181" s="854"/>
      <c r="JY181" s="854"/>
      <c r="JZ181" s="854"/>
      <c r="KA181" s="854"/>
      <c r="KB181" s="854"/>
      <c r="KC181" s="854"/>
      <c r="KD181" s="854"/>
      <c r="KE181" s="854"/>
      <c r="KF181" s="854"/>
      <c r="KG181" s="854"/>
      <c r="KH181" s="854"/>
      <c r="KI181" s="854"/>
      <c r="KJ181" s="854"/>
      <c r="KK181" s="854"/>
      <c r="KL181" s="854"/>
      <c r="KM181" s="854"/>
      <c r="KN181" s="854"/>
      <c r="KO181" s="854"/>
      <c r="KP181" s="854"/>
      <c r="KQ181" s="854"/>
      <c r="KR181" s="854"/>
      <c r="KS181" s="854"/>
      <c r="KT181" s="854"/>
      <c r="KU181" s="854"/>
      <c r="KV181" s="854"/>
      <c r="KW181" s="854"/>
      <c r="KX181" s="854"/>
      <c r="KY181" s="854"/>
      <c r="KZ181" s="854"/>
      <c r="LA181" s="854"/>
      <c r="LB181" s="854"/>
      <c r="LC181" s="854"/>
      <c r="LD181" s="854"/>
      <c r="LE181" s="854"/>
      <c r="LF181" s="854"/>
      <c r="LG181" s="854"/>
      <c r="LH181" s="854"/>
      <c r="LI181" s="854"/>
      <c r="LJ181" s="854"/>
      <c r="LK181" s="854"/>
      <c r="LL181" s="854"/>
      <c r="LM181" s="855"/>
    </row>
    <row r="182" spans="1:325" s="856" customFormat="1" ht="15.75" outlineLevel="1">
      <c r="A182" s="295" t="s">
        <v>2390</v>
      </c>
      <c r="B182" s="492" t="s">
        <v>2446</v>
      </c>
      <c r="C182" s="515">
        <v>600009948</v>
      </c>
      <c r="D182" s="340" t="s">
        <v>1377</v>
      </c>
      <c r="E182" s="341"/>
      <c r="F182" s="329"/>
      <c r="G182" s="299" t="s">
        <v>111</v>
      </c>
      <c r="H182" s="836">
        <v>2.5</v>
      </c>
      <c r="I182" s="726">
        <v>1058.3248547840169</v>
      </c>
      <c r="J182" s="669">
        <f t="shared" si="34"/>
        <v>2645.8121369600422</v>
      </c>
      <c r="K182" s="669">
        <f t="shared" si="35"/>
        <v>3231.0657816556036</v>
      </c>
      <c r="L182" s="794">
        <f t="shared" si="36"/>
        <v>7.6040118511853548E-4</v>
      </c>
      <c r="M182" s="327"/>
      <c r="N182" s="1262"/>
      <c r="O182" s="1263"/>
      <c r="P182" s="345"/>
      <c r="Q182" s="345"/>
      <c r="R182" s="345"/>
      <c r="S182" s="345"/>
      <c r="T182" s="345"/>
      <c r="U182" s="345"/>
      <c r="V182" s="345"/>
      <c r="W182" s="345"/>
      <c r="X182" s="345"/>
      <c r="Y182" s="345"/>
      <c r="Z182" s="345"/>
      <c r="AA182" s="345"/>
      <c r="AB182" s="345"/>
      <c r="AC182" s="345"/>
      <c r="AD182" s="345"/>
      <c r="AE182" s="345"/>
      <c r="AF182" s="854"/>
      <c r="AG182" s="854"/>
      <c r="AH182" s="854"/>
      <c r="AI182" s="854"/>
      <c r="AJ182" s="854"/>
      <c r="AK182" s="854"/>
      <c r="AL182" s="854"/>
      <c r="AM182" s="854"/>
      <c r="AN182" s="854"/>
      <c r="AO182" s="854"/>
      <c r="AP182" s="854"/>
      <c r="AQ182" s="854"/>
      <c r="AR182" s="854"/>
      <c r="AS182" s="854"/>
      <c r="AT182" s="854"/>
      <c r="AU182" s="854"/>
      <c r="AV182" s="854"/>
      <c r="AW182" s="854"/>
      <c r="AX182" s="854"/>
      <c r="AY182" s="854"/>
      <c r="AZ182" s="854"/>
      <c r="BA182" s="854"/>
      <c r="BB182" s="854"/>
      <c r="BC182" s="854"/>
      <c r="BD182" s="854"/>
      <c r="BE182" s="854"/>
      <c r="BF182" s="854"/>
      <c r="BG182" s="854"/>
      <c r="BH182" s="854"/>
      <c r="BI182" s="854"/>
      <c r="BJ182" s="854"/>
      <c r="BK182" s="854"/>
      <c r="BL182" s="854"/>
      <c r="BM182" s="854"/>
      <c r="BN182" s="854"/>
      <c r="BO182" s="854"/>
      <c r="BP182" s="854"/>
      <c r="BQ182" s="854"/>
      <c r="BR182" s="854"/>
      <c r="BS182" s="854"/>
      <c r="BT182" s="854"/>
      <c r="BU182" s="854"/>
      <c r="BV182" s="854"/>
      <c r="BW182" s="854"/>
      <c r="BX182" s="854"/>
      <c r="BY182" s="854"/>
      <c r="BZ182" s="854"/>
      <c r="CA182" s="854"/>
      <c r="CB182" s="854"/>
      <c r="CC182" s="854"/>
      <c r="CD182" s="854"/>
      <c r="CE182" s="854"/>
      <c r="CF182" s="854"/>
      <c r="CG182" s="854"/>
      <c r="CH182" s="854"/>
      <c r="CI182" s="854"/>
      <c r="CJ182" s="854"/>
      <c r="CK182" s="854"/>
      <c r="CL182" s="854"/>
      <c r="CM182" s="854"/>
      <c r="CN182" s="854"/>
      <c r="CO182" s="854"/>
      <c r="CP182" s="854"/>
      <c r="CQ182" s="854"/>
      <c r="CR182" s="854"/>
      <c r="CS182" s="854"/>
      <c r="CT182" s="854"/>
      <c r="CU182" s="854"/>
      <c r="CV182" s="854"/>
      <c r="CW182" s="854"/>
      <c r="CX182" s="854"/>
      <c r="CY182" s="854"/>
      <c r="CZ182" s="854"/>
      <c r="DA182" s="854"/>
      <c r="DB182" s="854"/>
      <c r="DC182" s="854"/>
      <c r="DD182" s="854"/>
      <c r="DE182" s="854"/>
      <c r="DF182" s="854"/>
      <c r="DG182" s="854"/>
      <c r="DH182" s="854"/>
      <c r="DI182" s="854"/>
      <c r="DJ182" s="854"/>
      <c r="DK182" s="854"/>
      <c r="DL182" s="854"/>
      <c r="DM182" s="854"/>
      <c r="DN182" s="854"/>
      <c r="DO182" s="854"/>
      <c r="DP182" s="854"/>
      <c r="DQ182" s="854"/>
      <c r="DR182" s="854"/>
      <c r="DS182" s="854"/>
      <c r="DT182" s="854"/>
      <c r="DU182" s="854"/>
      <c r="DV182" s="854"/>
      <c r="DW182" s="854"/>
      <c r="DX182" s="854"/>
      <c r="DY182" s="854"/>
      <c r="DZ182" s="854"/>
      <c r="EA182" s="854"/>
      <c r="EB182" s="854"/>
      <c r="EC182" s="854"/>
      <c r="ED182" s="854"/>
      <c r="EE182" s="854"/>
      <c r="EF182" s="854"/>
      <c r="EG182" s="854"/>
      <c r="EH182" s="854"/>
      <c r="EI182" s="854"/>
      <c r="EJ182" s="854"/>
      <c r="EK182" s="854"/>
      <c r="EL182" s="854"/>
      <c r="EM182" s="854"/>
      <c r="EN182" s="854"/>
      <c r="EO182" s="854"/>
      <c r="EP182" s="854"/>
      <c r="EQ182" s="854"/>
      <c r="ER182" s="854"/>
      <c r="ES182" s="854"/>
      <c r="ET182" s="854"/>
      <c r="EU182" s="854"/>
      <c r="EV182" s="854"/>
      <c r="EW182" s="854"/>
      <c r="EX182" s="854"/>
      <c r="EY182" s="854"/>
      <c r="EZ182" s="854"/>
      <c r="FA182" s="854"/>
      <c r="FB182" s="854"/>
      <c r="FC182" s="854"/>
      <c r="FD182" s="854"/>
      <c r="FE182" s="854"/>
      <c r="FF182" s="854"/>
      <c r="FG182" s="854"/>
      <c r="FH182" s="854"/>
      <c r="FI182" s="854"/>
      <c r="FJ182" s="854"/>
      <c r="FK182" s="854"/>
      <c r="FL182" s="854"/>
      <c r="FM182" s="854"/>
      <c r="FN182" s="854"/>
      <c r="FO182" s="854"/>
      <c r="FP182" s="854"/>
      <c r="FQ182" s="854"/>
      <c r="FR182" s="854"/>
      <c r="FS182" s="854"/>
      <c r="FT182" s="854"/>
      <c r="FU182" s="854"/>
      <c r="FV182" s="854"/>
      <c r="FW182" s="854"/>
      <c r="FX182" s="854"/>
      <c r="FY182" s="854"/>
      <c r="FZ182" s="854"/>
      <c r="GA182" s="854"/>
      <c r="GB182" s="854"/>
      <c r="GC182" s="854"/>
      <c r="GD182" s="854"/>
      <c r="GE182" s="854"/>
      <c r="GF182" s="854"/>
      <c r="GG182" s="854"/>
      <c r="GH182" s="854"/>
      <c r="GI182" s="854"/>
      <c r="GJ182" s="854"/>
      <c r="GK182" s="854"/>
      <c r="GL182" s="854"/>
      <c r="GM182" s="854"/>
      <c r="GN182" s="854"/>
      <c r="GO182" s="854"/>
      <c r="GP182" s="854"/>
      <c r="GQ182" s="854"/>
      <c r="GR182" s="854"/>
      <c r="GS182" s="854"/>
      <c r="GT182" s="854"/>
      <c r="GU182" s="854"/>
      <c r="GV182" s="854"/>
      <c r="GW182" s="854"/>
      <c r="GX182" s="854"/>
      <c r="GY182" s="854"/>
      <c r="GZ182" s="854"/>
      <c r="HA182" s="854"/>
      <c r="HB182" s="854"/>
      <c r="HC182" s="854"/>
      <c r="HD182" s="854"/>
      <c r="HE182" s="854"/>
      <c r="HF182" s="854"/>
      <c r="HG182" s="854"/>
      <c r="HH182" s="854"/>
      <c r="HI182" s="854"/>
      <c r="HJ182" s="854"/>
      <c r="HK182" s="854"/>
      <c r="HL182" s="854"/>
      <c r="HM182" s="854"/>
      <c r="HN182" s="854"/>
      <c r="HO182" s="854"/>
      <c r="HP182" s="854"/>
      <c r="HQ182" s="854"/>
      <c r="HR182" s="854"/>
      <c r="HS182" s="854"/>
      <c r="HT182" s="854"/>
      <c r="HU182" s="854"/>
      <c r="HV182" s="854"/>
      <c r="HW182" s="854"/>
      <c r="HX182" s="854"/>
      <c r="HY182" s="854"/>
      <c r="HZ182" s="854"/>
      <c r="IA182" s="854"/>
      <c r="IB182" s="854"/>
      <c r="IC182" s="854"/>
      <c r="ID182" s="854"/>
      <c r="IE182" s="854"/>
      <c r="IF182" s="854"/>
      <c r="IG182" s="854"/>
      <c r="IH182" s="854"/>
      <c r="II182" s="854"/>
      <c r="IJ182" s="854"/>
      <c r="IK182" s="854"/>
      <c r="IL182" s="854"/>
      <c r="IM182" s="854"/>
      <c r="IN182" s="854"/>
      <c r="IO182" s="854"/>
      <c r="IP182" s="854"/>
      <c r="IQ182" s="854"/>
      <c r="IR182" s="854"/>
      <c r="IS182" s="854"/>
      <c r="IT182" s="854"/>
      <c r="IU182" s="854"/>
      <c r="IV182" s="854"/>
      <c r="IW182" s="854"/>
      <c r="IX182" s="854"/>
      <c r="IY182" s="854"/>
      <c r="IZ182" s="854"/>
      <c r="JA182" s="854"/>
      <c r="JB182" s="854"/>
      <c r="JC182" s="854"/>
      <c r="JD182" s="854"/>
      <c r="JE182" s="854"/>
      <c r="JF182" s="854"/>
      <c r="JG182" s="854"/>
      <c r="JH182" s="854"/>
      <c r="JI182" s="854"/>
      <c r="JJ182" s="854"/>
      <c r="JK182" s="854"/>
      <c r="JL182" s="854"/>
      <c r="JM182" s="854"/>
      <c r="JN182" s="854"/>
      <c r="JO182" s="854"/>
      <c r="JP182" s="854"/>
      <c r="JQ182" s="854"/>
      <c r="JR182" s="854"/>
      <c r="JS182" s="854"/>
      <c r="JT182" s="854"/>
      <c r="JU182" s="854"/>
      <c r="JV182" s="854"/>
      <c r="JW182" s="854"/>
      <c r="JX182" s="854"/>
      <c r="JY182" s="854"/>
      <c r="JZ182" s="854"/>
      <c r="KA182" s="854"/>
      <c r="KB182" s="854"/>
      <c r="KC182" s="854"/>
      <c r="KD182" s="854"/>
      <c r="KE182" s="854"/>
      <c r="KF182" s="854"/>
      <c r="KG182" s="854"/>
      <c r="KH182" s="854"/>
      <c r="KI182" s="854"/>
      <c r="KJ182" s="854"/>
      <c r="KK182" s="854"/>
      <c r="KL182" s="854"/>
      <c r="KM182" s="854"/>
      <c r="KN182" s="854"/>
      <c r="KO182" s="854"/>
      <c r="KP182" s="854"/>
      <c r="KQ182" s="854"/>
      <c r="KR182" s="854"/>
      <c r="KS182" s="854"/>
      <c r="KT182" s="854"/>
      <c r="KU182" s="854"/>
      <c r="KV182" s="854"/>
      <c r="KW182" s="854"/>
      <c r="KX182" s="854"/>
      <c r="KY182" s="854"/>
      <c r="KZ182" s="854"/>
      <c r="LA182" s="854"/>
      <c r="LB182" s="854"/>
      <c r="LC182" s="854"/>
      <c r="LD182" s="854"/>
      <c r="LE182" s="854"/>
      <c r="LF182" s="854"/>
      <c r="LG182" s="854"/>
      <c r="LH182" s="854"/>
      <c r="LI182" s="854"/>
      <c r="LJ182" s="854"/>
      <c r="LK182" s="854"/>
      <c r="LL182" s="854"/>
      <c r="LM182" s="855"/>
    </row>
    <row r="183" spans="1:325" s="856" customFormat="1" ht="15.75" outlineLevel="1">
      <c r="A183" s="295" t="s">
        <v>2391</v>
      </c>
      <c r="B183" s="492" t="s">
        <v>2446</v>
      </c>
      <c r="C183" s="515">
        <v>600009949</v>
      </c>
      <c r="D183" s="340" t="s">
        <v>1378</v>
      </c>
      <c r="E183" s="341"/>
      <c r="F183" s="329"/>
      <c r="G183" s="299" t="s">
        <v>111</v>
      </c>
      <c r="H183" s="836">
        <v>2.5</v>
      </c>
      <c r="I183" s="726">
        <v>1514.906012132019</v>
      </c>
      <c r="J183" s="669">
        <f t="shared" si="34"/>
        <v>3787.2650303300475</v>
      </c>
      <c r="K183" s="669">
        <f t="shared" si="35"/>
        <v>4625.0080550390539</v>
      </c>
      <c r="L183" s="794">
        <f t="shared" si="36"/>
        <v>1.0884524933541971E-3</v>
      </c>
      <c r="M183" s="327"/>
      <c r="N183" s="1262"/>
      <c r="O183" s="1263"/>
      <c r="P183" s="345"/>
      <c r="Q183" s="345"/>
      <c r="R183" s="345"/>
      <c r="S183" s="345"/>
      <c r="T183" s="345"/>
      <c r="U183" s="345"/>
      <c r="V183" s="345"/>
      <c r="W183" s="345"/>
      <c r="X183" s="345"/>
      <c r="Y183" s="345"/>
      <c r="Z183" s="345"/>
      <c r="AA183" s="345"/>
      <c r="AB183" s="345"/>
      <c r="AC183" s="345"/>
      <c r="AD183" s="345"/>
      <c r="AE183" s="345"/>
      <c r="AF183" s="854"/>
      <c r="AG183" s="854"/>
      <c r="AH183" s="854"/>
      <c r="AI183" s="854"/>
      <c r="AJ183" s="854"/>
      <c r="AK183" s="854"/>
      <c r="AL183" s="854"/>
      <c r="AM183" s="854"/>
      <c r="AN183" s="854"/>
      <c r="AO183" s="854"/>
      <c r="AP183" s="854"/>
      <c r="AQ183" s="854"/>
      <c r="AR183" s="854"/>
      <c r="AS183" s="854"/>
      <c r="AT183" s="854"/>
      <c r="AU183" s="854"/>
      <c r="AV183" s="854"/>
      <c r="AW183" s="854"/>
      <c r="AX183" s="854"/>
      <c r="AY183" s="854"/>
      <c r="AZ183" s="854"/>
      <c r="BA183" s="854"/>
      <c r="BB183" s="854"/>
      <c r="BC183" s="854"/>
      <c r="BD183" s="854"/>
      <c r="BE183" s="854"/>
      <c r="BF183" s="854"/>
      <c r="BG183" s="854"/>
      <c r="BH183" s="854"/>
      <c r="BI183" s="854"/>
      <c r="BJ183" s="854"/>
      <c r="BK183" s="854"/>
      <c r="BL183" s="854"/>
      <c r="BM183" s="854"/>
      <c r="BN183" s="854"/>
      <c r="BO183" s="854"/>
      <c r="BP183" s="854"/>
      <c r="BQ183" s="854"/>
      <c r="BR183" s="854"/>
      <c r="BS183" s="854"/>
      <c r="BT183" s="854"/>
      <c r="BU183" s="854"/>
      <c r="BV183" s="854"/>
      <c r="BW183" s="854"/>
      <c r="BX183" s="854"/>
      <c r="BY183" s="854"/>
      <c r="BZ183" s="854"/>
      <c r="CA183" s="854"/>
      <c r="CB183" s="854"/>
      <c r="CC183" s="854"/>
      <c r="CD183" s="854"/>
      <c r="CE183" s="854"/>
      <c r="CF183" s="854"/>
      <c r="CG183" s="854"/>
      <c r="CH183" s="854"/>
      <c r="CI183" s="854"/>
      <c r="CJ183" s="854"/>
      <c r="CK183" s="854"/>
      <c r="CL183" s="854"/>
      <c r="CM183" s="854"/>
      <c r="CN183" s="854"/>
      <c r="CO183" s="854"/>
      <c r="CP183" s="854"/>
      <c r="CQ183" s="854"/>
      <c r="CR183" s="854"/>
      <c r="CS183" s="854"/>
      <c r="CT183" s="854"/>
      <c r="CU183" s="854"/>
      <c r="CV183" s="854"/>
      <c r="CW183" s="854"/>
      <c r="CX183" s="854"/>
      <c r="CY183" s="854"/>
      <c r="CZ183" s="854"/>
      <c r="DA183" s="854"/>
      <c r="DB183" s="854"/>
      <c r="DC183" s="854"/>
      <c r="DD183" s="854"/>
      <c r="DE183" s="854"/>
      <c r="DF183" s="854"/>
      <c r="DG183" s="854"/>
      <c r="DH183" s="854"/>
      <c r="DI183" s="854"/>
      <c r="DJ183" s="854"/>
      <c r="DK183" s="854"/>
      <c r="DL183" s="854"/>
      <c r="DM183" s="854"/>
      <c r="DN183" s="854"/>
      <c r="DO183" s="854"/>
      <c r="DP183" s="854"/>
      <c r="DQ183" s="854"/>
      <c r="DR183" s="854"/>
      <c r="DS183" s="854"/>
      <c r="DT183" s="854"/>
      <c r="DU183" s="854"/>
      <c r="DV183" s="854"/>
      <c r="DW183" s="854"/>
      <c r="DX183" s="854"/>
      <c r="DY183" s="854"/>
      <c r="DZ183" s="854"/>
      <c r="EA183" s="854"/>
      <c r="EB183" s="854"/>
      <c r="EC183" s="854"/>
      <c r="ED183" s="854"/>
      <c r="EE183" s="854"/>
      <c r="EF183" s="854"/>
      <c r="EG183" s="854"/>
      <c r="EH183" s="854"/>
      <c r="EI183" s="854"/>
      <c r="EJ183" s="854"/>
      <c r="EK183" s="854"/>
      <c r="EL183" s="854"/>
      <c r="EM183" s="854"/>
      <c r="EN183" s="854"/>
      <c r="EO183" s="854"/>
      <c r="EP183" s="854"/>
      <c r="EQ183" s="854"/>
      <c r="ER183" s="854"/>
      <c r="ES183" s="854"/>
      <c r="ET183" s="854"/>
      <c r="EU183" s="854"/>
      <c r="EV183" s="854"/>
      <c r="EW183" s="854"/>
      <c r="EX183" s="854"/>
      <c r="EY183" s="854"/>
      <c r="EZ183" s="854"/>
      <c r="FA183" s="854"/>
      <c r="FB183" s="854"/>
      <c r="FC183" s="854"/>
      <c r="FD183" s="854"/>
      <c r="FE183" s="854"/>
      <c r="FF183" s="854"/>
      <c r="FG183" s="854"/>
      <c r="FH183" s="854"/>
      <c r="FI183" s="854"/>
      <c r="FJ183" s="854"/>
      <c r="FK183" s="854"/>
      <c r="FL183" s="854"/>
      <c r="FM183" s="854"/>
      <c r="FN183" s="854"/>
      <c r="FO183" s="854"/>
      <c r="FP183" s="854"/>
      <c r="FQ183" s="854"/>
      <c r="FR183" s="854"/>
      <c r="FS183" s="854"/>
      <c r="FT183" s="854"/>
      <c r="FU183" s="854"/>
      <c r="FV183" s="854"/>
      <c r="FW183" s="854"/>
      <c r="FX183" s="854"/>
      <c r="FY183" s="854"/>
      <c r="FZ183" s="854"/>
      <c r="GA183" s="854"/>
      <c r="GB183" s="854"/>
      <c r="GC183" s="854"/>
      <c r="GD183" s="854"/>
      <c r="GE183" s="854"/>
      <c r="GF183" s="854"/>
      <c r="GG183" s="854"/>
      <c r="GH183" s="854"/>
      <c r="GI183" s="854"/>
      <c r="GJ183" s="854"/>
      <c r="GK183" s="854"/>
      <c r="GL183" s="854"/>
      <c r="GM183" s="854"/>
      <c r="GN183" s="854"/>
      <c r="GO183" s="854"/>
      <c r="GP183" s="854"/>
      <c r="GQ183" s="854"/>
      <c r="GR183" s="854"/>
      <c r="GS183" s="854"/>
      <c r="GT183" s="854"/>
      <c r="GU183" s="854"/>
      <c r="GV183" s="854"/>
      <c r="GW183" s="854"/>
      <c r="GX183" s="854"/>
      <c r="GY183" s="854"/>
      <c r="GZ183" s="854"/>
      <c r="HA183" s="854"/>
      <c r="HB183" s="854"/>
      <c r="HC183" s="854"/>
      <c r="HD183" s="854"/>
      <c r="HE183" s="854"/>
      <c r="HF183" s="854"/>
      <c r="HG183" s="854"/>
      <c r="HH183" s="854"/>
      <c r="HI183" s="854"/>
      <c r="HJ183" s="854"/>
      <c r="HK183" s="854"/>
      <c r="HL183" s="854"/>
      <c r="HM183" s="854"/>
      <c r="HN183" s="854"/>
      <c r="HO183" s="854"/>
      <c r="HP183" s="854"/>
      <c r="HQ183" s="854"/>
      <c r="HR183" s="854"/>
      <c r="HS183" s="854"/>
      <c r="HT183" s="854"/>
      <c r="HU183" s="854"/>
      <c r="HV183" s="854"/>
      <c r="HW183" s="854"/>
      <c r="HX183" s="854"/>
      <c r="HY183" s="854"/>
      <c r="HZ183" s="854"/>
      <c r="IA183" s="854"/>
      <c r="IB183" s="854"/>
      <c r="IC183" s="854"/>
      <c r="ID183" s="854"/>
      <c r="IE183" s="854"/>
      <c r="IF183" s="854"/>
      <c r="IG183" s="854"/>
      <c r="IH183" s="854"/>
      <c r="II183" s="854"/>
      <c r="IJ183" s="854"/>
      <c r="IK183" s="854"/>
      <c r="IL183" s="854"/>
      <c r="IM183" s="854"/>
      <c r="IN183" s="854"/>
      <c r="IO183" s="854"/>
      <c r="IP183" s="854"/>
      <c r="IQ183" s="854"/>
      <c r="IR183" s="854"/>
      <c r="IS183" s="854"/>
      <c r="IT183" s="854"/>
      <c r="IU183" s="854"/>
      <c r="IV183" s="854"/>
      <c r="IW183" s="854"/>
      <c r="IX183" s="854"/>
      <c r="IY183" s="854"/>
      <c r="IZ183" s="854"/>
      <c r="JA183" s="854"/>
      <c r="JB183" s="854"/>
      <c r="JC183" s="854"/>
      <c r="JD183" s="854"/>
      <c r="JE183" s="854"/>
      <c r="JF183" s="854"/>
      <c r="JG183" s="854"/>
      <c r="JH183" s="854"/>
      <c r="JI183" s="854"/>
      <c r="JJ183" s="854"/>
      <c r="JK183" s="854"/>
      <c r="JL183" s="854"/>
      <c r="JM183" s="854"/>
      <c r="JN183" s="854"/>
      <c r="JO183" s="854"/>
      <c r="JP183" s="854"/>
      <c r="JQ183" s="854"/>
      <c r="JR183" s="854"/>
      <c r="JS183" s="854"/>
      <c r="JT183" s="854"/>
      <c r="JU183" s="854"/>
      <c r="JV183" s="854"/>
      <c r="JW183" s="854"/>
      <c r="JX183" s="854"/>
      <c r="JY183" s="854"/>
      <c r="JZ183" s="854"/>
      <c r="KA183" s="854"/>
      <c r="KB183" s="854"/>
      <c r="KC183" s="854"/>
      <c r="KD183" s="854"/>
      <c r="KE183" s="854"/>
      <c r="KF183" s="854"/>
      <c r="KG183" s="854"/>
      <c r="KH183" s="854"/>
      <c r="KI183" s="854"/>
      <c r="KJ183" s="854"/>
      <c r="KK183" s="854"/>
      <c r="KL183" s="854"/>
      <c r="KM183" s="854"/>
      <c r="KN183" s="854"/>
      <c r="KO183" s="854"/>
      <c r="KP183" s="854"/>
      <c r="KQ183" s="854"/>
      <c r="KR183" s="854"/>
      <c r="KS183" s="854"/>
      <c r="KT183" s="854"/>
      <c r="KU183" s="854"/>
      <c r="KV183" s="854"/>
      <c r="KW183" s="854"/>
      <c r="KX183" s="854"/>
      <c r="KY183" s="854"/>
      <c r="KZ183" s="854"/>
      <c r="LA183" s="854"/>
      <c r="LB183" s="854"/>
      <c r="LC183" s="854"/>
      <c r="LD183" s="854"/>
      <c r="LE183" s="854"/>
      <c r="LF183" s="854"/>
      <c r="LG183" s="854"/>
      <c r="LH183" s="854"/>
      <c r="LI183" s="854"/>
      <c r="LJ183" s="854"/>
      <c r="LK183" s="854"/>
      <c r="LL183" s="854"/>
      <c r="LM183" s="855"/>
    </row>
    <row r="184" spans="1:325" s="856" customFormat="1" ht="33.75" customHeight="1" outlineLevel="1">
      <c r="A184" s="295" t="s">
        <v>2392</v>
      </c>
      <c r="B184" s="492" t="s">
        <v>2446</v>
      </c>
      <c r="C184" s="515">
        <v>600009950</v>
      </c>
      <c r="D184" s="340" t="s">
        <v>1379</v>
      </c>
      <c r="E184" s="341"/>
      <c r="F184" s="329"/>
      <c r="G184" s="299" t="s">
        <v>339</v>
      </c>
      <c r="H184" s="843">
        <v>5</v>
      </c>
      <c r="I184" s="726">
        <v>9422.0826993386436</v>
      </c>
      <c r="J184" s="669">
        <f t="shared" si="34"/>
        <v>47110.413496693218</v>
      </c>
      <c r="K184" s="669">
        <f t="shared" si="35"/>
        <v>57531.236962161762</v>
      </c>
      <c r="L184" s="794">
        <f t="shared" si="36"/>
        <v>1.3539439839243122E-2</v>
      </c>
      <c r="M184" s="327"/>
      <c r="N184" s="1262"/>
      <c r="O184" s="1263"/>
      <c r="P184" s="345"/>
      <c r="Q184" s="345"/>
      <c r="R184" s="345"/>
      <c r="S184" s="345"/>
      <c r="T184" s="345"/>
      <c r="U184" s="345"/>
      <c r="V184" s="345"/>
      <c r="W184" s="345"/>
      <c r="X184" s="345"/>
      <c r="Y184" s="345"/>
      <c r="Z184" s="345"/>
      <c r="AA184" s="345"/>
      <c r="AB184" s="345"/>
      <c r="AC184" s="345"/>
      <c r="AD184" s="345"/>
      <c r="AE184" s="345"/>
      <c r="AF184" s="854"/>
      <c r="AG184" s="854"/>
      <c r="AH184" s="854"/>
      <c r="AI184" s="854"/>
      <c r="AJ184" s="854"/>
      <c r="AK184" s="854"/>
      <c r="AL184" s="854"/>
      <c r="AM184" s="854"/>
      <c r="AN184" s="854"/>
      <c r="AO184" s="854"/>
      <c r="AP184" s="854"/>
      <c r="AQ184" s="854"/>
      <c r="AR184" s="854"/>
      <c r="AS184" s="854"/>
      <c r="AT184" s="854"/>
      <c r="AU184" s="854"/>
      <c r="AV184" s="854"/>
      <c r="AW184" s="854"/>
      <c r="AX184" s="854"/>
      <c r="AY184" s="854"/>
      <c r="AZ184" s="854"/>
      <c r="BA184" s="854"/>
      <c r="BB184" s="854"/>
      <c r="BC184" s="854"/>
      <c r="BD184" s="854"/>
      <c r="BE184" s="854"/>
      <c r="BF184" s="854"/>
      <c r="BG184" s="854"/>
      <c r="BH184" s="854"/>
      <c r="BI184" s="854"/>
      <c r="BJ184" s="854"/>
      <c r="BK184" s="854"/>
      <c r="BL184" s="854"/>
      <c r="BM184" s="854"/>
      <c r="BN184" s="854"/>
      <c r="BO184" s="854"/>
      <c r="BP184" s="854"/>
      <c r="BQ184" s="854"/>
      <c r="BR184" s="854"/>
      <c r="BS184" s="854"/>
      <c r="BT184" s="854"/>
      <c r="BU184" s="854"/>
      <c r="BV184" s="854"/>
      <c r="BW184" s="854"/>
      <c r="BX184" s="854"/>
      <c r="BY184" s="854"/>
      <c r="BZ184" s="854"/>
      <c r="CA184" s="854"/>
      <c r="CB184" s="854"/>
      <c r="CC184" s="854"/>
      <c r="CD184" s="854"/>
      <c r="CE184" s="854"/>
      <c r="CF184" s="854"/>
      <c r="CG184" s="854"/>
      <c r="CH184" s="854"/>
      <c r="CI184" s="854"/>
      <c r="CJ184" s="854"/>
      <c r="CK184" s="854"/>
      <c r="CL184" s="854"/>
      <c r="CM184" s="854"/>
      <c r="CN184" s="854"/>
      <c r="CO184" s="854"/>
      <c r="CP184" s="854"/>
      <c r="CQ184" s="854"/>
      <c r="CR184" s="854"/>
      <c r="CS184" s="854"/>
      <c r="CT184" s="854"/>
      <c r="CU184" s="854"/>
      <c r="CV184" s="854"/>
      <c r="CW184" s="854"/>
      <c r="CX184" s="854"/>
      <c r="CY184" s="854"/>
      <c r="CZ184" s="854"/>
      <c r="DA184" s="854"/>
      <c r="DB184" s="854"/>
      <c r="DC184" s="854"/>
      <c r="DD184" s="854"/>
      <c r="DE184" s="854"/>
      <c r="DF184" s="854"/>
      <c r="DG184" s="854"/>
      <c r="DH184" s="854"/>
      <c r="DI184" s="854"/>
      <c r="DJ184" s="854"/>
      <c r="DK184" s="854"/>
      <c r="DL184" s="854"/>
      <c r="DM184" s="854"/>
      <c r="DN184" s="854"/>
      <c r="DO184" s="854"/>
      <c r="DP184" s="854"/>
      <c r="DQ184" s="854"/>
      <c r="DR184" s="854"/>
      <c r="DS184" s="854"/>
      <c r="DT184" s="854"/>
      <c r="DU184" s="854"/>
      <c r="DV184" s="854"/>
      <c r="DW184" s="854"/>
      <c r="DX184" s="854"/>
      <c r="DY184" s="854"/>
      <c r="DZ184" s="854"/>
      <c r="EA184" s="854"/>
      <c r="EB184" s="854"/>
      <c r="EC184" s="854"/>
      <c r="ED184" s="854"/>
      <c r="EE184" s="854"/>
      <c r="EF184" s="854"/>
      <c r="EG184" s="854"/>
      <c r="EH184" s="854"/>
      <c r="EI184" s="854"/>
      <c r="EJ184" s="854"/>
      <c r="EK184" s="854"/>
      <c r="EL184" s="854"/>
      <c r="EM184" s="854"/>
      <c r="EN184" s="854"/>
      <c r="EO184" s="854"/>
      <c r="EP184" s="854"/>
      <c r="EQ184" s="854"/>
      <c r="ER184" s="854"/>
      <c r="ES184" s="854"/>
      <c r="ET184" s="854"/>
      <c r="EU184" s="854"/>
      <c r="EV184" s="854"/>
      <c r="EW184" s="854"/>
      <c r="EX184" s="854"/>
      <c r="EY184" s="854"/>
      <c r="EZ184" s="854"/>
      <c r="FA184" s="854"/>
      <c r="FB184" s="854"/>
      <c r="FC184" s="854"/>
      <c r="FD184" s="854"/>
      <c r="FE184" s="854"/>
      <c r="FF184" s="854"/>
      <c r="FG184" s="854"/>
      <c r="FH184" s="854"/>
      <c r="FI184" s="854"/>
      <c r="FJ184" s="854"/>
      <c r="FK184" s="854"/>
      <c r="FL184" s="854"/>
      <c r="FM184" s="854"/>
      <c r="FN184" s="854"/>
      <c r="FO184" s="854"/>
      <c r="FP184" s="854"/>
      <c r="FQ184" s="854"/>
      <c r="FR184" s="854"/>
      <c r="FS184" s="854"/>
      <c r="FT184" s="854"/>
      <c r="FU184" s="854"/>
      <c r="FV184" s="854"/>
      <c r="FW184" s="854"/>
      <c r="FX184" s="854"/>
      <c r="FY184" s="854"/>
      <c r="FZ184" s="854"/>
      <c r="GA184" s="854"/>
      <c r="GB184" s="854"/>
      <c r="GC184" s="854"/>
      <c r="GD184" s="854"/>
      <c r="GE184" s="854"/>
      <c r="GF184" s="854"/>
      <c r="GG184" s="854"/>
      <c r="GH184" s="854"/>
      <c r="GI184" s="854"/>
      <c r="GJ184" s="854"/>
      <c r="GK184" s="854"/>
      <c r="GL184" s="854"/>
      <c r="GM184" s="854"/>
      <c r="GN184" s="854"/>
      <c r="GO184" s="854"/>
      <c r="GP184" s="854"/>
      <c r="GQ184" s="854"/>
      <c r="GR184" s="854"/>
      <c r="GS184" s="854"/>
      <c r="GT184" s="854"/>
      <c r="GU184" s="854"/>
      <c r="GV184" s="854"/>
      <c r="GW184" s="854"/>
      <c r="GX184" s="854"/>
      <c r="GY184" s="854"/>
      <c r="GZ184" s="854"/>
      <c r="HA184" s="854"/>
      <c r="HB184" s="854"/>
      <c r="HC184" s="854"/>
      <c r="HD184" s="854"/>
      <c r="HE184" s="854"/>
      <c r="HF184" s="854"/>
      <c r="HG184" s="854"/>
      <c r="HH184" s="854"/>
      <c r="HI184" s="854"/>
      <c r="HJ184" s="854"/>
      <c r="HK184" s="854"/>
      <c r="HL184" s="854"/>
      <c r="HM184" s="854"/>
      <c r="HN184" s="854"/>
      <c r="HO184" s="854"/>
      <c r="HP184" s="854"/>
      <c r="HQ184" s="854"/>
      <c r="HR184" s="854"/>
      <c r="HS184" s="854"/>
      <c r="HT184" s="854"/>
      <c r="HU184" s="854"/>
      <c r="HV184" s="854"/>
      <c r="HW184" s="854"/>
      <c r="HX184" s="854"/>
      <c r="HY184" s="854"/>
      <c r="HZ184" s="854"/>
      <c r="IA184" s="854"/>
      <c r="IB184" s="854"/>
      <c r="IC184" s="854"/>
      <c r="ID184" s="854"/>
      <c r="IE184" s="854"/>
      <c r="IF184" s="854"/>
      <c r="IG184" s="854"/>
      <c r="IH184" s="854"/>
      <c r="II184" s="854"/>
      <c r="IJ184" s="854"/>
      <c r="IK184" s="854"/>
      <c r="IL184" s="854"/>
      <c r="IM184" s="854"/>
      <c r="IN184" s="854"/>
      <c r="IO184" s="854"/>
      <c r="IP184" s="854"/>
      <c r="IQ184" s="854"/>
      <c r="IR184" s="854"/>
      <c r="IS184" s="854"/>
      <c r="IT184" s="854"/>
      <c r="IU184" s="854"/>
      <c r="IV184" s="854"/>
      <c r="IW184" s="854"/>
      <c r="IX184" s="854"/>
      <c r="IY184" s="854"/>
      <c r="IZ184" s="854"/>
      <c r="JA184" s="854"/>
      <c r="JB184" s="854"/>
      <c r="JC184" s="854"/>
      <c r="JD184" s="854"/>
      <c r="JE184" s="854"/>
      <c r="JF184" s="854"/>
      <c r="JG184" s="854"/>
      <c r="JH184" s="854"/>
      <c r="JI184" s="854"/>
      <c r="JJ184" s="854"/>
      <c r="JK184" s="854"/>
      <c r="JL184" s="854"/>
      <c r="JM184" s="854"/>
      <c r="JN184" s="854"/>
      <c r="JO184" s="854"/>
      <c r="JP184" s="854"/>
      <c r="JQ184" s="854"/>
      <c r="JR184" s="854"/>
      <c r="JS184" s="854"/>
      <c r="JT184" s="854"/>
      <c r="JU184" s="854"/>
      <c r="JV184" s="854"/>
      <c r="JW184" s="854"/>
      <c r="JX184" s="854"/>
      <c r="JY184" s="854"/>
      <c r="JZ184" s="854"/>
      <c r="KA184" s="854"/>
      <c r="KB184" s="854"/>
      <c r="KC184" s="854"/>
      <c r="KD184" s="854"/>
      <c r="KE184" s="854"/>
      <c r="KF184" s="854"/>
      <c r="KG184" s="854"/>
      <c r="KH184" s="854"/>
      <c r="KI184" s="854"/>
      <c r="KJ184" s="854"/>
      <c r="KK184" s="854"/>
      <c r="KL184" s="854"/>
      <c r="KM184" s="854"/>
      <c r="KN184" s="854"/>
      <c r="KO184" s="854"/>
      <c r="KP184" s="854"/>
      <c r="KQ184" s="854"/>
      <c r="KR184" s="854"/>
      <c r="KS184" s="854"/>
      <c r="KT184" s="854"/>
      <c r="KU184" s="854"/>
      <c r="KV184" s="854"/>
      <c r="KW184" s="854"/>
      <c r="KX184" s="854"/>
      <c r="KY184" s="854"/>
      <c r="KZ184" s="854"/>
      <c r="LA184" s="854"/>
      <c r="LB184" s="854"/>
      <c r="LC184" s="854"/>
      <c r="LD184" s="854"/>
      <c r="LE184" s="854"/>
      <c r="LF184" s="854"/>
      <c r="LG184" s="854"/>
      <c r="LH184" s="854"/>
      <c r="LI184" s="854"/>
      <c r="LJ184" s="854"/>
      <c r="LK184" s="854"/>
      <c r="LL184" s="854"/>
      <c r="LM184" s="855"/>
    </row>
    <row r="185" spans="1:325" s="856" customFormat="1" ht="19.5" customHeight="1" outlineLevel="1">
      <c r="A185" s="295" t="s">
        <v>2393</v>
      </c>
      <c r="B185" s="492" t="s">
        <v>2446</v>
      </c>
      <c r="C185" s="515">
        <v>600009951</v>
      </c>
      <c r="D185" s="340" t="s">
        <v>1380</v>
      </c>
      <c r="E185" s="341"/>
      <c r="F185" s="329"/>
      <c r="G185" s="328" t="s">
        <v>334</v>
      </c>
      <c r="H185" s="843">
        <v>1</v>
      </c>
      <c r="I185" s="726">
        <v>14524.785580150263</v>
      </c>
      <c r="J185" s="669">
        <f t="shared" si="34"/>
        <v>14524.785580150263</v>
      </c>
      <c r="K185" s="669">
        <f t="shared" si="35"/>
        <v>17737.668150479501</v>
      </c>
      <c r="L185" s="794">
        <f t="shared" si="36"/>
        <v>4.1743947026521913E-3</v>
      </c>
      <c r="M185" s="327"/>
      <c r="N185" s="1262"/>
      <c r="O185" s="1263"/>
      <c r="P185" s="345"/>
      <c r="Q185" s="345"/>
      <c r="R185" s="345"/>
      <c r="S185" s="345"/>
      <c r="T185" s="345"/>
      <c r="U185" s="345"/>
      <c r="V185" s="345"/>
      <c r="W185" s="345"/>
      <c r="X185" s="345"/>
      <c r="Y185" s="345"/>
      <c r="Z185" s="345"/>
      <c r="AA185" s="345"/>
      <c r="AB185" s="345"/>
      <c r="AC185" s="345"/>
      <c r="AD185" s="345"/>
      <c r="AE185" s="345"/>
      <c r="AF185" s="854"/>
      <c r="AG185" s="854"/>
      <c r="AH185" s="854"/>
      <c r="AI185" s="854"/>
      <c r="AJ185" s="854"/>
      <c r="AK185" s="854"/>
      <c r="AL185" s="854"/>
      <c r="AM185" s="854"/>
      <c r="AN185" s="854"/>
      <c r="AO185" s="854"/>
      <c r="AP185" s="854"/>
      <c r="AQ185" s="854"/>
      <c r="AR185" s="854"/>
      <c r="AS185" s="854"/>
      <c r="AT185" s="854"/>
      <c r="AU185" s="854"/>
      <c r="AV185" s="854"/>
      <c r="AW185" s="854"/>
      <c r="AX185" s="854"/>
      <c r="AY185" s="854"/>
      <c r="AZ185" s="854"/>
      <c r="BA185" s="854"/>
      <c r="BB185" s="854"/>
      <c r="BC185" s="854"/>
      <c r="BD185" s="854"/>
      <c r="BE185" s="854"/>
      <c r="BF185" s="854"/>
      <c r="BG185" s="854"/>
      <c r="BH185" s="854"/>
      <c r="BI185" s="854"/>
      <c r="BJ185" s="854"/>
      <c r="BK185" s="854"/>
      <c r="BL185" s="854"/>
      <c r="BM185" s="854"/>
      <c r="BN185" s="854"/>
      <c r="BO185" s="854"/>
      <c r="BP185" s="854"/>
      <c r="BQ185" s="854"/>
      <c r="BR185" s="854"/>
      <c r="BS185" s="854"/>
      <c r="BT185" s="854"/>
      <c r="BU185" s="854"/>
      <c r="BV185" s="854"/>
      <c r="BW185" s="854"/>
      <c r="BX185" s="854"/>
      <c r="BY185" s="854"/>
      <c r="BZ185" s="854"/>
      <c r="CA185" s="854"/>
      <c r="CB185" s="854"/>
      <c r="CC185" s="854"/>
      <c r="CD185" s="854"/>
      <c r="CE185" s="854"/>
      <c r="CF185" s="854"/>
      <c r="CG185" s="854"/>
      <c r="CH185" s="854"/>
      <c r="CI185" s="854"/>
      <c r="CJ185" s="854"/>
      <c r="CK185" s="854"/>
      <c r="CL185" s="854"/>
      <c r="CM185" s="854"/>
      <c r="CN185" s="854"/>
      <c r="CO185" s="854"/>
      <c r="CP185" s="854"/>
      <c r="CQ185" s="854"/>
      <c r="CR185" s="854"/>
      <c r="CS185" s="854"/>
      <c r="CT185" s="854"/>
      <c r="CU185" s="854"/>
      <c r="CV185" s="854"/>
      <c r="CW185" s="854"/>
      <c r="CX185" s="854"/>
      <c r="CY185" s="854"/>
      <c r="CZ185" s="854"/>
      <c r="DA185" s="854"/>
      <c r="DB185" s="854"/>
      <c r="DC185" s="854"/>
      <c r="DD185" s="854"/>
      <c r="DE185" s="854"/>
      <c r="DF185" s="854"/>
      <c r="DG185" s="854"/>
      <c r="DH185" s="854"/>
      <c r="DI185" s="854"/>
      <c r="DJ185" s="854"/>
      <c r="DK185" s="854"/>
      <c r="DL185" s="854"/>
      <c r="DM185" s="854"/>
      <c r="DN185" s="854"/>
      <c r="DO185" s="854"/>
      <c r="DP185" s="854"/>
      <c r="DQ185" s="854"/>
      <c r="DR185" s="854"/>
      <c r="DS185" s="854"/>
      <c r="DT185" s="854"/>
      <c r="DU185" s="854"/>
      <c r="DV185" s="854"/>
      <c r="DW185" s="854"/>
      <c r="DX185" s="854"/>
      <c r="DY185" s="854"/>
      <c r="DZ185" s="854"/>
      <c r="EA185" s="854"/>
      <c r="EB185" s="854"/>
      <c r="EC185" s="854"/>
      <c r="ED185" s="854"/>
      <c r="EE185" s="854"/>
      <c r="EF185" s="854"/>
      <c r="EG185" s="854"/>
      <c r="EH185" s="854"/>
      <c r="EI185" s="854"/>
      <c r="EJ185" s="854"/>
      <c r="EK185" s="854"/>
      <c r="EL185" s="854"/>
      <c r="EM185" s="854"/>
      <c r="EN185" s="854"/>
      <c r="EO185" s="854"/>
      <c r="EP185" s="854"/>
      <c r="EQ185" s="854"/>
      <c r="ER185" s="854"/>
      <c r="ES185" s="854"/>
      <c r="ET185" s="854"/>
      <c r="EU185" s="854"/>
      <c r="EV185" s="854"/>
      <c r="EW185" s="854"/>
      <c r="EX185" s="854"/>
      <c r="EY185" s="854"/>
      <c r="EZ185" s="854"/>
      <c r="FA185" s="854"/>
      <c r="FB185" s="854"/>
      <c r="FC185" s="854"/>
      <c r="FD185" s="854"/>
      <c r="FE185" s="854"/>
      <c r="FF185" s="854"/>
      <c r="FG185" s="854"/>
      <c r="FH185" s="854"/>
      <c r="FI185" s="854"/>
      <c r="FJ185" s="854"/>
      <c r="FK185" s="854"/>
      <c r="FL185" s="854"/>
      <c r="FM185" s="854"/>
      <c r="FN185" s="854"/>
      <c r="FO185" s="854"/>
      <c r="FP185" s="854"/>
      <c r="FQ185" s="854"/>
      <c r="FR185" s="854"/>
      <c r="FS185" s="854"/>
      <c r="FT185" s="854"/>
      <c r="FU185" s="854"/>
      <c r="FV185" s="854"/>
      <c r="FW185" s="854"/>
      <c r="FX185" s="854"/>
      <c r="FY185" s="854"/>
      <c r="FZ185" s="854"/>
      <c r="GA185" s="854"/>
      <c r="GB185" s="854"/>
      <c r="GC185" s="854"/>
      <c r="GD185" s="854"/>
      <c r="GE185" s="854"/>
      <c r="GF185" s="854"/>
      <c r="GG185" s="854"/>
      <c r="GH185" s="854"/>
      <c r="GI185" s="854"/>
      <c r="GJ185" s="854"/>
      <c r="GK185" s="854"/>
      <c r="GL185" s="854"/>
      <c r="GM185" s="854"/>
      <c r="GN185" s="854"/>
      <c r="GO185" s="854"/>
      <c r="GP185" s="854"/>
      <c r="GQ185" s="854"/>
      <c r="GR185" s="854"/>
      <c r="GS185" s="854"/>
      <c r="GT185" s="854"/>
      <c r="GU185" s="854"/>
      <c r="GV185" s="854"/>
      <c r="GW185" s="854"/>
      <c r="GX185" s="854"/>
      <c r="GY185" s="854"/>
      <c r="GZ185" s="854"/>
      <c r="HA185" s="854"/>
      <c r="HB185" s="854"/>
      <c r="HC185" s="854"/>
      <c r="HD185" s="854"/>
      <c r="HE185" s="854"/>
      <c r="HF185" s="854"/>
      <c r="HG185" s="854"/>
      <c r="HH185" s="854"/>
      <c r="HI185" s="854"/>
      <c r="HJ185" s="854"/>
      <c r="HK185" s="854"/>
      <c r="HL185" s="854"/>
      <c r="HM185" s="854"/>
      <c r="HN185" s="854"/>
      <c r="HO185" s="854"/>
      <c r="HP185" s="854"/>
      <c r="HQ185" s="854"/>
      <c r="HR185" s="854"/>
      <c r="HS185" s="854"/>
      <c r="HT185" s="854"/>
      <c r="HU185" s="854"/>
      <c r="HV185" s="854"/>
      <c r="HW185" s="854"/>
      <c r="HX185" s="854"/>
      <c r="HY185" s="854"/>
      <c r="HZ185" s="854"/>
      <c r="IA185" s="854"/>
      <c r="IB185" s="854"/>
      <c r="IC185" s="854"/>
      <c r="ID185" s="854"/>
      <c r="IE185" s="854"/>
      <c r="IF185" s="854"/>
      <c r="IG185" s="854"/>
      <c r="IH185" s="854"/>
      <c r="II185" s="854"/>
      <c r="IJ185" s="854"/>
      <c r="IK185" s="854"/>
      <c r="IL185" s="854"/>
      <c r="IM185" s="854"/>
      <c r="IN185" s="854"/>
      <c r="IO185" s="854"/>
      <c r="IP185" s="854"/>
      <c r="IQ185" s="854"/>
      <c r="IR185" s="854"/>
      <c r="IS185" s="854"/>
      <c r="IT185" s="854"/>
      <c r="IU185" s="854"/>
      <c r="IV185" s="854"/>
      <c r="IW185" s="854"/>
      <c r="IX185" s="854"/>
      <c r="IY185" s="854"/>
      <c r="IZ185" s="854"/>
      <c r="JA185" s="854"/>
      <c r="JB185" s="854"/>
      <c r="JC185" s="854"/>
      <c r="JD185" s="854"/>
      <c r="JE185" s="854"/>
      <c r="JF185" s="854"/>
      <c r="JG185" s="854"/>
      <c r="JH185" s="854"/>
      <c r="JI185" s="854"/>
      <c r="JJ185" s="854"/>
      <c r="JK185" s="854"/>
      <c r="JL185" s="854"/>
      <c r="JM185" s="854"/>
      <c r="JN185" s="854"/>
      <c r="JO185" s="854"/>
      <c r="JP185" s="854"/>
      <c r="JQ185" s="854"/>
      <c r="JR185" s="854"/>
      <c r="JS185" s="854"/>
      <c r="JT185" s="854"/>
      <c r="JU185" s="854"/>
      <c r="JV185" s="854"/>
      <c r="JW185" s="854"/>
      <c r="JX185" s="854"/>
      <c r="JY185" s="854"/>
      <c r="JZ185" s="854"/>
      <c r="KA185" s="854"/>
      <c r="KB185" s="854"/>
      <c r="KC185" s="854"/>
      <c r="KD185" s="854"/>
      <c r="KE185" s="854"/>
      <c r="KF185" s="854"/>
      <c r="KG185" s="854"/>
      <c r="KH185" s="854"/>
      <c r="KI185" s="854"/>
      <c r="KJ185" s="854"/>
      <c r="KK185" s="854"/>
      <c r="KL185" s="854"/>
      <c r="KM185" s="854"/>
      <c r="KN185" s="854"/>
      <c r="KO185" s="854"/>
      <c r="KP185" s="854"/>
      <c r="KQ185" s="854"/>
      <c r="KR185" s="854"/>
      <c r="KS185" s="854"/>
      <c r="KT185" s="854"/>
      <c r="KU185" s="854"/>
      <c r="KV185" s="854"/>
      <c r="KW185" s="854"/>
      <c r="KX185" s="854"/>
      <c r="KY185" s="854"/>
      <c r="KZ185" s="854"/>
      <c r="LA185" s="854"/>
      <c r="LB185" s="854"/>
      <c r="LC185" s="854"/>
      <c r="LD185" s="854"/>
      <c r="LE185" s="854"/>
      <c r="LF185" s="854"/>
      <c r="LG185" s="854"/>
      <c r="LH185" s="854"/>
      <c r="LI185" s="854"/>
      <c r="LJ185" s="854"/>
      <c r="LK185" s="854"/>
      <c r="LL185" s="854"/>
      <c r="LM185" s="855"/>
    </row>
    <row r="186" spans="1:325" s="856" customFormat="1" ht="78.75" outlineLevel="1">
      <c r="A186" s="295" t="s">
        <v>2384</v>
      </c>
      <c r="B186" s="492" t="s">
        <v>2446</v>
      </c>
      <c r="C186" s="515">
        <v>600009952</v>
      </c>
      <c r="D186" s="340" t="s">
        <v>1381</v>
      </c>
      <c r="E186" s="340"/>
      <c r="F186" s="329"/>
      <c r="G186" s="299" t="s">
        <v>1422</v>
      </c>
      <c r="H186" s="843">
        <v>1</v>
      </c>
      <c r="I186" s="726">
        <v>74623.290746142098</v>
      </c>
      <c r="J186" s="669">
        <f t="shared" si="34"/>
        <v>74623.290746142098</v>
      </c>
      <c r="K186" s="669">
        <f t="shared" si="35"/>
        <v>91129.962659188735</v>
      </c>
      <c r="L186" s="794">
        <f t="shared" si="36"/>
        <v>2.144658644812485E-2</v>
      </c>
      <c r="M186" s="327"/>
      <c r="N186" s="1262"/>
      <c r="O186" s="1263"/>
      <c r="P186" s="345"/>
      <c r="Q186" s="345"/>
      <c r="R186" s="345"/>
      <c r="S186" s="345"/>
      <c r="T186" s="345"/>
      <c r="U186" s="345"/>
      <c r="V186" s="345"/>
      <c r="W186" s="345"/>
      <c r="X186" s="345"/>
      <c r="Y186" s="345"/>
      <c r="Z186" s="345"/>
      <c r="AA186" s="345"/>
      <c r="AB186" s="345"/>
      <c r="AC186" s="345"/>
      <c r="AD186" s="345"/>
      <c r="AE186" s="345"/>
      <c r="AF186" s="854"/>
      <c r="AG186" s="854"/>
      <c r="AH186" s="854"/>
      <c r="AI186" s="854"/>
      <c r="AJ186" s="854"/>
      <c r="AK186" s="854"/>
      <c r="AL186" s="854"/>
      <c r="AM186" s="854"/>
      <c r="AN186" s="854"/>
      <c r="AO186" s="854"/>
      <c r="AP186" s="854"/>
      <c r="AQ186" s="854"/>
      <c r="AR186" s="854"/>
      <c r="AS186" s="854"/>
      <c r="AT186" s="854"/>
      <c r="AU186" s="854"/>
      <c r="AV186" s="854"/>
      <c r="AW186" s="854"/>
      <c r="AX186" s="854"/>
      <c r="AY186" s="854"/>
      <c r="AZ186" s="854"/>
      <c r="BA186" s="854"/>
      <c r="BB186" s="854"/>
      <c r="BC186" s="854"/>
      <c r="BD186" s="854"/>
      <c r="BE186" s="854"/>
      <c r="BF186" s="854"/>
      <c r="BG186" s="854"/>
      <c r="BH186" s="854"/>
      <c r="BI186" s="854"/>
      <c r="BJ186" s="854"/>
      <c r="BK186" s="854"/>
      <c r="BL186" s="854"/>
      <c r="BM186" s="854"/>
      <c r="BN186" s="854"/>
      <c r="BO186" s="854"/>
      <c r="BP186" s="854"/>
      <c r="BQ186" s="854"/>
      <c r="BR186" s="854"/>
      <c r="BS186" s="854"/>
      <c r="BT186" s="854"/>
      <c r="BU186" s="854"/>
      <c r="BV186" s="854"/>
      <c r="BW186" s="854"/>
      <c r="BX186" s="854"/>
      <c r="BY186" s="854"/>
      <c r="BZ186" s="854"/>
      <c r="CA186" s="854"/>
      <c r="CB186" s="854"/>
      <c r="CC186" s="854"/>
      <c r="CD186" s="854"/>
      <c r="CE186" s="854"/>
      <c r="CF186" s="854"/>
      <c r="CG186" s="854"/>
      <c r="CH186" s="854"/>
      <c r="CI186" s="854"/>
      <c r="CJ186" s="854"/>
      <c r="CK186" s="854"/>
      <c r="CL186" s="854"/>
      <c r="CM186" s="854"/>
      <c r="CN186" s="854"/>
      <c r="CO186" s="854"/>
      <c r="CP186" s="854"/>
      <c r="CQ186" s="854"/>
      <c r="CR186" s="854"/>
      <c r="CS186" s="854"/>
      <c r="CT186" s="854"/>
      <c r="CU186" s="854"/>
      <c r="CV186" s="854"/>
      <c r="CW186" s="854"/>
      <c r="CX186" s="854"/>
      <c r="CY186" s="854"/>
      <c r="CZ186" s="854"/>
      <c r="DA186" s="854"/>
      <c r="DB186" s="854"/>
      <c r="DC186" s="854"/>
      <c r="DD186" s="854"/>
      <c r="DE186" s="854"/>
      <c r="DF186" s="854"/>
      <c r="DG186" s="854"/>
      <c r="DH186" s="854"/>
      <c r="DI186" s="854"/>
      <c r="DJ186" s="854"/>
      <c r="DK186" s="854"/>
      <c r="DL186" s="854"/>
      <c r="DM186" s="854"/>
      <c r="DN186" s="854"/>
      <c r="DO186" s="854"/>
      <c r="DP186" s="854"/>
      <c r="DQ186" s="854"/>
      <c r="DR186" s="854"/>
      <c r="DS186" s="854"/>
      <c r="DT186" s="854"/>
      <c r="DU186" s="854"/>
      <c r="DV186" s="854"/>
      <c r="DW186" s="854"/>
      <c r="DX186" s="854"/>
      <c r="DY186" s="854"/>
      <c r="DZ186" s="854"/>
      <c r="EA186" s="854"/>
      <c r="EB186" s="854"/>
      <c r="EC186" s="854"/>
      <c r="ED186" s="854"/>
      <c r="EE186" s="854"/>
      <c r="EF186" s="854"/>
      <c r="EG186" s="854"/>
      <c r="EH186" s="854"/>
      <c r="EI186" s="854"/>
      <c r="EJ186" s="854"/>
      <c r="EK186" s="854"/>
      <c r="EL186" s="854"/>
      <c r="EM186" s="854"/>
      <c r="EN186" s="854"/>
      <c r="EO186" s="854"/>
      <c r="EP186" s="854"/>
      <c r="EQ186" s="854"/>
      <c r="ER186" s="854"/>
      <c r="ES186" s="854"/>
      <c r="ET186" s="854"/>
      <c r="EU186" s="854"/>
      <c r="EV186" s="854"/>
      <c r="EW186" s="854"/>
      <c r="EX186" s="854"/>
      <c r="EY186" s="854"/>
      <c r="EZ186" s="854"/>
      <c r="FA186" s="854"/>
      <c r="FB186" s="854"/>
      <c r="FC186" s="854"/>
      <c r="FD186" s="854"/>
      <c r="FE186" s="854"/>
      <c r="FF186" s="854"/>
      <c r="FG186" s="854"/>
      <c r="FH186" s="854"/>
      <c r="FI186" s="854"/>
      <c r="FJ186" s="854"/>
      <c r="FK186" s="854"/>
      <c r="FL186" s="854"/>
      <c r="FM186" s="854"/>
      <c r="FN186" s="854"/>
      <c r="FO186" s="854"/>
      <c r="FP186" s="854"/>
      <c r="FQ186" s="854"/>
      <c r="FR186" s="854"/>
      <c r="FS186" s="854"/>
      <c r="FT186" s="854"/>
      <c r="FU186" s="854"/>
      <c r="FV186" s="854"/>
      <c r="FW186" s="854"/>
      <c r="FX186" s="854"/>
      <c r="FY186" s="854"/>
      <c r="FZ186" s="854"/>
      <c r="GA186" s="854"/>
      <c r="GB186" s="854"/>
      <c r="GC186" s="854"/>
      <c r="GD186" s="854"/>
      <c r="GE186" s="854"/>
      <c r="GF186" s="854"/>
      <c r="GG186" s="854"/>
      <c r="GH186" s="854"/>
      <c r="GI186" s="854"/>
      <c r="GJ186" s="854"/>
      <c r="GK186" s="854"/>
      <c r="GL186" s="854"/>
      <c r="GM186" s="854"/>
      <c r="GN186" s="854"/>
      <c r="GO186" s="854"/>
      <c r="GP186" s="854"/>
      <c r="GQ186" s="854"/>
      <c r="GR186" s="854"/>
      <c r="GS186" s="854"/>
      <c r="GT186" s="854"/>
      <c r="GU186" s="854"/>
      <c r="GV186" s="854"/>
      <c r="GW186" s="854"/>
      <c r="GX186" s="854"/>
      <c r="GY186" s="854"/>
      <c r="GZ186" s="854"/>
      <c r="HA186" s="854"/>
      <c r="HB186" s="854"/>
      <c r="HC186" s="854"/>
      <c r="HD186" s="854"/>
      <c r="HE186" s="854"/>
      <c r="HF186" s="854"/>
      <c r="HG186" s="854"/>
      <c r="HH186" s="854"/>
      <c r="HI186" s="854"/>
      <c r="HJ186" s="854"/>
      <c r="HK186" s="854"/>
      <c r="HL186" s="854"/>
      <c r="HM186" s="854"/>
      <c r="HN186" s="854"/>
      <c r="HO186" s="854"/>
      <c r="HP186" s="854"/>
      <c r="HQ186" s="854"/>
      <c r="HR186" s="854"/>
      <c r="HS186" s="854"/>
      <c r="HT186" s="854"/>
      <c r="HU186" s="854"/>
      <c r="HV186" s="854"/>
      <c r="HW186" s="854"/>
      <c r="HX186" s="854"/>
      <c r="HY186" s="854"/>
      <c r="HZ186" s="854"/>
      <c r="IA186" s="854"/>
      <c r="IB186" s="854"/>
      <c r="IC186" s="854"/>
      <c r="ID186" s="854"/>
      <c r="IE186" s="854"/>
      <c r="IF186" s="854"/>
      <c r="IG186" s="854"/>
      <c r="IH186" s="854"/>
      <c r="II186" s="854"/>
      <c r="IJ186" s="854"/>
      <c r="IK186" s="854"/>
      <c r="IL186" s="854"/>
      <c r="IM186" s="854"/>
      <c r="IN186" s="854"/>
      <c r="IO186" s="854"/>
      <c r="IP186" s="854"/>
      <c r="IQ186" s="854"/>
      <c r="IR186" s="854"/>
      <c r="IS186" s="854"/>
      <c r="IT186" s="854"/>
      <c r="IU186" s="854"/>
      <c r="IV186" s="854"/>
      <c r="IW186" s="854"/>
      <c r="IX186" s="854"/>
      <c r="IY186" s="854"/>
      <c r="IZ186" s="854"/>
      <c r="JA186" s="854"/>
      <c r="JB186" s="854"/>
      <c r="JC186" s="854"/>
      <c r="JD186" s="854"/>
      <c r="JE186" s="854"/>
      <c r="JF186" s="854"/>
      <c r="JG186" s="854"/>
      <c r="JH186" s="854"/>
      <c r="JI186" s="854"/>
      <c r="JJ186" s="854"/>
      <c r="JK186" s="854"/>
      <c r="JL186" s="854"/>
      <c r="JM186" s="854"/>
      <c r="JN186" s="854"/>
      <c r="JO186" s="854"/>
      <c r="JP186" s="854"/>
      <c r="JQ186" s="854"/>
      <c r="JR186" s="854"/>
      <c r="JS186" s="854"/>
      <c r="JT186" s="854"/>
      <c r="JU186" s="854"/>
      <c r="JV186" s="854"/>
      <c r="JW186" s="854"/>
      <c r="JX186" s="854"/>
      <c r="JY186" s="854"/>
      <c r="JZ186" s="854"/>
      <c r="KA186" s="854"/>
      <c r="KB186" s="854"/>
      <c r="KC186" s="854"/>
      <c r="KD186" s="854"/>
      <c r="KE186" s="854"/>
      <c r="KF186" s="854"/>
      <c r="KG186" s="854"/>
      <c r="KH186" s="854"/>
      <c r="KI186" s="854"/>
      <c r="KJ186" s="854"/>
      <c r="KK186" s="854"/>
      <c r="KL186" s="854"/>
      <c r="KM186" s="854"/>
      <c r="KN186" s="854"/>
      <c r="KO186" s="854"/>
      <c r="KP186" s="854"/>
      <c r="KQ186" s="854"/>
      <c r="KR186" s="854"/>
      <c r="KS186" s="854"/>
      <c r="KT186" s="854"/>
      <c r="KU186" s="854"/>
      <c r="KV186" s="854"/>
      <c r="KW186" s="854"/>
      <c r="KX186" s="854"/>
      <c r="KY186" s="854"/>
      <c r="KZ186" s="854"/>
      <c r="LA186" s="854"/>
      <c r="LB186" s="854"/>
      <c r="LC186" s="854"/>
      <c r="LD186" s="854"/>
      <c r="LE186" s="854"/>
      <c r="LF186" s="854"/>
      <c r="LG186" s="854"/>
      <c r="LH186" s="854"/>
      <c r="LI186" s="854"/>
      <c r="LJ186" s="854"/>
      <c r="LK186" s="854"/>
      <c r="LL186" s="854"/>
      <c r="LM186" s="855"/>
    </row>
    <row r="187" spans="1:325" s="856" customFormat="1" ht="52.5" customHeight="1" outlineLevel="1">
      <c r="A187" s="295" t="s">
        <v>2385</v>
      </c>
      <c r="B187" s="492" t="s">
        <v>2446</v>
      </c>
      <c r="C187" s="515">
        <v>600009953</v>
      </c>
      <c r="D187" s="340" t="s">
        <v>1382</v>
      </c>
      <c r="E187" s="341"/>
      <c r="F187" s="329"/>
      <c r="G187" s="328" t="s">
        <v>334</v>
      </c>
      <c r="H187" s="843">
        <v>1</v>
      </c>
      <c r="I187" s="726">
        <v>33352.40181900395</v>
      </c>
      <c r="J187" s="669">
        <f t="shared" si="34"/>
        <v>33352.40181900395</v>
      </c>
      <c r="K187" s="669">
        <f t="shared" si="35"/>
        <v>40729.953101367624</v>
      </c>
      <c r="L187" s="794">
        <f t="shared" si="36"/>
        <v>9.5854144424854966E-3</v>
      </c>
      <c r="M187" s="327"/>
      <c r="N187" s="1262"/>
      <c r="O187" s="1263"/>
      <c r="P187" s="345"/>
      <c r="Q187" s="345"/>
      <c r="R187" s="345"/>
      <c r="S187" s="345"/>
      <c r="T187" s="345"/>
      <c r="U187" s="345"/>
      <c r="V187" s="345"/>
      <c r="W187" s="345"/>
      <c r="X187" s="345"/>
      <c r="Y187" s="345"/>
      <c r="Z187" s="345"/>
      <c r="AA187" s="345"/>
      <c r="AB187" s="345"/>
      <c r="AC187" s="345"/>
      <c r="AD187" s="345"/>
      <c r="AE187" s="345"/>
      <c r="AF187" s="854"/>
      <c r="AG187" s="854"/>
      <c r="AH187" s="854"/>
      <c r="AI187" s="854"/>
      <c r="AJ187" s="854"/>
      <c r="AK187" s="854"/>
      <c r="AL187" s="854"/>
      <c r="AM187" s="854"/>
      <c r="AN187" s="854"/>
      <c r="AO187" s="854"/>
      <c r="AP187" s="854"/>
      <c r="AQ187" s="854"/>
      <c r="AR187" s="854"/>
      <c r="AS187" s="854"/>
      <c r="AT187" s="854"/>
      <c r="AU187" s="854"/>
      <c r="AV187" s="854"/>
      <c r="AW187" s="854"/>
      <c r="AX187" s="854"/>
      <c r="AY187" s="854"/>
      <c r="AZ187" s="854"/>
      <c r="BA187" s="854"/>
      <c r="BB187" s="854"/>
      <c r="BC187" s="854"/>
      <c r="BD187" s="854"/>
      <c r="BE187" s="854"/>
      <c r="BF187" s="854"/>
      <c r="BG187" s="854"/>
      <c r="BH187" s="854"/>
      <c r="BI187" s="854"/>
      <c r="BJ187" s="854"/>
      <c r="BK187" s="854"/>
      <c r="BL187" s="854"/>
      <c r="BM187" s="854"/>
      <c r="BN187" s="854"/>
      <c r="BO187" s="854"/>
      <c r="BP187" s="854"/>
      <c r="BQ187" s="854"/>
      <c r="BR187" s="854"/>
      <c r="BS187" s="854"/>
      <c r="BT187" s="854"/>
      <c r="BU187" s="854"/>
      <c r="BV187" s="854"/>
      <c r="BW187" s="854"/>
      <c r="BX187" s="854"/>
      <c r="BY187" s="854"/>
      <c r="BZ187" s="854"/>
      <c r="CA187" s="854"/>
      <c r="CB187" s="854"/>
      <c r="CC187" s="854"/>
      <c r="CD187" s="854"/>
      <c r="CE187" s="854"/>
      <c r="CF187" s="854"/>
      <c r="CG187" s="854"/>
      <c r="CH187" s="854"/>
      <c r="CI187" s="854"/>
      <c r="CJ187" s="854"/>
      <c r="CK187" s="854"/>
      <c r="CL187" s="854"/>
      <c r="CM187" s="854"/>
      <c r="CN187" s="854"/>
      <c r="CO187" s="854"/>
      <c r="CP187" s="854"/>
      <c r="CQ187" s="854"/>
      <c r="CR187" s="854"/>
      <c r="CS187" s="854"/>
      <c r="CT187" s="854"/>
      <c r="CU187" s="854"/>
      <c r="CV187" s="854"/>
      <c r="CW187" s="854"/>
      <c r="CX187" s="854"/>
      <c r="CY187" s="854"/>
      <c r="CZ187" s="854"/>
      <c r="DA187" s="854"/>
      <c r="DB187" s="854"/>
      <c r="DC187" s="854"/>
      <c r="DD187" s="854"/>
      <c r="DE187" s="854"/>
      <c r="DF187" s="854"/>
      <c r="DG187" s="854"/>
      <c r="DH187" s="854"/>
      <c r="DI187" s="854"/>
      <c r="DJ187" s="854"/>
      <c r="DK187" s="854"/>
      <c r="DL187" s="854"/>
      <c r="DM187" s="854"/>
      <c r="DN187" s="854"/>
      <c r="DO187" s="854"/>
      <c r="DP187" s="854"/>
      <c r="DQ187" s="854"/>
      <c r="DR187" s="854"/>
      <c r="DS187" s="854"/>
      <c r="DT187" s="854"/>
      <c r="DU187" s="854"/>
      <c r="DV187" s="854"/>
      <c r="DW187" s="854"/>
      <c r="DX187" s="854"/>
      <c r="DY187" s="854"/>
      <c r="DZ187" s="854"/>
      <c r="EA187" s="854"/>
      <c r="EB187" s="854"/>
      <c r="EC187" s="854"/>
      <c r="ED187" s="854"/>
      <c r="EE187" s="854"/>
      <c r="EF187" s="854"/>
      <c r="EG187" s="854"/>
      <c r="EH187" s="854"/>
      <c r="EI187" s="854"/>
      <c r="EJ187" s="854"/>
      <c r="EK187" s="854"/>
      <c r="EL187" s="854"/>
      <c r="EM187" s="854"/>
      <c r="EN187" s="854"/>
      <c r="EO187" s="854"/>
      <c r="EP187" s="854"/>
      <c r="EQ187" s="854"/>
      <c r="ER187" s="854"/>
      <c r="ES187" s="854"/>
      <c r="ET187" s="854"/>
      <c r="EU187" s="854"/>
      <c r="EV187" s="854"/>
      <c r="EW187" s="854"/>
      <c r="EX187" s="854"/>
      <c r="EY187" s="854"/>
      <c r="EZ187" s="854"/>
      <c r="FA187" s="854"/>
      <c r="FB187" s="854"/>
      <c r="FC187" s="854"/>
      <c r="FD187" s="854"/>
      <c r="FE187" s="854"/>
      <c r="FF187" s="854"/>
      <c r="FG187" s="854"/>
      <c r="FH187" s="854"/>
      <c r="FI187" s="854"/>
      <c r="FJ187" s="854"/>
      <c r="FK187" s="854"/>
      <c r="FL187" s="854"/>
      <c r="FM187" s="854"/>
      <c r="FN187" s="854"/>
      <c r="FO187" s="854"/>
      <c r="FP187" s="854"/>
      <c r="FQ187" s="854"/>
      <c r="FR187" s="854"/>
      <c r="FS187" s="854"/>
      <c r="FT187" s="854"/>
      <c r="FU187" s="854"/>
      <c r="FV187" s="854"/>
      <c r="FW187" s="854"/>
      <c r="FX187" s="854"/>
      <c r="FY187" s="854"/>
      <c r="FZ187" s="854"/>
      <c r="GA187" s="854"/>
      <c r="GB187" s="854"/>
      <c r="GC187" s="854"/>
      <c r="GD187" s="854"/>
      <c r="GE187" s="854"/>
      <c r="GF187" s="854"/>
      <c r="GG187" s="854"/>
      <c r="GH187" s="854"/>
      <c r="GI187" s="854"/>
      <c r="GJ187" s="854"/>
      <c r="GK187" s="854"/>
      <c r="GL187" s="854"/>
      <c r="GM187" s="854"/>
      <c r="GN187" s="854"/>
      <c r="GO187" s="854"/>
      <c r="GP187" s="854"/>
      <c r="GQ187" s="854"/>
      <c r="GR187" s="854"/>
      <c r="GS187" s="854"/>
      <c r="GT187" s="854"/>
      <c r="GU187" s="854"/>
      <c r="GV187" s="854"/>
      <c r="GW187" s="854"/>
      <c r="GX187" s="854"/>
      <c r="GY187" s="854"/>
      <c r="GZ187" s="854"/>
      <c r="HA187" s="854"/>
      <c r="HB187" s="854"/>
      <c r="HC187" s="854"/>
      <c r="HD187" s="854"/>
      <c r="HE187" s="854"/>
      <c r="HF187" s="854"/>
      <c r="HG187" s="854"/>
      <c r="HH187" s="854"/>
      <c r="HI187" s="854"/>
      <c r="HJ187" s="854"/>
      <c r="HK187" s="854"/>
      <c r="HL187" s="854"/>
      <c r="HM187" s="854"/>
      <c r="HN187" s="854"/>
      <c r="HO187" s="854"/>
      <c r="HP187" s="854"/>
      <c r="HQ187" s="854"/>
      <c r="HR187" s="854"/>
      <c r="HS187" s="854"/>
      <c r="HT187" s="854"/>
      <c r="HU187" s="854"/>
      <c r="HV187" s="854"/>
      <c r="HW187" s="854"/>
      <c r="HX187" s="854"/>
      <c r="HY187" s="854"/>
      <c r="HZ187" s="854"/>
      <c r="IA187" s="854"/>
      <c r="IB187" s="854"/>
      <c r="IC187" s="854"/>
      <c r="ID187" s="854"/>
      <c r="IE187" s="854"/>
      <c r="IF187" s="854"/>
      <c r="IG187" s="854"/>
      <c r="IH187" s="854"/>
      <c r="II187" s="854"/>
      <c r="IJ187" s="854"/>
      <c r="IK187" s="854"/>
      <c r="IL187" s="854"/>
      <c r="IM187" s="854"/>
      <c r="IN187" s="854"/>
      <c r="IO187" s="854"/>
      <c r="IP187" s="854"/>
      <c r="IQ187" s="854"/>
      <c r="IR187" s="854"/>
      <c r="IS187" s="854"/>
      <c r="IT187" s="854"/>
      <c r="IU187" s="854"/>
      <c r="IV187" s="854"/>
      <c r="IW187" s="854"/>
      <c r="IX187" s="854"/>
      <c r="IY187" s="854"/>
      <c r="IZ187" s="854"/>
      <c r="JA187" s="854"/>
      <c r="JB187" s="854"/>
      <c r="JC187" s="854"/>
      <c r="JD187" s="854"/>
      <c r="JE187" s="854"/>
      <c r="JF187" s="854"/>
      <c r="JG187" s="854"/>
      <c r="JH187" s="854"/>
      <c r="JI187" s="854"/>
      <c r="JJ187" s="854"/>
      <c r="JK187" s="854"/>
      <c r="JL187" s="854"/>
      <c r="JM187" s="854"/>
      <c r="JN187" s="854"/>
      <c r="JO187" s="854"/>
      <c r="JP187" s="854"/>
      <c r="JQ187" s="854"/>
      <c r="JR187" s="854"/>
      <c r="JS187" s="854"/>
      <c r="JT187" s="854"/>
      <c r="JU187" s="854"/>
      <c r="JV187" s="854"/>
      <c r="JW187" s="854"/>
      <c r="JX187" s="854"/>
      <c r="JY187" s="854"/>
      <c r="JZ187" s="854"/>
      <c r="KA187" s="854"/>
      <c r="KB187" s="854"/>
      <c r="KC187" s="854"/>
      <c r="KD187" s="854"/>
      <c r="KE187" s="854"/>
      <c r="KF187" s="854"/>
      <c r="KG187" s="854"/>
      <c r="KH187" s="854"/>
      <c r="KI187" s="854"/>
      <c r="KJ187" s="854"/>
      <c r="KK187" s="854"/>
      <c r="KL187" s="854"/>
      <c r="KM187" s="854"/>
      <c r="KN187" s="854"/>
      <c r="KO187" s="854"/>
      <c r="KP187" s="854"/>
      <c r="KQ187" s="854"/>
      <c r="KR187" s="854"/>
      <c r="KS187" s="854"/>
      <c r="KT187" s="854"/>
      <c r="KU187" s="854"/>
      <c r="KV187" s="854"/>
      <c r="KW187" s="854"/>
      <c r="KX187" s="854"/>
      <c r="KY187" s="854"/>
      <c r="KZ187" s="854"/>
      <c r="LA187" s="854"/>
      <c r="LB187" s="854"/>
      <c r="LC187" s="854"/>
      <c r="LD187" s="854"/>
      <c r="LE187" s="854"/>
      <c r="LF187" s="854"/>
      <c r="LG187" s="854"/>
      <c r="LH187" s="854"/>
      <c r="LI187" s="854"/>
      <c r="LJ187" s="854"/>
      <c r="LK187" s="854"/>
      <c r="LL187" s="854"/>
      <c r="LM187" s="855"/>
    </row>
    <row r="188" spans="1:325" s="856" customFormat="1" ht="31.5" outlineLevel="1">
      <c r="A188" s="696" t="s">
        <v>2386</v>
      </c>
      <c r="B188" s="862"/>
      <c r="C188" s="696"/>
      <c r="D188" s="863" t="s">
        <v>1383</v>
      </c>
      <c r="E188" s="863"/>
      <c r="F188" s="864"/>
      <c r="G188" s="711"/>
      <c r="H188" s="865"/>
      <c r="I188" s="866"/>
      <c r="J188" s="866"/>
      <c r="K188" s="867"/>
      <c r="L188" s="868"/>
      <c r="M188" s="869"/>
      <c r="N188" s="1260"/>
      <c r="O188" s="1261"/>
      <c r="P188" s="345"/>
      <c r="Q188" s="345"/>
      <c r="R188" s="345"/>
      <c r="S188" s="345"/>
      <c r="T188" s="345"/>
      <c r="U188" s="345"/>
      <c r="V188" s="345"/>
      <c r="W188" s="345"/>
      <c r="X188" s="345"/>
      <c r="Y188" s="345"/>
      <c r="Z188" s="345"/>
      <c r="AA188" s="345"/>
      <c r="AB188" s="345"/>
      <c r="AC188" s="345"/>
      <c r="AD188" s="345"/>
      <c r="AE188" s="345"/>
      <c r="AF188" s="854"/>
      <c r="AG188" s="854"/>
      <c r="AH188" s="854"/>
      <c r="AI188" s="854"/>
      <c r="AJ188" s="854"/>
      <c r="AK188" s="854"/>
      <c r="AL188" s="854"/>
      <c r="AM188" s="854"/>
      <c r="AN188" s="854"/>
      <c r="AO188" s="854"/>
      <c r="AP188" s="854"/>
      <c r="AQ188" s="854"/>
      <c r="AR188" s="854"/>
      <c r="AS188" s="854"/>
      <c r="AT188" s="854"/>
      <c r="AU188" s="854"/>
      <c r="AV188" s="854"/>
      <c r="AW188" s="854"/>
      <c r="AX188" s="854"/>
      <c r="AY188" s="854"/>
      <c r="AZ188" s="854"/>
      <c r="BA188" s="854"/>
      <c r="BB188" s="854"/>
      <c r="BC188" s="854"/>
      <c r="BD188" s="854"/>
      <c r="BE188" s="854"/>
      <c r="BF188" s="854"/>
      <c r="BG188" s="854"/>
      <c r="BH188" s="854"/>
      <c r="BI188" s="854"/>
      <c r="BJ188" s="854"/>
      <c r="BK188" s="854"/>
      <c r="BL188" s="854"/>
      <c r="BM188" s="854"/>
      <c r="BN188" s="854"/>
      <c r="BO188" s="854"/>
      <c r="BP188" s="854"/>
      <c r="BQ188" s="854"/>
      <c r="BR188" s="854"/>
      <c r="BS188" s="854"/>
      <c r="BT188" s="854"/>
      <c r="BU188" s="854"/>
      <c r="BV188" s="854"/>
      <c r="BW188" s="854"/>
      <c r="BX188" s="854"/>
      <c r="BY188" s="854"/>
      <c r="BZ188" s="854"/>
      <c r="CA188" s="854"/>
      <c r="CB188" s="854"/>
      <c r="CC188" s="854"/>
      <c r="CD188" s="854"/>
      <c r="CE188" s="854"/>
      <c r="CF188" s="854"/>
      <c r="CG188" s="854"/>
      <c r="CH188" s="854"/>
      <c r="CI188" s="854"/>
      <c r="CJ188" s="854"/>
      <c r="CK188" s="854"/>
      <c r="CL188" s="854"/>
      <c r="CM188" s="854"/>
      <c r="CN188" s="854"/>
      <c r="CO188" s="854"/>
      <c r="CP188" s="854"/>
      <c r="CQ188" s="854"/>
      <c r="CR188" s="854"/>
      <c r="CS188" s="854"/>
      <c r="CT188" s="854"/>
      <c r="CU188" s="854"/>
      <c r="CV188" s="854"/>
      <c r="CW188" s="854"/>
      <c r="CX188" s="854"/>
      <c r="CY188" s="854"/>
      <c r="CZ188" s="854"/>
      <c r="DA188" s="854"/>
      <c r="DB188" s="854"/>
      <c r="DC188" s="854"/>
      <c r="DD188" s="854"/>
      <c r="DE188" s="854"/>
      <c r="DF188" s="854"/>
      <c r="DG188" s="854"/>
      <c r="DH188" s="854"/>
      <c r="DI188" s="854"/>
      <c r="DJ188" s="854"/>
      <c r="DK188" s="854"/>
      <c r="DL188" s="854"/>
      <c r="DM188" s="854"/>
      <c r="DN188" s="854"/>
      <c r="DO188" s="854"/>
      <c r="DP188" s="854"/>
      <c r="DQ188" s="854"/>
      <c r="DR188" s="854"/>
      <c r="DS188" s="854"/>
      <c r="DT188" s="854"/>
      <c r="DU188" s="854"/>
      <c r="DV188" s="854"/>
      <c r="DW188" s="854"/>
      <c r="DX188" s="854"/>
      <c r="DY188" s="854"/>
      <c r="DZ188" s="854"/>
      <c r="EA188" s="854"/>
      <c r="EB188" s="854"/>
      <c r="EC188" s="854"/>
      <c r="ED188" s="854"/>
      <c r="EE188" s="854"/>
      <c r="EF188" s="854"/>
      <c r="EG188" s="854"/>
      <c r="EH188" s="854"/>
      <c r="EI188" s="854"/>
      <c r="EJ188" s="854"/>
      <c r="EK188" s="854"/>
      <c r="EL188" s="854"/>
      <c r="EM188" s="854"/>
      <c r="EN188" s="854"/>
      <c r="EO188" s="854"/>
      <c r="EP188" s="854"/>
      <c r="EQ188" s="854"/>
      <c r="ER188" s="854"/>
      <c r="ES188" s="854"/>
      <c r="ET188" s="854"/>
      <c r="EU188" s="854"/>
      <c r="EV188" s="854"/>
      <c r="EW188" s="854"/>
      <c r="EX188" s="854"/>
      <c r="EY188" s="854"/>
      <c r="EZ188" s="854"/>
      <c r="FA188" s="854"/>
      <c r="FB188" s="854"/>
      <c r="FC188" s="854"/>
      <c r="FD188" s="854"/>
      <c r="FE188" s="854"/>
      <c r="FF188" s="854"/>
      <c r="FG188" s="854"/>
      <c r="FH188" s="854"/>
      <c r="FI188" s="854"/>
      <c r="FJ188" s="854"/>
      <c r="FK188" s="854"/>
      <c r="FL188" s="854"/>
      <c r="FM188" s="854"/>
      <c r="FN188" s="854"/>
      <c r="FO188" s="854"/>
      <c r="FP188" s="854"/>
      <c r="FQ188" s="854"/>
      <c r="FR188" s="854"/>
      <c r="FS188" s="854"/>
      <c r="FT188" s="854"/>
      <c r="FU188" s="854"/>
      <c r="FV188" s="854"/>
      <c r="FW188" s="854"/>
      <c r="FX188" s="854"/>
      <c r="FY188" s="854"/>
      <c r="FZ188" s="854"/>
      <c r="GA188" s="854"/>
      <c r="GB188" s="854"/>
      <c r="GC188" s="854"/>
      <c r="GD188" s="854"/>
      <c r="GE188" s="854"/>
      <c r="GF188" s="854"/>
      <c r="GG188" s="854"/>
      <c r="GH188" s="854"/>
      <c r="GI188" s="854"/>
      <c r="GJ188" s="854"/>
      <c r="GK188" s="854"/>
      <c r="GL188" s="854"/>
      <c r="GM188" s="854"/>
      <c r="GN188" s="854"/>
      <c r="GO188" s="854"/>
      <c r="GP188" s="854"/>
      <c r="GQ188" s="854"/>
      <c r="GR188" s="854"/>
      <c r="GS188" s="854"/>
      <c r="GT188" s="854"/>
      <c r="GU188" s="854"/>
      <c r="GV188" s="854"/>
      <c r="GW188" s="854"/>
      <c r="GX188" s="854"/>
      <c r="GY188" s="854"/>
      <c r="GZ188" s="854"/>
      <c r="HA188" s="854"/>
      <c r="HB188" s="854"/>
      <c r="HC188" s="854"/>
      <c r="HD188" s="854"/>
      <c r="HE188" s="854"/>
      <c r="HF188" s="854"/>
      <c r="HG188" s="854"/>
      <c r="HH188" s="854"/>
      <c r="HI188" s="854"/>
      <c r="HJ188" s="854"/>
      <c r="HK188" s="854"/>
      <c r="HL188" s="854"/>
      <c r="HM188" s="854"/>
      <c r="HN188" s="854"/>
      <c r="HO188" s="854"/>
      <c r="HP188" s="854"/>
      <c r="HQ188" s="854"/>
      <c r="HR188" s="854"/>
      <c r="HS188" s="854"/>
      <c r="HT188" s="854"/>
      <c r="HU188" s="854"/>
      <c r="HV188" s="854"/>
      <c r="HW188" s="854"/>
      <c r="HX188" s="854"/>
      <c r="HY188" s="854"/>
      <c r="HZ188" s="854"/>
      <c r="IA188" s="854"/>
      <c r="IB188" s="854"/>
      <c r="IC188" s="854"/>
      <c r="ID188" s="854"/>
      <c r="IE188" s="854"/>
      <c r="IF188" s="854"/>
      <c r="IG188" s="854"/>
      <c r="IH188" s="854"/>
      <c r="II188" s="854"/>
      <c r="IJ188" s="854"/>
      <c r="IK188" s="854"/>
      <c r="IL188" s="854"/>
      <c r="IM188" s="854"/>
      <c r="IN188" s="854"/>
      <c r="IO188" s="854"/>
      <c r="IP188" s="854"/>
      <c r="IQ188" s="854"/>
      <c r="IR188" s="854"/>
      <c r="IS188" s="854"/>
      <c r="IT188" s="854"/>
      <c r="IU188" s="854"/>
      <c r="IV188" s="854"/>
      <c r="IW188" s="854"/>
      <c r="IX188" s="854"/>
      <c r="IY188" s="854"/>
      <c r="IZ188" s="854"/>
      <c r="JA188" s="854"/>
      <c r="JB188" s="854"/>
      <c r="JC188" s="854"/>
      <c r="JD188" s="854"/>
      <c r="JE188" s="854"/>
      <c r="JF188" s="854"/>
      <c r="JG188" s="854"/>
      <c r="JH188" s="854"/>
      <c r="JI188" s="854"/>
      <c r="JJ188" s="854"/>
      <c r="JK188" s="854"/>
      <c r="JL188" s="854"/>
      <c r="JM188" s="854"/>
      <c r="JN188" s="854"/>
      <c r="JO188" s="854"/>
      <c r="JP188" s="854"/>
      <c r="JQ188" s="854"/>
      <c r="JR188" s="854"/>
      <c r="JS188" s="854"/>
      <c r="JT188" s="854"/>
      <c r="JU188" s="854"/>
      <c r="JV188" s="854"/>
      <c r="JW188" s="854"/>
      <c r="JX188" s="854"/>
      <c r="JY188" s="854"/>
      <c r="JZ188" s="854"/>
      <c r="KA188" s="854"/>
      <c r="KB188" s="854"/>
      <c r="KC188" s="854"/>
      <c r="KD188" s="854"/>
      <c r="KE188" s="854"/>
      <c r="KF188" s="854"/>
      <c r="KG188" s="854"/>
      <c r="KH188" s="854"/>
      <c r="KI188" s="854"/>
      <c r="KJ188" s="854"/>
      <c r="KK188" s="854"/>
      <c r="KL188" s="854"/>
      <c r="KM188" s="854"/>
      <c r="KN188" s="854"/>
      <c r="KO188" s="854"/>
      <c r="KP188" s="854"/>
      <c r="KQ188" s="854"/>
      <c r="KR188" s="854"/>
      <c r="KS188" s="854"/>
      <c r="KT188" s="854"/>
      <c r="KU188" s="854"/>
      <c r="KV188" s="854"/>
      <c r="KW188" s="854"/>
      <c r="KX188" s="854"/>
      <c r="KY188" s="854"/>
      <c r="KZ188" s="854"/>
      <c r="LA188" s="854"/>
      <c r="LB188" s="854"/>
      <c r="LC188" s="854"/>
      <c r="LD188" s="854"/>
      <c r="LE188" s="854"/>
      <c r="LF188" s="854"/>
      <c r="LG188" s="854"/>
      <c r="LH188" s="854"/>
      <c r="LI188" s="854"/>
      <c r="LJ188" s="854"/>
      <c r="LK188" s="854"/>
      <c r="LL188" s="854"/>
      <c r="LM188" s="855"/>
    </row>
    <row r="189" spans="1:325" s="856" customFormat="1" ht="15.75" outlineLevel="1">
      <c r="A189" s="696" t="s">
        <v>2394</v>
      </c>
      <c r="B189" s="862"/>
      <c r="C189" s="696"/>
      <c r="D189" s="870" t="s">
        <v>1373</v>
      </c>
      <c r="E189" s="871"/>
      <c r="F189" s="864"/>
      <c r="G189" s="711"/>
      <c r="H189" s="865"/>
      <c r="I189" s="866"/>
      <c r="J189" s="866">
        <f>SUBTOTAL(9,J190:J203)</f>
        <v>512845.73185638775</v>
      </c>
      <c r="K189" s="866">
        <f t="shared" ref="K189:L189" si="37">SUBTOTAL(9,K190:K203)</f>
        <v>626287.20774302073</v>
      </c>
      <c r="L189" s="868">
        <f t="shared" si="37"/>
        <v>0.14739085093722559</v>
      </c>
      <c r="M189" s="869"/>
      <c r="N189" s="1260"/>
      <c r="O189" s="1261"/>
      <c r="P189" s="345"/>
      <c r="Q189" s="345"/>
      <c r="R189" s="345"/>
      <c r="S189" s="345"/>
      <c r="T189" s="345"/>
      <c r="U189" s="345"/>
      <c r="V189" s="345"/>
      <c r="W189" s="345"/>
      <c r="X189" s="345"/>
      <c r="Y189" s="345"/>
      <c r="Z189" s="345"/>
      <c r="AA189" s="345"/>
      <c r="AB189" s="345"/>
      <c r="AC189" s="345"/>
      <c r="AD189" s="345"/>
      <c r="AE189" s="345"/>
      <c r="AF189" s="854"/>
      <c r="AG189" s="854"/>
      <c r="AH189" s="854"/>
      <c r="AI189" s="854"/>
      <c r="AJ189" s="854"/>
      <c r="AK189" s="854"/>
      <c r="AL189" s="854"/>
      <c r="AM189" s="854"/>
      <c r="AN189" s="854"/>
      <c r="AO189" s="854"/>
      <c r="AP189" s="854"/>
      <c r="AQ189" s="854"/>
      <c r="AR189" s="854"/>
      <c r="AS189" s="854"/>
      <c r="AT189" s="854"/>
      <c r="AU189" s="854"/>
      <c r="AV189" s="854"/>
      <c r="AW189" s="854"/>
      <c r="AX189" s="854"/>
      <c r="AY189" s="854"/>
      <c r="AZ189" s="854"/>
      <c r="BA189" s="854"/>
      <c r="BB189" s="854"/>
      <c r="BC189" s="854"/>
      <c r="BD189" s="854"/>
      <c r="BE189" s="854"/>
      <c r="BF189" s="854"/>
      <c r="BG189" s="854"/>
      <c r="BH189" s="854"/>
      <c r="BI189" s="854"/>
      <c r="BJ189" s="854"/>
      <c r="BK189" s="854"/>
      <c r="BL189" s="854"/>
      <c r="BM189" s="854"/>
      <c r="BN189" s="854"/>
      <c r="BO189" s="854"/>
      <c r="BP189" s="854"/>
      <c r="BQ189" s="854"/>
      <c r="BR189" s="854"/>
      <c r="BS189" s="854"/>
      <c r="BT189" s="854"/>
      <c r="BU189" s="854"/>
      <c r="BV189" s="854"/>
      <c r="BW189" s="854"/>
      <c r="BX189" s="854"/>
      <c r="BY189" s="854"/>
      <c r="BZ189" s="854"/>
      <c r="CA189" s="854"/>
      <c r="CB189" s="854"/>
      <c r="CC189" s="854"/>
      <c r="CD189" s="854"/>
      <c r="CE189" s="854"/>
      <c r="CF189" s="854"/>
      <c r="CG189" s="854"/>
      <c r="CH189" s="854"/>
      <c r="CI189" s="854"/>
      <c r="CJ189" s="854"/>
      <c r="CK189" s="854"/>
      <c r="CL189" s="854"/>
      <c r="CM189" s="854"/>
      <c r="CN189" s="854"/>
      <c r="CO189" s="854"/>
      <c r="CP189" s="854"/>
      <c r="CQ189" s="854"/>
      <c r="CR189" s="854"/>
      <c r="CS189" s="854"/>
      <c r="CT189" s="854"/>
      <c r="CU189" s="854"/>
      <c r="CV189" s="854"/>
      <c r="CW189" s="854"/>
      <c r="CX189" s="854"/>
      <c r="CY189" s="854"/>
      <c r="CZ189" s="854"/>
      <c r="DA189" s="854"/>
      <c r="DB189" s="854"/>
      <c r="DC189" s="854"/>
      <c r="DD189" s="854"/>
      <c r="DE189" s="854"/>
      <c r="DF189" s="854"/>
      <c r="DG189" s="854"/>
      <c r="DH189" s="854"/>
      <c r="DI189" s="854"/>
      <c r="DJ189" s="854"/>
      <c r="DK189" s="854"/>
      <c r="DL189" s="854"/>
      <c r="DM189" s="854"/>
      <c r="DN189" s="854"/>
      <c r="DO189" s="854"/>
      <c r="DP189" s="854"/>
      <c r="DQ189" s="854"/>
      <c r="DR189" s="854"/>
      <c r="DS189" s="854"/>
      <c r="DT189" s="854"/>
      <c r="DU189" s="854"/>
      <c r="DV189" s="854"/>
      <c r="DW189" s="854"/>
      <c r="DX189" s="854"/>
      <c r="DY189" s="854"/>
      <c r="DZ189" s="854"/>
      <c r="EA189" s="854"/>
      <c r="EB189" s="854"/>
      <c r="EC189" s="854"/>
      <c r="ED189" s="854"/>
      <c r="EE189" s="854"/>
      <c r="EF189" s="854"/>
      <c r="EG189" s="854"/>
      <c r="EH189" s="854"/>
      <c r="EI189" s="854"/>
      <c r="EJ189" s="854"/>
      <c r="EK189" s="854"/>
      <c r="EL189" s="854"/>
      <c r="EM189" s="854"/>
      <c r="EN189" s="854"/>
      <c r="EO189" s="854"/>
      <c r="EP189" s="854"/>
      <c r="EQ189" s="854"/>
      <c r="ER189" s="854"/>
      <c r="ES189" s="854"/>
      <c r="ET189" s="854"/>
      <c r="EU189" s="854"/>
      <c r="EV189" s="854"/>
      <c r="EW189" s="854"/>
      <c r="EX189" s="854"/>
      <c r="EY189" s="854"/>
      <c r="EZ189" s="854"/>
      <c r="FA189" s="854"/>
      <c r="FB189" s="854"/>
      <c r="FC189" s="854"/>
      <c r="FD189" s="854"/>
      <c r="FE189" s="854"/>
      <c r="FF189" s="854"/>
      <c r="FG189" s="854"/>
      <c r="FH189" s="854"/>
      <c r="FI189" s="854"/>
      <c r="FJ189" s="854"/>
      <c r="FK189" s="854"/>
      <c r="FL189" s="854"/>
      <c r="FM189" s="854"/>
      <c r="FN189" s="854"/>
      <c r="FO189" s="854"/>
      <c r="FP189" s="854"/>
      <c r="FQ189" s="854"/>
      <c r="FR189" s="854"/>
      <c r="FS189" s="854"/>
      <c r="FT189" s="854"/>
      <c r="FU189" s="854"/>
      <c r="FV189" s="854"/>
      <c r="FW189" s="854"/>
      <c r="FX189" s="854"/>
      <c r="FY189" s="854"/>
      <c r="FZ189" s="854"/>
      <c r="GA189" s="854"/>
      <c r="GB189" s="854"/>
      <c r="GC189" s="854"/>
      <c r="GD189" s="854"/>
      <c r="GE189" s="854"/>
      <c r="GF189" s="854"/>
      <c r="GG189" s="854"/>
      <c r="GH189" s="854"/>
      <c r="GI189" s="854"/>
      <c r="GJ189" s="854"/>
      <c r="GK189" s="854"/>
      <c r="GL189" s="854"/>
      <c r="GM189" s="854"/>
      <c r="GN189" s="854"/>
      <c r="GO189" s="854"/>
      <c r="GP189" s="854"/>
      <c r="GQ189" s="854"/>
      <c r="GR189" s="854"/>
      <c r="GS189" s="854"/>
      <c r="GT189" s="854"/>
      <c r="GU189" s="854"/>
      <c r="GV189" s="854"/>
      <c r="GW189" s="854"/>
      <c r="GX189" s="854"/>
      <c r="GY189" s="854"/>
      <c r="GZ189" s="854"/>
      <c r="HA189" s="854"/>
      <c r="HB189" s="854"/>
      <c r="HC189" s="854"/>
      <c r="HD189" s="854"/>
      <c r="HE189" s="854"/>
      <c r="HF189" s="854"/>
      <c r="HG189" s="854"/>
      <c r="HH189" s="854"/>
      <c r="HI189" s="854"/>
      <c r="HJ189" s="854"/>
      <c r="HK189" s="854"/>
      <c r="HL189" s="854"/>
      <c r="HM189" s="854"/>
      <c r="HN189" s="854"/>
      <c r="HO189" s="854"/>
      <c r="HP189" s="854"/>
      <c r="HQ189" s="854"/>
      <c r="HR189" s="854"/>
      <c r="HS189" s="854"/>
      <c r="HT189" s="854"/>
      <c r="HU189" s="854"/>
      <c r="HV189" s="854"/>
      <c r="HW189" s="854"/>
      <c r="HX189" s="854"/>
      <c r="HY189" s="854"/>
      <c r="HZ189" s="854"/>
      <c r="IA189" s="854"/>
      <c r="IB189" s="854"/>
      <c r="IC189" s="854"/>
      <c r="ID189" s="854"/>
      <c r="IE189" s="854"/>
      <c r="IF189" s="854"/>
      <c r="IG189" s="854"/>
      <c r="IH189" s="854"/>
      <c r="II189" s="854"/>
      <c r="IJ189" s="854"/>
      <c r="IK189" s="854"/>
      <c r="IL189" s="854"/>
      <c r="IM189" s="854"/>
      <c r="IN189" s="854"/>
      <c r="IO189" s="854"/>
      <c r="IP189" s="854"/>
      <c r="IQ189" s="854"/>
      <c r="IR189" s="854"/>
      <c r="IS189" s="854"/>
      <c r="IT189" s="854"/>
      <c r="IU189" s="854"/>
      <c r="IV189" s="854"/>
      <c r="IW189" s="854"/>
      <c r="IX189" s="854"/>
      <c r="IY189" s="854"/>
      <c r="IZ189" s="854"/>
      <c r="JA189" s="854"/>
      <c r="JB189" s="854"/>
      <c r="JC189" s="854"/>
      <c r="JD189" s="854"/>
      <c r="JE189" s="854"/>
      <c r="JF189" s="854"/>
      <c r="JG189" s="854"/>
      <c r="JH189" s="854"/>
      <c r="JI189" s="854"/>
      <c r="JJ189" s="854"/>
      <c r="JK189" s="854"/>
      <c r="JL189" s="854"/>
      <c r="JM189" s="854"/>
      <c r="JN189" s="854"/>
      <c r="JO189" s="854"/>
      <c r="JP189" s="854"/>
      <c r="JQ189" s="854"/>
      <c r="JR189" s="854"/>
      <c r="JS189" s="854"/>
      <c r="JT189" s="854"/>
      <c r="JU189" s="854"/>
      <c r="JV189" s="854"/>
      <c r="JW189" s="854"/>
      <c r="JX189" s="854"/>
      <c r="JY189" s="854"/>
      <c r="JZ189" s="854"/>
      <c r="KA189" s="854"/>
      <c r="KB189" s="854"/>
      <c r="KC189" s="854"/>
      <c r="KD189" s="854"/>
      <c r="KE189" s="854"/>
      <c r="KF189" s="854"/>
      <c r="KG189" s="854"/>
      <c r="KH189" s="854"/>
      <c r="KI189" s="854"/>
      <c r="KJ189" s="854"/>
      <c r="KK189" s="854"/>
      <c r="KL189" s="854"/>
      <c r="KM189" s="854"/>
      <c r="KN189" s="854"/>
      <c r="KO189" s="854"/>
      <c r="KP189" s="854"/>
      <c r="KQ189" s="854"/>
      <c r="KR189" s="854"/>
      <c r="KS189" s="854"/>
      <c r="KT189" s="854"/>
      <c r="KU189" s="854"/>
      <c r="KV189" s="854"/>
      <c r="KW189" s="854"/>
      <c r="KX189" s="854"/>
      <c r="KY189" s="854"/>
      <c r="KZ189" s="854"/>
      <c r="LA189" s="854"/>
      <c r="LB189" s="854"/>
      <c r="LC189" s="854"/>
      <c r="LD189" s="854"/>
      <c r="LE189" s="854"/>
      <c r="LF189" s="854"/>
      <c r="LG189" s="854"/>
      <c r="LH189" s="854"/>
      <c r="LI189" s="854"/>
      <c r="LJ189" s="854"/>
      <c r="LK189" s="854"/>
      <c r="LL189" s="854"/>
      <c r="LM189" s="855"/>
    </row>
    <row r="190" spans="1:325" s="856" customFormat="1" ht="15.75" outlineLevel="1">
      <c r="A190" s="295" t="s">
        <v>2395</v>
      </c>
      <c r="B190" s="492" t="s">
        <v>2446</v>
      </c>
      <c r="C190" s="515">
        <v>600009954</v>
      </c>
      <c r="D190" s="340" t="s">
        <v>1374</v>
      </c>
      <c r="E190" s="341"/>
      <c r="F190" s="329"/>
      <c r="G190" s="299" t="s">
        <v>111</v>
      </c>
      <c r="H190" s="836">
        <v>11</v>
      </c>
      <c r="I190" s="726">
        <v>518.36192543520497</v>
      </c>
      <c r="J190" s="669">
        <f t="shared" ref="J190:J203" si="38">I190*H190</f>
        <v>5701.9811797872544</v>
      </c>
      <c r="K190" s="669">
        <f t="shared" ref="K190:K203" si="39">J190*(1+$K$12)</f>
        <v>6963.2594167561956</v>
      </c>
      <c r="L190" s="794">
        <f t="shared" ref="L190:L203" si="40">K190/$K$226</f>
        <v>1.6387381349060968E-3</v>
      </c>
      <c r="M190" s="327"/>
      <c r="N190" s="1262"/>
      <c r="O190" s="1263"/>
      <c r="P190" s="345"/>
      <c r="Q190" s="345"/>
      <c r="R190" s="345"/>
      <c r="S190" s="345"/>
      <c r="T190" s="345"/>
      <c r="U190" s="345"/>
      <c r="V190" s="345"/>
      <c r="W190" s="345"/>
      <c r="X190" s="345"/>
      <c r="Y190" s="345"/>
      <c r="Z190" s="345"/>
      <c r="AA190" s="345"/>
      <c r="AB190" s="345"/>
      <c r="AC190" s="345"/>
      <c r="AD190" s="345"/>
      <c r="AE190" s="345"/>
      <c r="AF190" s="854"/>
      <c r="AG190" s="854"/>
      <c r="AH190" s="854"/>
      <c r="AI190" s="854"/>
      <c r="AJ190" s="854"/>
      <c r="AK190" s="854"/>
      <c r="AL190" s="854"/>
      <c r="AM190" s="854"/>
      <c r="AN190" s="854"/>
      <c r="AO190" s="854"/>
      <c r="AP190" s="854"/>
      <c r="AQ190" s="854"/>
      <c r="AR190" s="854"/>
      <c r="AS190" s="854"/>
      <c r="AT190" s="854"/>
      <c r="AU190" s="854"/>
      <c r="AV190" s="854"/>
      <c r="AW190" s="854"/>
      <c r="AX190" s="854"/>
      <c r="AY190" s="854"/>
      <c r="AZ190" s="854"/>
      <c r="BA190" s="854"/>
      <c r="BB190" s="854"/>
      <c r="BC190" s="854"/>
      <c r="BD190" s="854"/>
      <c r="BE190" s="854"/>
      <c r="BF190" s="854"/>
      <c r="BG190" s="854"/>
      <c r="BH190" s="854"/>
      <c r="BI190" s="854"/>
      <c r="BJ190" s="854"/>
      <c r="BK190" s="854"/>
      <c r="BL190" s="854"/>
      <c r="BM190" s="854"/>
      <c r="BN190" s="854"/>
      <c r="BO190" s="854"/>
      <c r="BP190" s="854"/>
      <c r="BQ190" s="854"/>
      <c r="BR190" s="854"/>
      <c r="BS190" s="854"/>
      <c r="BT190" s="854"/>
      <c r="BU190" s="854"/>
      <c r="BV190" s="854"/>
      <c r="BW190" s="854"/>
      <c r="BX190" s="854"/>
      <c r="BY190" s="854"/>
      <c r="BZ190" s="854"/>
      <c r="CA190" s="854"/>
      <c r="CB190" s="854"/>
      <c r="CC190" s="854"/>
      <c r="CD190" s="854"/>
      <c r="CE190" s="854"/>
      <c r="CF190" s="854"/>
      <c r="CG190" s="854"/>
      <c r="CH190" s="854"/>
      <c r="CI190" s="854"/>
      <c r="CJ190" s="854"/>
      <c r="CK190" s="854"/>
      <c r="CL190" s="854"/>
      <c r="CM190" s="854"/>
      <c r="CN190" s="854"/>
      <c r="CO190" s="854"/>
      <c r="CP190" s="854"/>
      <c r="CQ190" s="854"/>
      <c r="CR190" s="854"/>
      <c r="CS190" s="854"/>
      <c r="CT190" s="854"/>
      <c r="CU190" s="854"/>
      <c r="CV190" s="854"/>
      <c r="CW190" s="854"/>
      <c r="CX190" s="854"/>
      <c r="CY190" s="854"/>
      <c r="CZ190" s="854"/>
      <c r="DA190" s="854"/>
      <c r="DB190" s="854"/>
      <c r="DC190" s="854"/>
      <c r="DD190" s="854"/>
      <c r="DE190" s="854"/>
      <c r="DF190" s="854"/>
      <c r="DG190" s="854"/>
      <c r="DH190" s="854"/>
      <c r="DI190" s="854"/>
      <c r="DJ190" s="854"/>
      <c r="DK190" s="854"/>
      <c r="DL190" s="854"/>
      <c r="DM190" s="854"/>
      <c r="DN190" s="854"/>
      <c r="DO190" s="854"/>
      <c r="DP190" s="854"/>
      <c r="DQ190" s="854"/>
      <c r="DR190" s="854"/>
      <c r="DS190" s="854"/>
      <c r="DT190" s="854"/>
      <c r="DU190" s="854"/>
      <c r="DV190" s="854"/>
      <c r="DW190" s="854"/>
      <c r="DX190" s="854"/>
      <c r="DY190" s="854"/>
      <c r="DZ190" s="854"/>
      <c r="EA190" s="854"/>
      <c r="EB190" s="854"/>
      <c r="EC190" s="854"/>
      <c r="ED190" s="854"/>
      <c r="EE190" s="854"/>
      <c r="EF190" s="854"/>
      <c r="EG190" s="854"/>
      <c r="EH190" s="854"/>
      <c r="EI190" s="854"/>
      <c r="EJ190" s="854"/>
      <c r="EK190" s="854"/>
      <c r="EL190" s="854"/>
      <c r="EM190" s="854"/>
      <c r="EN190" s="854"/>
      <c r="EO190" s="854"/>
      <c r="EP190" s="854"/>
      <c r="EQ190" s="854"/>
      <c r="ER190" s="854"/>
      <c r="ES190" s="854"/>
      <c r="ET190" s="854"/>
      <c r="EU190" s="854"/>
      <c r="EV190" s="854"/>
      <c r="EW190" s="854"/>
      <c r="EX190" s="854"/>
      <c r="EY190" s="854"/>
      <c r="EZ190" s="854"/>
      <c r="FA190" s="854"/>
      <c r="FB190" s="854"/>
      <c r="FC190" s="854"/>
      <c r="FD190" s="854"/>
      <c r="FE190" s="854"/>
      <c r="FF190" s="854"/>
      <c r="FG190" s="854"/>
      <c r="FH190" s="854"/>
      <c r="FI190" s="854"/>
      <c r="FJ190" s="854"/>
      <c r="FK190" s="854"/>
      <c r="FL190" s="854"/>
      <c r="FM190" s="854"/>
      <c r="FN190" s="854"/>
      <c r="FO190" s="854"/>
      <c r="FP190" s="854"/>
      <c r="FQ190" s="854"/>
      <c r="FR190" s="854"/>
      <c r="FS190" s="854"/>
      <c r="FT190" s="854"/>
      <c r="FU190" s="854"/>
      <c r="FV190" s="854"/>
      <c r="FW190" s="854"/>
      <c r="FX190" s="854"/>
      <c r="FY190" s="854"/>
      <c r="FZ190" s="854"/>
      <c r="GA190" s="854"/>
      <c r="GB190" s="854"/>
      <c r="GC190" s="854"/>
      <c r="GD190" s="854"/>
      <c r="GE190" s="854"/>
      <c r="GF190" s="854"/>
      <c r="GG190" s="854"/>
      <c r="GH190" s="854"/>
      <c r="GI190" s="854"/>
      <c r="GJ190" s="854"/>
      <c r="GK190" s="854"/>
      <c r="GL190" s="854"/>
      <c r="GM190" s="854"/>
      <c r="GN190" s="854"/>
      <c r="GO190" s="854"/>
      <c r="GP190" s="854"/>
      <c r="GQ190" s="854"/>
      <c r="GR190" s="854"/>
      <c r="GS190" s="854"/>
      <c r="GT190" s="854"/>
      <c r="GU190" s="854"/>
      <c r="GV190" s="854"/>
      <c r="GW190" s="854"/>
      <c r="GX190" s="854"/>
      <c r="GY190" s="854"/>
      <c r="GZ190" s="854"/>
      <c r="HA190" s="854"/>
      <c r="HB190" s="854"/>
      <c r="HC190" s="854"/>
      <c r="HD190" s="854"/>
      <c r="HE190" s="854"/>
      <c r="HF190" s="854"/>
      <c r="HG190" s="854"/>
      <c r="HH190" s="854"/>
      <c r="HI190" s="854"/>
      <c r="HJ190" s="854"/>
      <c r="HK190" s="854"/>
      <c r="HL190" s="854"/>
      <c r="HM190" s="854"/>
      <c r="HN190" s="854"/>
      <c r="HO190" s="854"/>
      <c r="HP190" s="854"/>
      <c r="HQ190" s="854"/>
      <c r="HR190" s="854"/>
      <c r="HS190" s="854"/>
      <c r="HT190" s="854"/>
      <c r="HU190" s="854"/>
      <c r="HV190" s="854"/>
      <c r="HW190" s="854"/>
      <c r="HX190" s="854"/>
      <c r="HY190" s="854"/>
      <c r="HZ190" s="854"/>
      <c r="IA190" s="854"/>
      <c r="IB190" s="854"/>
      <c r="IC190" s="854"/>
      <c r="ID190" s="854"/>
      <c r="IE190" s="854"/>
      <c r="IF190" s="854"/>
      <c r="IG190" s="854"/>
      <c r="IH190" s="854"/>
      <c r="II190" s="854"/>
      <c r="IJ190" s="854"/>
      <c r="IK190" s="854"/>
      <c r="IL190" s="854"/>
      <c r="IM190" s="854"/>
      <c r="IN190" s="854"/>
      <c r="IO190" s="854"/>
      <c r="IP190" s="854"/>
      <c r="IQ190" s="854"/>
      <c r="IR190" s="854"/>
      <c r="IS190" s="854"/>
      <c r="IT190" s="854"/>
      <c r="IU190" s="854"/>
      <c r="IV190" s="854"/>
      <c r="IW190" s="854"/>
      <c r="IX190" s="854"/>
      <c r="IY190" s="854"/>
      <c r="IZ190" s="854"/>
      <c r="JA190" s="854"/>
      <c r="JB190" s="854"/>
      <c r="JC190" s="854"/>
      <c r="JD190" s="854"/>
      <c r="JE190" s="854"/>
      <c r="JF190" s="854"/>
      <c r="JG190" s="854"/>
      <c r="JH190" s="854"/>
      <c r="JI190" s="854"/>
      <c r="JJ190" s="854"/>
      <c r="JK190" s="854"/>
      <c r="JL190" s="854"/>
      <c r="JM190" s="854"/>
      <c r="JN190" s="854"/>
      <c r="JO190" s="854"/>
      <c r="JP190" s="854"/>
      <c r="JQ190" s="854"/>
      <c r="JR190" s="854"/>
      <c r="JS190" s="854"/>
      <c r="JT190" s="854"/>
      <c r="JU190" s="854"/>
      <c r="JV190" s="854"/>
      <c r="JW190" s="854"/>
      <c r="JX190" s="854"/>
      <c r="JY190" s="854"/>
      <c r="JZ190" s="854"/>
      <c r="KA190" s="854"/>
      <c r="KB190" s="854"/>
      <c r="KC190" s="854"/>
      <c r="KD190" s="854"/>
      <c r="KE190" s="854"/>
      <c r="KF190" s="854"/>
      <c r="KG190" s="854"/>
      <c r="KH190" s="854"/>
      <c r="KI190" s="854"/>
      <c r="KJ190" s="854"/>
      <c r="KK190" s="854"/>
      <c r="KL190" s="854"/>
      <c r="KM190" s="854"/>
      <c r="KN190" s="854"/>
      <c r="KO190" s="854"/>
      <c r="KP190" s="854"/>
      <c r="KQ190" s="854"/>
      <c r="KR190" s="854"/>
      <c r="KS190" s="854"/>
      <c r="KT190" s="854"/>
      <c r="KU190" s="854"/>
      <c r="KV190" s="854"/>
      <c r="KW190" s="854"/>
      <c r="KX190" s="854"/>
      <c r="KY190" s="854"/>
      <c r="KZ190" s="854"/>
      <c r="LA190" s="854"/>
      <c r="LB190" s="854"/>
      <c r="LC190" s="854"/>
      <c r="LD190" s="854"/>
      <c r="LE190" s="854"/>
      <c r="LF190" s="854"/>
      <c r="LG190" s="854"/>
      <c r="LH190" s="854"/>
      <c r="LI190" s="854"/>
      <c r="LJ190" s="854"/>
      <c r="LK190" s="854"/>
      <c r="LL190" s="854"/>
      <c r="LM190" s="855"/>
    </row>
    <row r="191" spans="1:325" s="856" customFormat="1" ht="15.75" outlineLevel="1">
      <c r="A191" s="295" t="s">
        <v>2396</v>
      </c>
      <c r="B191" s="492" t="s">
        <v>2446</v>
      </c>
      <c r="C191" s="515">
        <v>600009955</v>
      </c>
      <c r="D191" s="340" t="s">
        <v>1375</v>
      </c>
      <c r="E191" s="341"/>
      <c r="F191" s="329"/>
      <c r="G191" s="299" t="s">
        <v>111</v>
      </c>
      <c r="H191" s="836">
        <v>6</v>
      </c>
      <c r="I191" s="726">
        <v>865.39693465280754</v>
      </c>
      <c r="J191" s="669">
        <f t="shared" si="38"/>
        <v>5192.3816079168455</v>
      </c>
      <c r="K191" s="669">
        <f t="shared" si="39"/>
        <v>6340.9364195880516</v>
      </c>
      <c r="L191" s="794">
        <f t="shared" si="40"/>
        <v>1.492280223940663E-3</v>
      </c>
      <c r="M191" s="327"/>
      <c r="N191" s="1262"/>
      <c r="O191" s="1263"/>
      <c r="P191" s="345"/>
      <c r="Q191" s="345"/>
      <c r="R191" s="345"/>
      <c r="S191" s="345"/>
      <c r="T191" s="345"/>
      <c r="U191" s="345"/>
      <c r="V191" s="345"/>
      <c r="W191" s="345"/>
      <c r="X191" s="345"/>
      <c r="Y191" s="345"/>
      <c r="Z191" s="345"/>
      <c r="AA191" s="345"/>
      <c r="AB191" s="345"/>
      <c r="AC191" s="345"/>
      <c r="AD191" s="345"/>
      <c r="AE191" s="345"/>
      <c r="AF191" s="854"/>
      <c r="AG191" s="854"/>
      <c r="AH191" s="854"/>
      <c r="AI191" s="854"/>
      <c r="AJ191" s="854"/>
      <c r="AK191" s="854"/>
      <c r="AL191" s="854"/>
      <c r="AM191" s="854"/>
      <c r="AN191" s="854"/>
      <c r="AO191" s="854"/>
      <c r="AP191" s="854"/>
      <c r="AQ191" s="854"/>
      <c r="AR191" s="854"/>
      <c r="AS191" s="854"/>
      <c r="AT191" s="854"/>
      <c r="AU191" s="854"/>
      <c r="AV191" s="854"/>
      <c r="AW191" s="854"/>
      <c r="AX191" s="854"/>
      <c r="AY191" s="854"/>
      <c r="AZ191" s="854"/>
      <c r="BA191" s="854"/>
      <c r="BB191" s="854"/>
      <c r="BC191" s="854"/>
      <c r="BD191" s="854"/>
      <c r="BE191" s="854"/>
      <c r="BF191" s="854"/>
      <c r="BG191" s="854"/>
      <c r="BH191" s="854"/>
      <c r="BI191" s="854"/>
      <c r="BJ191" s="854"/>
      <c r="BK191" s="854"/>
      <c r="BL191" s="854"/>
      <c r="BM191" s="854"/>
      <c r="BN191" s="854"/>
      <c r="BO191" s="854"/>
      <c r="BP191" s="854"/>
      <c r="BQ191" s="854"/>
      <c r="BR191" s="854"/>
      <c r="BS191" s="854"/>
      <c r="BT191" s="854"/>
      <c r="BU191" s="854"/>
      <c r="BV191" s="854"/>
      <c r="BW191" s="854"/>
      <c r="BX191" s="854"/>
      <c r="BY191" s="854"/>
      <c r="BZ191" s="854"/>
      <c r="CA191" s="854"/>
      <c r="CB191" s="854"/>
      <c r="CC191" s="854"/>
      <c r="CD191" s="854"/>
      <c r="CE191" s="854"/>
      <c r="CF191" s="854"/>
      <c r="CG191" s="854"/>
      <c r="CH191" s="854"/>
      <c r="CI191" s="854"/>
      <c r="CJ191" s="854"/>
      <c r="CK191" s="854"/>
      <c r="CL191" s="854"/>
      <c r="CM191" s="854"/>
      <c r="CN191" s="854"/>
      <c r="CO191" s="854"/>
      <c r="CP191" s="854"/>
      <c r="CQ191" s="854"/>
      <c r="CR191" s="854"/>
      <c r="CS191" s="854"/>
      <c r="CT191" s="854"/>
      <c r="CU191" s="854"/>
      <c r="CV191" s="854"/>
      <c r="CW191" s="854"/>
      <c r="CX191" s="854"/>
      <c r="CY191" s="854"/>
      <c r="CZ191" s="854"/>
      <c r="DA191" s="854"/>
      <c r="DB191" s="854"/>
      <c r="DC191" s="854"/>
      <c r="DD191" s="854"/>
      <c r="DE191" s="854"/>
      <c r="DF191" s="854"/>
      <c r="DG191" s="854"/>
      <c r="DH191" s="854"/>
      <c r="DI191" s="854"/>
      <c r="DJ191" s="854"/>
      <c r="DK191" s="854"/>
      <c r="DL191" s="854"/>
      <c r="DM191" s="854"/>
      <c r="DN191" s="854"/>
      <c r="DO191" s="854"/>
      <c r="DP191" s="854"/>
      <c r="DQ191" s="854"/>
      <c r="DR191" s="854"/>
      <c r="DS191" s="854"/>
      <c r="DT191" s="854"/>
      <c r="DU191" s="854"/>
      <c r="DV191" s="854"/>
      <c r="DW191" s="854"/>
      <c r="DX191" s="854"/>
      <c r="DY191" s="854"/>
      <c r="DZ191" s="854"/>
      <c r="EA191" s="854"/>
      <c r="EB191" s="854"/>
      <c r="EC191" s="854"/>
      <c r="ED191" s="854"/>
      <c r="EE191" s="854"/>
      <c r="EF191" s="854"/>
      <c r="EG191" s="854"/>
      <c r="EH191" s="854"/>
      <c r="EI191" s="854"/>
      <c r="EJ191" s="854"/>
      <c r="EK191" s="854"/>
      <c r="EL191" s="854"/>
      <c r="EM191" s="854"/>
      <c r="EN191" s="854"/>
      <c r="EO191" s="854"/>
      <c r="EP191" s="854"/>
      <c r="EQ191" s="854"/>
      <c r="ER191" s="854"/>
      <c r="ES191" s="854"/>
      <c r="ET191" s="854"/>
      <c r="EU191" s="854"/>
      <c r="EV191" s="854"/>
      <c r="EW191" s="854"/>
      <c r="EX191" s="854"/>
      <c r="EY191" s="854"/>
      <c r="EZ191" s="854"/>
      <c r="FA191" s="854"/>
      <c r="FB191" s="854"/>
      <c r="FC191" s="854"/>
      <c r="FD191" s="854"/>
      <c r="FE191" s="854"/>
      <c r="FF191" s="854"/>
      <c r="FG191" s="854"/>
      <c r="FH191" s="854"/>
      <c r="FI191" s="854"/>
      <c r="FJ191" s="854"/>
      <c r="FK191" s="854"/>
      <c r="FL191" s="854"/>
      <c r="FM191" s="854"/>
      <c r="FN191" s="854"/>
      <c r="FO191" s="854"/>
      <c r="FP191" s="854"/>
      <c r="FQ191" s="854"/>
      <c r="FR191" s="854"/>
      <c r="FS191" s="854"/>
      <c r="FT191" s="854"/>
      <c r="FU191" s="854"/>
      <c r="FV191" s="854"/>
      <c r="FW191" s="854"/>
      <c r="FX191" s="854"/>
      <c r="FY191" s="854"/>
      <c r="FZ191" s="854"/>
      <c r="GA191" s="854"/>
      <c r="GB191" s="854"/>
      <c r="GC191" s="854"/>
      <c r="GD191" s="854"/>
      <c r="GE191" s="854"/>
      <c r="GF191" s="854"/>
      <c r="GG191" s="854"/>
      <c r="GH191" s="854"/>
      <c r="GI191" s="854"/>
      <c r="GJ191" s="854"/>
      <c r="GK191" s="854"/>
      <c r="GL191" s="854"/>
      <c r="GM191" s="854"/>
      <c r="GN191" s="854"/>
      <c r="GO191" s="854"/>
      <c r="GP191" s="854"/>
      <c r="GQ191" s="854"/>
      <c r="GR191" s="854"/>
      <c r="GS191" s="854"/>
      <c r="GT191" s="854"/>
      <c r="GU191" s="854"/>
      <c r="GV191" s="854"/>
      <c r="GW191" s="854"/>
      <c r="GX191" s="854"/>
      <c r="GY191" s="854"/>
      <c r="GZ191" s="854"/>
      <c r="HA191" s="854"/>
      <c r="HB191" s="854"/>
      <c r="HC191" s="854"/>
      <c r="HD191" s="854"/>
      <c r="HE191" s="854"/>
      <c r="HF191" s="854"/>
      <c r="HG191" s="854"/>
      <c r="HH191" s="854"/>
      <c r="HI191" s="854"/>
      <c r="HJ191" s="854"/>
      <c r="HK191" s="854"/>
      <c r="HL191" s="854"/>
      <c r="HM191" s="854"/>
      <c r="HN191" s="854"/>
      <c r="HO191" s="854"/>
      <c r="HP191" s="854"/>
      <c r="HQ191" s="854"/>
      <c r="HR191" s="854"/>
      <c r="HS191" s="854"/>
      <c r="HT191" s="854"/>
      <c r="HU191" s="854"/>
      <c r="HV191" s="854"/>
      <c r="HW191" s="854"/>
      <c r="HX191" s="854"/>
      <c r="HY191" s="854"/>
      <c r="HZ191" s="854"/>
      <c r="IA191" s="854"/>
      <c r="IB191" s="854"/>
      <c r="IC191" s="854"/>
      <c r="ID191" s="854"/>
      <c r="IE191" s="854"/>
      <c r="IF191" s="854"/>
      <c r="IG191" s="854"/>
      <c r="IH191" s="854"/>
      <c r="II191" s="854"/>
      <c r="IJ191" s="854"/>
      <c r="IK191" s="854"/>
      <c r="IL191" s="854"/>
      <c r="IM191" s="854"/>
      <c r="IN191" s="854"/>
      <c r="IO191" s="854"/>
      <c r="IP191" s="854"/>
      <c r="IQ191" s="854"/>
      <c r="IR191" s="854"/>
      <c r="IS191" s="854"/>
      <c r="IT191" s="854"/>
      <c r="IU191" s="854"/>
      <c r="IV191" s="854"/>
      <c r="IW191" s="854"/>
      <c r="IX191" s="854"/>
      <c r="IY191" s="854"/>
      <c r="IZ191" s="854"/>
      <c r="JA191" s="854"/>
      <c r="JB191" s="854"/>
      <c r="JC191" s="854"/>
      <c r="JD191" s="854"/>
      <c r="JE191" s="854"/>
      <c r="JF191" s="854"/>
      <c r="JG191" s="854"/>
      <c r="JH191" s="854"/>
      <c r="JI191" s="854"/>
      <c r="JJ191" s="854"/>
      <c r="JK191" s="854"/>
      <c r="JL191" s="854"/>
      <c r="JM191" s="854"/>
      <c r="JN191" s="854"/>
      <c r="JO191" s="854"/>
      <c r="JP191" s="854"/>
      <c r="JQ191" s="854"/>
      <c r="JR191" s="854"/>
      <c r="JS191" s="854"/>
      <c r="JT191" s="854"/>
      <c r="JU191" s="854"/>
      <c r="JV191" s="854"/>
      <c r="JW191" s="854"/>
      <c r="JX191" s="854"/>
      <c r="JY191" s="854"/>
      <c r="JZ191" s="854"/>
      <c r="KA191" s="854"/>
      <c r="KB191" s="854"/>
      <c r="KC191" s="854"/>
      <c r="KD191" s="854"/>
      <c r="KE191" s="854"/>
      <c r="KF191" s="854"/>
      <c r="KG191" s="854"/>
      <c r="KH191" s="854"/>
      <c r="KI191" s="854"/>
      <c r="KJ191" s="854"/>
      <c r="KK191" s="854"/>
      <c r="KL191" s="854"/>
      <c r="KM191" s="854"/>
      <c r="KN191" s="854"/>
      <c r="KO191" s="854"/>
      <c r="KP191" s="854"/>
      <c r="KQ191" s="854"/>
      <c r="KR191" s="854"/>
      <c r="KS191" s="854"/>
      <c r="KT191" s="854"/>
      <c r="KU191" s="854"/>
      <c r="KV191" s="854"/>
      <c r="KW191" s="854"/>
      <c r="KX191" s="854"/>
      <c r="KY191" s="854"/>
      <c r="KZ191" s="854"/>
      <c r="LA191" s="854"/>
      <c r="LB191" s="854"/>
      <c r="LC191" s="854"/>
      <c r="LD191" s="854"/>
      <c r="LE191" s="854"/>
      <c r="LF191" s="854"/>
      <c r="LG191" s="854"/>
      <c r="LH191" s="854"/>
      <c r="LI191" s="854"/>
      <c r="LJ191" s="854"/>
      <c r="LK191" s="854"/>
      <c r="LL191" s="854"/>
      <c r="LM191" s="855"/>
    </row>
    <row r="192" spans="1:325" s="856" customFormat="1" ht="15.75" outlineLevel="1">
      <c r="A192" s="295" t="s">
        <v>2397</v>
      </c>
      <c r="B192" s="492" t="s">
        <v>2446</v>
      </c>
      <c r="C192" s="515">
        <v>600009956</v>
      </c>
      <c r="D192" s="340" t="s">
        <v>1376</v>
      </c>
      <c r="E192" s="341"/>
      <c r="F192" s="329"/>
      <c r="G192" s="299" t="s">
        <v>111</v>
      </c>
      <c r="H192" s="836">
        <v>2.5</v>
      </c>
      <c r="I192" s="726">
        <v>1002.0361729360147</v>
      </c>
      <c r="J192" s="669">
        <f t="shared" si="38"/>
        <v>2505.0904323400368</v>
      </c>
      <c r="K192" s="669">
        <f t="shared" si="39"/>
        <v>3059.216435973653</v>
      </c>
      <c r="L192" s="794">
        <f t="shared" si="40"/>
        <v>7.1995804500659311E-4</v>
      </c>
      <c r="M192" s="327"/>
      <c r="N192" s="1262"/>
      <c r="O192" s="1263"/>
      <c r="P192" s="345"/>
      <c r="Q192" s="345"/>
      <c r="R192" s="345"/>
      <c r="S192" s="345"/>
      <c r="T192" s="345"/>
      <c r="U192" s="345"/>
      <c r="V192" s="345"/>
      <c r="W192" s="345"/>
      <c r="X192" s="345"/>
      <c r="Y192" s="345"/>
      <c r="Z192" s="345"/>
      <c r="AA192" s="345"/>
      <c r="AB192" s="345"/>
      <c r="AC192" s="345"/>
      <c r="AD192" s="345"/>
      <c r="AE192" s="345"/>
      <c r="AF192" s="854"/>
      <c r="AG192" s="854"/>
      <c r="AH192" s="854"/>
      <c r="AI192" s="854"/>
      <c r="AJ192" s="854"/>
      <c r="AK192" s="854"/>
      <c r="AL192" s="854"/>
      <c r="AM192" s="854"/>
      <c r="AN192" s="854"/>
      <c r="AO192" s="854"/>
      <c r="AP192" s="854"/>
      <c r="AQ192" s="854"/>
      <c r="AR192" s="854"/>
      <c r="AS192" s="854"/>
      <c r="AT192" s="854"/>
      <c r="AU192" s="854"/>
      <c r="AV192" s="854"/>
      <c r="AW192" s="854"/>
      <c r="AX192" s="854"/>
      <c r="AY192" s="854"/>
      <c r="AZ192" s="854"/>
      <c r="BA192" s="854"/>
      <c r="BB192" s="854"/>
      <c r="BC192" s="854"/>
      <c r="BD192" s="854"/>
      <c r="BE192" s="854"/>
      <c r="BF192" s="854"/>
      <c r="BG192" s="854"/>
      <c r="BH192" s="854"/>
      <c r="BI192" s="854"/>
      <c r="BJ192" s="854"/>
      <c r="BK192" s="854"/>
      <c r="BL192" s="854"/>
      <c r="BM192" s="854"/>
      <c r="BN192" s="854"/>
      <c r="BO192" s="854"/>
      <c r="BP192" s="854"/>
      <c r="BQ192" s="854"/>
      <c r="BR192" s="854"/>
      <c r="BS192" s="854"/>
      <c r="BT192" s="854"/>
      <c r="BU192" s="854"/>
      <c r="BV192" s="854"/>
      <c r="BW192" s="854"/>
      <c r="BX192" s="854"/>
      <c r="BY192" s="854"/>
      <c r="BZ192" s="854"/>
      <c r="CA192" s="854"/>
      <c r="CB192" s="854"/>
      <c r="CC192" s="854"/>
      <c r="CD192" s="854"/>
      <c r="CE192" s="854"/>
      <c r="CF192" s="854"/>
      <c r="CG192" s="854"/>
      <c r="CH192" s="854"/>
      <c r="CI192" s="854"/>
      <c r="CJ192" s="854"/>
      <c r="CK192" s="854"/>
      <c r="CL192" s="854"/>
      <c r="CM192" s="854"/>
      <c r="CN192" s="854"/>
      <c r="CO192" s="854"/>
      <c r="CP192" s="854"/>
      <c r="CQ192" s="854"/>
      <c r="CR192" s="854"/>
      <c r="CS192" s="854"/>
      <c r="CT192" s="854"/>
      <c r="CU192" s="854"/>
      <c r="CV192" s="854"/>
      <c r="CW192" s="854"/>
      <c r="CX192" s="854"/>
      <c r="CY192" s="854"/>
      <c r="CZ192" s="854"/>
      <c r="DA192" s="854"/>
      <c r="DB192" s="854"/>
      <c r="DC192" s="854"/>
      <c r="DD192" s="854"/>
      <c r="DE192" s="854"/>
      <c r="DF192" s="854"/>
      <c r="DG192" s="854"/>
      <c r="DH192" s="854"/>
      <c r="DI192" s="854"/>
      <c r="DJ192" s="854"/>
      <c r="DK192" s="854"/>
      <c r="DL192" s="854"/>
      <c r="DM192" s="854"/>
      <c r="DN192" s="854"/>
      <c r="DO192" s="854"/>
      <c r="DP192" s="854"/>
      <c r="DQ192" s="854"/>
      <c r="DR192" s="854"/>
      <c r="DS192" s="854"/>
      <c r="DT192" s="854"/>
      <c r="DU192" s="854"/>
      <c r="DV192" s="854"/>
      <c r="DW192" s="854"/>
      <c r="DX192" s="854"/>
      <c r="DY192" s="854"/>
      <c r="DZ192" s="854"/>
      <c r="EA192" s="854"/>
      <c r="EB192" s="854"/>
      <c r="EC192" s="854"/>
      <c r="ED192" s="854"/>
      <c r="EE192" s="854"/>
      <c r="EF192" s="854"/>
      <c r="EG192" s="854"/>
      <c r="EH192" s="854"/>
      <c r="EI192" s="854"/>
      <c r="EJ192" s="854"/>
      <c r="EK192" s="854"/>
      <c r="EL192" s="854"/>
      <c r="EM192" s="854"/>
      <c r="EN192" s="854"/>
      <c r="EO192" s="854"/>
      <c r="EP192" s="854"/>
      <c r="EQ192" s="854"/>
      <c r="ER192" s="854"/>
      <c r="ES192" s="854"/>
      <c r="ET192" s="854"/>
      <c r="EU192" s="854"/>
      <c r="EV192" s="854"/>
      <c r="EW192" s="854"/>
      <c r="EX192" s="854"/>
      <c r="EY192" s="854"/>
      <c r="EZ192" s="854"/>
      <c r="FA192" s="854"/>
      <c r="FB192" s="854"/>
      <c r="FC192" s="854"/>
      <c r="FD192" s="854"/>
      <c r="FE192" s="854"/>
      <c r="FF192" s="854"/>
      <c r="FG192" s="854"/>
      <c r="FH192" s="854"/>
      <c r="FI192" s="854"/>
      <c r="FJ192" s="854"/>
      <c r="FK192" s="854"/>
      <c r="FL192" s="854"/>
      <c r="FM192" s="854"/>
      <c r="FN192" s="854"/>
      <c r="FO192" s="854"/>
      <c r="FP192" s="854"/>
      <c r="FQ192" s="854"/>
      <c r="FR192" s="854"/>
      <c r="FS192" s="854"/>
      <c r="FT192" s="854"/>
      <c r="FU192" s="854"/>
      <c r="FV192" s="854"/>
      <c r="FW192" s="854"/>
      <c r="FX192" s="854"/>
      <c r="FY192" s="854"/>
      <c r="FZ192" s="854"/>
      <c r="GA192" s="854"/>
      <c r="GB192" s="854"/>
      <c r="GC192" s="854"/>
      <c r="GD192" s="854"/>
      <c r="GE192" s="854"/>
      <c r="GF192" s="854"/>
      <c r="GG192" s="854"/>
      <c r="GH192" s="854"/>
      <c r="GI192" s="854"/>
      <c r="GJ192" s="854"/>
      <c r="GK192" s="854"/>
      <c r="GL192" s="854"/>
      <c r="GM192" s="854"/>
      <c r="GN192" s="854"/>
      <c r="GO192" s="854"/>
      <c r="GP192" s="854"/>
      <c r="GQ192" s="854"/>
      <c r="GR192" s="854"/>
      <c r="GS192" s="854"/>
      <c r="GT192" s="854"/>
      <c r="GU192" s="854"/>
      <c r="GV192" s="854"/>
      <c r="GW192" s="854"/>
      <c r="GX192" s="854"/>
      <c r="GY192" s="854"/>
      <c r="GZ192" s="854"/>
      <c r="HA192" s="854"/>
      <c r="HB192" s="854"/>
      <c r="HC192" s="854"/>
      <c r="HD192" s="854"/>
      <c r="HE192" s="854"/>
      <c r="HF192" s="854"/>
      <c r="HG192" s="854"/>
      <c r="HH192" s="854"/>
      <c r="HI192" s="854"/>
      <c r="HJ192" s="854"/>
      <c r="HK192" s="854"/>
      <c r="HL192" s="854"/>
      <c r="HM192" s="854"/>
      <c r="HN192" s="854"/>
      <c r="HO192" s="854"/>
      <c r="HP192" s="854"/>
      <c r="HQ192" s="854"/>
      <c r="HR192" s="854"/>
      <c r="HS192" s="854"/>
      <c r="HT192" s="854"/>
      <c r="HU192" s="854"/>
      <c r="HV192" s="854"/>
      <c r="HW192" s="854"/>
      <c r="HX192" s="854"/>
      <c r="HY192" s="854"/>
      <c r="HZ192" s="854"/>
      <c r="IA192" s="854"/>
      <c r="IB192" s="854"/>
      <c r="IC192" s="854"/>
      <c r="ID192" s="854"/>
      <c r="IE192" s="854"/>
      <c r="IF192" s="854"/>
      <c r="IG192" s="854"/>
      <c r="IH192" s="854"/>
      <c r="II192" s="854"/>
      <c r="IJ192" s="854"/>
      <c r="IK192" s="854"/>
      <c r="IL192" s="854"/>
      <c r="IM192" s="854"/>
      <c r="IN192" s="854"/>
      <c r="IO192" s="854"/>
      <c r="IP192" s="854"/>
      <c r="IQ192" s="854"/>
      <c r="IR192" s="854"/>
      <c r="IS192" s="854"/>
      <c r="IT192" s="854"/>
      <c r="IU192" s="854"/>
      <c r="IV192" s="854"/>
      <c r="IW192" s="854"/>
      <c r="IX192" s="854"/>
      <c r="IY192" s="854"/>
      <c r="IZ192" s="854"/>
      <c r="JA192" s="854"/>
      <c r="JB192" s="854"/>
      <c r="JC192" s="854"/>
      <c r="JD192" s="854"/>
      <c r="JE192" s="854"/>
      <c r="JF192" s="854"/>
      <c r="JG192" s="854"/>
      <c r="JH192" s="854"/>
      <c r="JI192" s="854"/>
      <c r="JJ192" s="854"/>
      <c r="JK192" s="854"/>
      <c r="JL192" s="854"/>
      <c r="JM192" s="854"/>
      <c r="JN192" s="854"/>
      <c r="JO192" s="854"/>
      <c r="JP192" s="854"/>
      <c r="JQ192" s="854"/>
      <c r="JR192" s="854"/>
      <c r="JS192" s="854"/>
      <c r="JT192" s="854"/>
      <c r="JU192" s="854"/>
      <c r="JV192" s="854"/>
      <c r="JW192" s="854"/>
      <c r="JX192" s="854"/>
      <c r="JY192" s="854"/>
      <c r="JZ192" s="854"/>
      <c r="KA192" s="854"/>
      <c r="KB192" s="854"/>
      <c r="KC192" s="854"/>
      <c r="KD192" s="854"/>
      <c r="KE192" s="854"/>
      <c r="KF192" s="854"/>
      <c r="KG192" s="854"/>
      <c r="KH192" s="854"/>
      <c r="KI192" s="854"/>
      <c r="KJ192" s="854"/>
      <c r="KK192" s="854"/>
      <c r="KL192" s="854"/>
      <c r="KM192" s="854"/>
      <c r="KN192" s="854"/>
      <c r="KO192" s="854"/>
      <c r="KP192" s="854"/>
      <c r="KQ192" s="854"/>
      <c r="KR192" s="854"/>
      <c r="KS192" s="854"/>
      <c r="KT192" s="854"/>
      <c r="KU192" s="854"/>
      <c r="KV192" s="854"/>
      <c r="KW192" s="854"/>
      <c r="KX192" s="854"/>
      <c r="KY192" s="854"/>
      <c r="KZ192" s="854"/>
      <c r="LA192" s="854"/>
      <c r="LB192" s="854"/>
      <c r="LC192" s="854"/>
      <c r="LD192" s="854"/>
      <c r="LE192" s="854"/>
      <c r="LF192" s="854"/>
      <c r="LG192" s="854"/>
      <c r="LH192" s="854"/>
      <c r="LI192" s="854"/>
      <c r="LJ192" s="854"/>
      <c r="LK192" s="854"/>
      <c r="LL192" s="854"/>
      <c r="LM192" s="855"/>
    </row>
    <row r="193" spans="1:325" s="856" customFormat="1" ht="15.75" outlineLevel="1">
      <c r="A193" s="295" t="s">
        <v>2398</v>
      </c>
      <c r="B193" s="492" t="s">
        <v>2446</v>
      </c>
      <c r="C193" s="515">
        <v>600009957</v>
      </c>
      <c r="D193" s="340" t="s">
        <v>1377</v>
      </c>
      <c r="E193" s="341"/>
      <c r="F193" s="329"/>
      <c r="G193" s="299" t="s">
        <v>111</v>
      </c>
      <c r="H193" s="836">
        <v>5.5</v>
      </c>
      <c r="I193" s="726">
        <v>1067.0272057840168</v>
      </c>
      <c r="J193" s="669">
        <f t="shared" si="38"/>
        <v>5868.6496318120926</v>
      </c>
      <c r="K193" s="669">
        <f t="shared" si="39"/>
        <v>7166.7949303689275</v>
      </c>
      <c r="L193" s="794">
        <f t="shared" si="40"/>
        <v>1.686638319001243E-3</v>
      </c>
      <c r="M193" s="327"/>
      <c r="N193" s="1262"/>
      <c r="O193" s="1263"/>
      <c r="P193" s="345"/>
      <c r="Q193" s="345"/>
      <c r="R193" s="345"/>
      <c r="S193" s="345"/>
      <c r="T193" s="345"/>
      <c r="U193" s="345"/>
      <c r="V193" s="345"/>
      <c r="W193" s="345"/>
      <c r="X193" s="345"/>
      <c r="Y193" s="345"/>
      <c r="Z193" s="345"/>
      <c r="AA193" s="345"/>
      <c r="AB193" s="345"/>
      <c r="AC193" s="345"/>
      <c r="AD193" s="345"/>
      <c r="AE193" s="345"/>
      <c r="AF193" s="854"/>
      <c r="AG193" s="854"/>
      <c r="AH193" s="854"/>
      <c r="AI193" s="854"/>
      <c r="AJ193" s="854"/>
      <c r="AK193" s="854"/>
      <c r="AL193" s="854"/>
      <c r="AM193" s="854"/>
      <c r="AN193" s="854"/>
      <c r="AO193" s="854"/>
      <c r="AP193" s="854"/>
      <c r="AQ193" s="854"/>
      <c r="AR193" s="854"/>
      <c r="AS193" s="854"/>
      <c r="AT193" s="854"/>
      <c r="AU193" s="854"/>
      <c r="AV193" s="854"/>
      <c r="AW193" s="854"/>
      <c r="AX193" s="854"/>
      <c r="AY193" s="854"/>
      <c r="AZ193" s="854"/>
      <c r="BA193" s="854"/>
      <c r="BB193" s="854"/>
      <c r="BC193" s="854"/>
      <c r="BD193" s="854"/>
      <c r="BE193" s="854"/>
      <c r="BF193" s="854"/>
      <c r="BG193" s="854"/>
      <c r="BH193" s="854"/>
      <c r="BI193" s="854"/>
      <c r="BJ193" s="854"/>
      <c r="BK193" s="854"/>
      <c r="BL193" s="854"/>
      <c r="BM193" s="854"/>
      <c r="BN193" s="854"/>
      <c r="BO193" s="854"/>
      <c r="BP193" s="854"/>
      <c r="BQ193" s="854"/>
      <c r="BR193" s="854"/>
      <c r="BS193" s="854"/>
      <c r="BT193" s="854"/>
      <c r="BU193" s="854"/>
      <c r="BV193" s="854"/>
      <c r="BW193" s="854"/>
      <c r="BX193" s="854"/>
      <c r="BY193" s="854"/>
      <c r="BZ193" s="854"/>
      <c r="CA193" s="854"/>
      <c r="CB193" s="854"/>
      <c r="CC193" s="854"/>
      <c r="CD193" s="854"/>
      <c r="CE193" s="854"/>
      <c r="CF193" s="854"/>
      <c r="CG193" s="854"/>
      <c r="CH193" s="854"/>
      <c r="CI193" s="854"/>
      <c r="CJ193" s="854"/>
      <c r="CK193" s="854"/>
      <c r="CL193" s="854"/>
      <c r="CM193" s="854"/>
      <c r="CN193" s="854"/>
      <c r="CO193" s="854"/>
      <c r="CP193" s="854"/>
      <c r="CQ193" s="854"/>
      <c r="CR193" s="854"/>
      <c r="CS193" s="854"/>
      <c r="CT193" s="854"/>
      <c r="CU193" s="854"/>
      <c r="CV193" s="854"/>
      <c r="CW193" s="854"/>
      <c r="CX193" s="854"/>
      <c r="CY193" s="854"/>
      <c r="CZ193" s="854"/>
      <c r="DA193" s="854"/>
      <c r="DB193" s="854"/>
      <c r="DC193" s="854"/>
      <c r="DD193" s="854"/>
      <c r="DE193" s="854"/>
      <c r="DF193" s="854"/>
      <c r="DG193" s="854"/>
      <c r="DH193" s="854"/>
      <c r="DI193" s="854"/>
      <c r="DJ193" s="854"/>
      <c r="DK193" s="854"/>
      <c r="DL193" s="854"/>
      <c r="DM193" s="854"/>
      <c r="DN193" s="854"/>
      <c r="DO193" s="854"/>
      <c r="DP193" s="854"/>
      <c r="DQ193" s="854"/>
      <c r="DR193" s="854"/>
      <c r="DS193" s="854"/>
      <c r="DT193" s="854"/>
      <c r="DU193" s="854"/>
      <c r="DV193" s="854"/>
      <c r="DW193" s="854"/>
      <c r="DX193" s="854"/>
      <c r="DY193" s="854"/>
      <c r="DZ193" s="854"/>
      <c r="EA193" s="854"/>
      <c r="EB193" s="854"/>
      <c r="EC193" s="854"/>
      <c r="ED193" s="854"/>
      <c r="EE193" s="854"/>
      <c r="EF193" s="854"/>
      <c r="EG193" s="854"/>
      <c r="EH193" s="854"/>
      <c r="EI193" s="854"/>
      <c r="EJ193" s="854"/>
      <c r="EK193" s="854"/>
      <c r="EL193" s="854"/>
      <c r="EM193" s="854"/>
      <c r="EN193" s="854"/>
      <c r="EO193" s="854"/>
      <c r="EP193" s="854"/>
      <c r="EQ193" s="854"/>
      <c r="ER193" s="854"/>
      <c r="ES193" s="854"/>
      <c r="ET193" s="854"/>
      <c r="EU193" s="854"/>
      <c r="EV193" s="854"/>
      <c r="EW193" s="854"/>
      <c r="EX193" s="854"/>
      <c r="EY193" s="854"/>
      <c r="EZ193" s="854"/>
      <c r="FA193" s="854"/>
      <c r="FB193" s="854"/>
      <c r="FC193" s="854"/>
      <c r="FD193" s="854"/>
      <c r="FE193" s="854"/>
      <c r="FF193" s="854"/>
      <c r="FG193" s="854"/>
      <c r="FH193" s="854"/>
      <c r="FI193" s="854"/>
      <c r="FJ193" s="854"/>
      <c r="FK193" s="854"/>
      <c r="FL193" s="854"/>
      <c r="FM193" s="854"/>
      <c r="FN193" s="854"/>
      <c r="FO193" s="854"/>
      <c r="FP193" s="854"/>
      <c r="FQ193" s="854"/>
      <c r="FR193" s="854"/>
      <c r="FS193" s="854"/>
      <c r="FT193" s="854"/>
      <c r="FU193" s="854"/>
      <c r="FV193" s="854"/>
      <c r="FW193" s="854"/>
      <c r="FX193" s="854"/>
      <c r="FY193" s="854"/>
      <c r="FZ193" s="854"/>
      <c r="GA193" s="854"/>
      <c r="GB193" s="854"/>
      <c r="GC193" s="854"/>
      <c r="GD193" s="854"/>
      <c r="GE193" s="854"/>
      <c r="GF193" s="854"/>
      <c r="GG193" s="854"/>
      <c r="GH193" s="854"/>
      <c r="GI193" s="854"/>
      <c r="GJ193" s="854"/>
      <c r="GK193" s="854"/>
      <c r="GL193" s="854"/>
      <c r="GM193" s="854"/>
      <c r="GN193" s="854"/>
      <c r="GO193" s="854"/>
      <c r="GP193" s="854"/>
      <c r="GQ193" s="854"/>
      <c r="GR193" s="854"/>
      <c r="GS193" s="854"/>
      <c r="GT193" s="854"/>
      <c r="GU193" s="854"/>
      <c r="GV193" s="854"/>
      <c r="GW193" s="854"/>
      <c r="GX193" s="854"/>
      <c r="GY193" s="854"/>
      <c r="GZ193" s="854"/>
      <c r="HA193" s="854"/>
      <c r="HB193" s="854"/>
      <c r="HC193" s="854"/>
      <c r="HD193" s="854"/>
      <c r="HE193" s="854"/>
      <c r="HF193" s="854"/>
      <c r="HG193" s="854"/>
      <c r="HH193" s="854"/>
      <c r="HI193" s="854"/>
      <c r="HJ193" s="854"/>
      <c r="HK193" s="854"/>
      <c r="HL193" s="854"/>
      <c r="HM193" s="854"/>
      <c r="HN193" s="854"/>
      <c r="HO193" s="854"/>
      <c r="HP193" s="854"/>
      <c r="HQ193" s="854"/>
      <c r="HR193" s="854"/>
      <c r="HS193" s="854"/>
      <c r="HT193" s="854"/>
      <c r="HU193" s="854"/>
      <c r="HV193" s="854"/>
      <c r="HW193" s="854"/>
      <c r="HX193" s="854"/>
      <c r="HY193" s="854"/>
      <c r="HZ193" s="854"/>
      <c r="IA193" s="854"/>
      <c r="IB193" s="854"/>
      <c r="IC193" s="854"/>
      <c r="ID193" s="854"/>
      <c r="IE193" s="854"/>
      <c r="IF193" s="854"/>
      <c r="IG193" s="854"/>
      <c r="IH193" s="854"/>
      <c r="II193" s="854"/>
      <c r="IJ193" s="854"/>
      <c r="IK193" s="854"/>
      <c r="IL193" s="854"/>
      <c r="IM193" s="854"/>
      <c r="IN193" s="854"/>
      <c r="IO193" s="854"/>
      <c r="IP193" s="854"/>
      <c r="IQ193" s="854"/>
      <c r="IR193" s="854"/>
      <c r="IS193" s="854"/>
      <c r="IT193" s="854"/>
      <c r="IU193" s="854"/>
      <c r="IV193" s="854"/>
      <c r="IW193" s="854"/>
      <c r="IX193" s="854"/>
      <c r="IY193" s="854"/>
      <c r="IZ193" s="854"/>
      <c r="JA193" s="854"/>
      <c r="JB193" s="854"/>
      <c r="JC193" s="854"/>
      <c r="JD193" s="854"/>
      <c r="JE193" s="854"/>
      <c r="JF193" s="854"/>
      <c r="JG193" s="854"/>
      <c r="JH193" s="854"/>
      <c r="JI193" s="854"/>
      <c r="JJ193" s="854"/>
      <c r="JK193" s="854"/>
      <c r="JL193" s="854"/>
      <c r="JM193" s="854"/>
      <c r="JN193" s="854"/>
      <c r="JO193" s="854"/>
      <c r="JP193" s="854"/>
      <c r="JQ193" s="854"/>
      <c r="JR193" s="854"/>
      <c r="JS193" s="854"/>
      <c r="JT193" s="854"/>
      <c r="JU193" s="854"/>
      <c r="JV193" s="854"/>
      <c r="JW193" s="854"/>
      <c r="JX193" s="854"/>
      <c r="JY193" s="854"/>
      <c r="JZ193" s="854"/>
      <c r="KA193" s="854"/>
      <c r="KB193" s="854"/>
      <c r="KC193" s="854"/>
      <c r="KD193" s="854"/>
      <c r="KE193" s="854"/>
      <c r="KF193" s="854"/>
      <c r="KG193" s="854"/>
      <c r="KH193" s="854"/>
      <c r="KI193" s="854"/>
      <c r="KJ193" s="854"/>
      <c r="KK193" s="854"/>
      <c r="KL193" s="854"/>
      <c r="KM193" s="854"/>
      <c r="KN193" s="854"/>
      <c r="KO193" s="854"/>
      <c r="KP193" s="854"/>
      <c r="KQ193" s="854"/>
      <c r="KR193" s="854"/>
      <c r="KS193" s="854"/>
      <c r="KT193" s="854"/>
      <c r="KU193" s="854"/>
      <c r="KV193" s="854"/>
      <c r="KW193" s="854"/>
      <c r="KX193" s="854"/>
      <c r="KY193" s="854"/>
      <c r="KZ193" s="854"/>
      <c r="LA193" s="854"/>
      <c r="LB193" s="854"/>
      <c r="LC193" s="854"/>
      <c r="LD193" s="854"/>
      <c r="LE193" s="854"/>
      <c r="LF193" s="854"/>
      <c r="LG193" s="854"/>
      <c r="LH193" s="854"/>
      <c r="LI193" s="854"/>
      <c r="LJ193" s="854"/>
      <c r="LK193" s="854"/>
      <c r="LL193" s="854"/>
      <c r="LM193" s="855"/>
    </row>
    <row r="194" spans="1:325" s="856" customFormat="1" ht="15.75" outlineLevel="1">
      <c r="A194" s="295" t="s">
        <v>2399</v>
      </c>
      <c r="B194" s="492" t="s">
        <v>2446</v>
      </c>
      <c r="C194" s="515">
        <v>600009958</v>
      </c>
      <c r="D194" s="340" t="s">
        <v>1384</v>
      </c>
      <c r="E194" s="341"/>
      <c r="F194" s="329"/>
      <c r="G194" s="299" t="s">
        <v>111</v>
      </c>
      <c r="H194" s="836">
        <v>17.5</v>
      </c>
      <c r="I194" s="726">
        <v>1427.8780161760253</v>
      </c>
      <c r="J194" s="669">
        <f t="shared" si="38"/>
        <v>24987.865283080442</v>
      </c>
      <c r="K194" s="669">
        <f t="shared" si="39"/>
        <v>30515.181083697837</v>
      </c>
      <c r="L194" s="794">
        <f t="shared" si="40"/>
        <v>7.1814631543220681E-3</v>
      </c>
      <c r="M194" s="327"/>
      <c r="N194" s="1262"/>
      <c r="O194" s="1263"/>
      <c r="P194" s="345"/>
      <c r="Q194" s="345"/>
      <c r="R194" s="345"/>
      <c r="S194" s="345"/>
      <c r="T194" s="345"/>
      <c r="U194" s="345"/>
      <c r="V194" s="345"/>
      <c r="W194" s="345"/>
      <c r="X194" s="345"/>
      <c r="Y194" s="345"/>
      <c r="Z194" s="345"/>
      <c r="AA194" s="345"/>
      <c r="AB194" s="345"/>
      <c r="AC194" s="345"/>
      <c r="AD194" s="345"/>
      <c r="AE194" s="345"/>
      <c r="AF194" s="854"/>
      <c r="AG194" s="854"/>
      <c r="AH194" s="854"/>
      <c r="AI194" s="854"/>
      <c r="AJ194" s="854"/>
      <c r="AK194" s="854"/>
      <c r="AL194" s="854"/>
      <c r="AM194" s="854"/>
      <c r="AN194" s="854"/>
      <c r="AO194" s="854"/>
      <c r="AP194" s="854"/>
      <c r="AQ194" s="854"/>
      <c r="AR194" s="854"/>
      <c r="AS194" s="854"/>
      <c r="AT194" s="854"/>
      <c r="AU194" s="854"/>
      <c r="AV194" s="854"/>
      <c r="AW194" s="854"/>
      <c r="AX194" s="854"/>
      <c r="AY194" s="854"/>
      <c r="AZ194" s="854"/>
      <c r="BA194" s="854"/>
      <c r="BB194" s="854"/>
      <c r="BC194" s="854"/>
      <c r="BD194" s="854"/>
      <c r="BE194" s="854"/>
      <c r="BF194" s="854"/>
      <c r="BG194" s="854"/>
      <c r="BH194" s="854"/>
      <c r="BI194" s="854"/>
      <c r="BJ194" s="854"/>
      <c r="BK194" s="854"/>
      <c r="BL194" s="854"/>
      <c r="BM194" s="854"/>
      <c r="BN194" s="854"/>
      <c r="BO194" s="854"/>
      <c r="BP194" s="854"/>
      <c r="BQ194" s="854"/>
      <c r="BR194" s="854"/>
      <c r="BS194" s="854"/>
      <c r="BT194" s="854"/>
      <c r="BU194" s="854"/>
      <c r="BV194" s="854"/>
      <c r="BW194" s="854"/>
      <c r="BX194" s="854"/>
      <c r="BY194" s="854"/>
      <c r="BZ194" s="854"/>
      <c r="CA194" s="854"/>
      <c r="CB194" s="854"/>
      <c r="CC194" s="854"/>
      <c r="CD194" s="854"/>
      <c r="CE194" s="854"/>
      <c r="CF194" s="854"/>
      <c r="CG194" s="854"/>
      <c r="CH194" s="854"/>
      <c r="CI194" s="854"/>
      <c r="CJ194" s="854"/>
      <c r="CK194" s="854"/>
      <c r="CL194" s="854"/>
      <c r="CM194" s="854"/>
      <c r="CN194" s="854"/>
      <c r="CO194" s="854"/>
      <c r="CP194" s="854"/>
      <c r="CQ194" s="854"/>
      <c r="CR194" s="854"/>
      <c r="CS194" s="854"/>
      <c r="CT194" s="854"/>
      <c r="CU194" s="854"/>
      <c r="CV194" s="854"/>
      <c r="CW194" s="854"/>
      <c r="CX194" s="854"/>
      <c r="CY194" s="854"/>
      <c r="CZ194" s="854"/>
      <c r="DA194" s="854"/>
      <c r="DB194" s="854"/>
      <c r="DC194" s="854"/>
      <c r="DD194" s="854"/>
      <c r="DE194" s="854"/>
      <c r="DF194" s="854"/>
      <c r="DG194" s="854"/>
      <c r="DH194" s="854"/>
      <c r="DI194" s="854"/>
      <c r="DJ194" s="854"/>
      <c r="DK194" s="854"/>
      <c r="DL194" s="854"/>
      <c r="DM194" s="854"/>
      <c r="DN194" s="854"/>
      <c r="DO194" s="854"/>
      <c r="DP194" s="854"/>
      <c r="DQ194" s="854"/>
      <c r="DR194" s="854"/>
      <c r="DS194" s="854"/>
      <c r="DT194" s="854"/>
      <c r="DU194" s="854"/>
      <c r="DV194" s="854"/>
      <c r="DW194" s="854"/>
      <c r="DX194" s="854"/>
      <c r="DY194" s="854"/>
      <c r="DZ194" s="854"/>
      <c r="EA194" s="854"/>
      <c r="EB194" s="854"/>
      <c r="EC194" s="854"/>
      <c r="ED194" s="854"/>
      <c r="EE194" s="854"/>
      <c r="EF194" s="854"/>
      <c r="EG194" s="854"/>
      <c r="EH194" s="854"/>
      <c r="EI194" s="854"/>
      <c r="EJ194" s="854"/>
      <c r="EK194" s="854"/>
      <c r="EL194" s="854"/>
      <c r="EM194" s="854"/>
      <c r="EN194" s="854"/>
      <c r="EO194" s="854"/>
      <c r="EP194" s="854"/>
      <c r="EQ194" s="854"/>
      <c r="ER194" s="854"/>
      <c r="ES194" s="854"/>
      <c r="ET194" s="854"/>
      <c r="EU194" s="854"/>
      <c r="EV194" s="854"/>
      <c r="EW194" s="854"/>
      <c r="EX194" s="854"/>
      <c r="EY194" s="854"/>
      <c r="EZ194" s="854"/>
      <c r="FA194" s="854"/>
      <c r="FB194" s="854"/>
      <c r="FC194" s="854"/>
      <c r="FD194" s="854"/>
      <c r="FE194" s="854"/>
      <c r="FF194" s="854"/>
      <c r="FG194" s="854"/>
      <c r="FH194" s="854"/>
      <c r="FI194" s="854"/>
      <c r="FJ194" s="854"/>
      <c r="FK194" s="854"/>
      <c r="FL194" s="854"/>
      <c r="FM194" s="854"/>
      <c r="FN194" s="854"/>
      <c r="FO194" s="854"/>
      <c r="FP194" s="854"/>
      <c r="FQ194" s="854"/>
      <c r="FR194" s="854"/>
      <c r="FS194" s="854"/>
      <c r="FT194" s="854"/>
      <c r="FU194" s="854"/>
      <c r="FV194" s="854"/>
      <c r="FW194" s="854"/>
      <c r="FX194" s="854"/>
      <c r="FY194" s="854"/>
      <c r="FZ194" s="854"/>
      <c r="GA194" s="854"/>
      <c r="GB194" s="854"/>
      <c r="GC194" s="854"/>
      <c r="GD194" s="854"/>
      <c r="GE194" s="854"/>
      <c r="GF194" s="854"/>
      <c r="GG194" s="854"/>
      <c r="GH194" s="854"/>
      <c r="GI194" s="854"/>
      <c r="GJ194" s="854"/>
      <c r="GK194" s="854"/>
      <c r="GL194" s="854"/>
      <c r="GM194" s="854"/>
      <c r="GN194" s="854"/>
      <c r="GO194" s="854"/>
      <c r="GP194" s="854"/>
      <c r="GQ194" s="854"/>
      <c r="GR194" s="854"/>
      <c r="GS194" s="854"/>
      <c r="GT194" s="854"/>
      <c r="GU194" s="854"/>
      <c r="GV194" s="854"/>
      <c r="GW194" s="854"/>
      <c r="GX194" s="854"/>
      <c r="GY194" s="854"/>
      <c r="GZ194" s="854"/>
      <c r="HA194" s="854"/>
      <c r="HB194" s="854"/>
      <c r="HC194" s="854"/>
      <c r="HD194" s="854"/>
      <c r="HE194" s="854"/>
      <c r="HF194" s="854"/>
      <c r="HG194" s="854"/>
      <c r="HH194" s="854"/>
      <c r="HI194" s="854"/>
      <c r="HJ194" s="854"/>
      <c r="HK194" s="854"/>
      <c r="HL194" s="854"/>
      <c r="HM194" s="854"/>
      <c r="HN194" s="854"/>
      <c r="HO194" s="854"/>
      <c r="HP194" s="854"/>
      <c r="HQ194" s="854"/>
      <c r="HR194" s="854"/>
      <c r="HS194" s="854"/>
      <c r="HT194" s="854"/>
      <c r="HU194" s="854"/>
      <c r="HV194" s="854"/>
      <c r="HW194" s="854"/>
      <c r="HX194" s="854"/>
      <c r="HY194" s="854"/>
      <c r="HZ194" s="854"/>
      <c r="IA194" s="854"/>
      <c r="IB194" s="854"/>
      <c r="IC194" s="854"/>
      <c r="ID194" s="854"/>
      <c r="IE194" s="854"/>
      <c r="IF194" s="854"/>
      <c r="IG194" s="854"/>
      <c r="IH194" s="854"/>
      <c r="II194" s="854"/>
      <c r="IJ194" s="854"/>
      <c r="IK194" s="854"/>
      <c r="IL194" s="854"/>
      <c r="IM194" s="854"/>
      <c r="IN194" s="854"/>
      <c r="IO194" s="854"/>
      <c r="IP194" s="854"/>
      <c r="IQ194" s="854"/>
      <c r="IR194" s="854"/>
      <c r="IS194" s="854"/>
      <c r="IT194" s="854"/>
      <c r="IU194" s="854"/>
      <c r="IV194" s="854"/>
      <c r="IW194" s="854"/>
      <c r="IX194" s="854"/>
      <c r="IY194" s="854"/>
      <c r="IZ194" s="854"/>
      <c r="JA194" s="854"/>
      <c r="JB194" s="854"/>
      <c r="JC194" s="854"/>
      <c r="JD194" s="854"/>
      <c r="JE194" s="854"/>
      <c r="JF194" s="854"/>
      <c r="JG194" s="854"/>
      <c r="JH194" s="854"/>
      <c r="JI194" s="854"/>
      <c r="JJ194" s="854"/>
      <c r="JK194" s="854"/>
      <c r="JL194" s="854"/>
      <c r="JM194" s="854"/>
      <c r="JN194" s="854"/>
      <c r="JO194" s="854"/>
      <c r="JP194" s="854"/>
      <c r="JQ194" s="854"/>
      <c r="JR194" s="854"/>
      <c r="JS194" s="854"/>
      <c r="JT194" s="854"/>
      <c r="JU194" s="854"/>
      <c r="JV194" s="854"/>
      <c r="JW194" s="854"/>
      <c r="JX194" s="854"/>
      <c r="JY194" s="854"/>
      <c r="JZ194" s="854"/>
      <c r="KA194" s="854"/>
      <c r="KB194" s="854"/>
      <c r="KC194" s="854"/>
      <c r="KD194" s="854"/>
      <c r="KE194" s="854"/>
      <c r="KF194" s="854"/>
      <c r="KG194" s="854"/>
      <c r="KH194" s="854"/>
      <c r="KI194" s="854"/>
      <c r="KJ194" s="854"/>
      <c r="KK194" s="854"/>
      <c r="KL194" s="854"/>
      <c r="KM194" s="854"/>
      <c r="KN194" s="854"/>
      <c r="KO194" s="854"/>
      <c r="KP194" s="854"/>
      <c r="KQ194" s="854"/>
      <c r="KR194" s="854"/>
      <c r="KS194" s="854"/>
      <c r="KT194" s="854"/>
      <c r="KU194" s="854"/>
      <c r="KV194" s="854"/>
      <c r="KW194" s="854"/>
      <c r="KX194" s="854"/>
      <c r="KY194" s="854"/>
      <c r="KZ194" s="854"/>
      <c r="LA194" s="854"/>
      <c r="LB194" s="854"/>
      <c r="LC194" s="854"/>
      <c r="LD194" s="854"/>
      <c r="LE194" s="854"/>
      <c r="LF194" s="854"/>
      <c r="LG194" s="854"/>
      <c r="LH194" s="854"/>
      <c r="LI194" s="854"/>
      <c r="LJ194" s="854"/>
      <c r="LK194" s="854"/>
      <c r="LL194" s="854"/>
      <c r="LM194" s="855"/>
    </row>
    <row r="195" spans="1:325" s="856" customFormat="1" ht="15.75" outlineLevel="1">
      <c r="A195" s="295" t="s">
        <v>2400</v>
      </c>
      <c r="B195" s="492" t="s">
        <v>2446</v>
      </c>
      <c r="C195" s="515">
        <v>600009959</v>
      </c>
      <c r="D195" s="340" t="s">
        <v>1385</v>
      </c>
      <c r="E195" s="341"/>
      <c r="F195" s="329"/>
      <c r="G195" s="299" t="s">
        <v>111</v>
      </c>
      <c r="H195" s="836">
        <v>5.5</v>
      </c>
      <c r="I195" s="726">
        <v>1425.9560140240274</v>
      </c>
      <c r="J195" s="669">
        <f t="shared" si="38"/>
        <v>7842.75807713215</v>
      </c>
      <c r="K195" s="669">
        <f t="shared" si="39"/>
        <v>9577.5761637937812</v>
      </c>
      <c r="L195" s="794">
        <f t="shared" si="40"/>
        <v>2.2539931891390054E-3</v>
      </c>
      <c r="M195" s="327"/>
      <c r="N195" s="1262"/>
      <c r="O195" s="1263"/>
      <c r="P195" s="345"/>
      <c r="Q195" s="345"/>
      <c r="R195" s="345"/>
      <c r="S195" s="345"/>
      <c r="T195" s="345"/>
      <c r="U195" s="345"/>
      <c r="V195" s="345"/>
      <c r="W195" s="345"/>
      <c r="X195" s="345"/>
      <c r="Y195" s="345"/>
      <c r="Z195" s="345"/>
      <c r="AA195" s="345"/>
      <c r="AB195" s="345"/>
      <c r="AC195" s="345"/>
      <c r="AD195" s="345"/>
      <c r="AE195" s="345"/>
      <c r="AF195" s="854"/>
      <c r="AG195" s="854"/>
      <c r="AH195" s="854"/>
      <c r="AI195" s="854"/>
      <c r="AJ195" s="854"/>
      <c r="AK195" s="854"/>
      <c r="AL195" s="854"/>
      <c r="AM195" s="854"/>
      <c r="AN195" s="854"/>
      <c r="AO195" s="854"/>
      <c r="AP195" s="854"/>
      <c r="AQ195" s="854"/>
      <c r="AR195" s="854"/>
      <c r="AS195" s="854"/>
      <c r="AT195" s="854"/>
      <c r="AU195" s="854"/>
      <c r="AV195" s="854"/>
      <c r="AW195" s="854"/>
      <c r="AX195" s="854"/>
      <c r="AY195" s="854"/>
      <c r="AZ195" s="854"/>
      <c r="BA195" s="854"/>
      <c r="BB195" s="854"/>
      <c r="BC195" s="854"/>
      <c r="BD195" s="854"/>
      <c r="BE195" s="854"/>
      <c r="BF195" s="854"/>
      <c r="BG195" s="854"/>
      <c r="BH195" s="854"/>
      <c r="BI195" s="854"/>
      <c r="BJ195" s="854"/>
      <c r="BK195" s="854"/>
      <c r="BL195" s="854"/>
      <c r="BM195" s="854"/>
      <c r="BN195" s="854"/>
      <c r="BO195" s="854"/>
      <c r="BP195" s="854"/>
      <c r="BQ195" s="854"/>
      <c r="BR195" s="854"/>
      <c r="BS195" s="854"/>
      <c r="BT195" s="854"/>
      <c r="BU195" s="854"/>
      <c r="BV195" s="854"/>
      <c r="BW195" s="854"/>
      <c r="BX195" s="854"/>
      <c r="BY195" s="854"/>
      <c r="BZ195" s="854"/>
      <c r="CA195" s="854"/>
      <c r="CB195" s="854"/>
      <c r="CC195" s="854"/>
      <c r="CD195" s="854"/>
      <c r="CE195" s="854"/>
      <c r="CF195" s="854"/>
      <c r="CG195" s="854"/>
      <c r="CH195" s="854"/>
      <c r="CI195" s="854"/>
      <c r="CJ195" s="854"/>
      <c r="CK195" s="854"/>
      <c r="CL195" s="854"/>
      <c r="CM195" s="854"/>
      <c r="CN195" s="854"/>
      <c r="CO195" s="854"/>
      <c r="CP195" s="854"/>
      <c r="CQ195" s="854"/>
      <c r="CR195" s="854"/>
      <c r="CS195" s="854"/>
      <c r="CT195" s="854"/>
      <c r="CU195" s="854"/>
      <c r="CV195" s="854"/>
      <c r="CW195" s="854"/>
      <c r="CX195" s="854"/>
      <c r="CY195" s="854"/>
      <c r="CZ195" s="854"/>
      <c r="DA195" s="854"/>
      <c r="DB195" s="854"/>
      <c r="DC195" s="854"/>
      <c r="DD195" s="854"/>
      <c r="DE195" s="854"/>
      <c r="DF195" s="854"/>
      <c r="DG195" s="854"/>
      <c r="DH195" s="854"/>
      <c r="DI195" s="854"/>
      <c r="DJ195" s="854"/>
      <c r="DK195" s="854"/>
      <c r="DL195" s="854"/>
      <c r="DM195" s="854"/>
      <c r="DN195" s="854"/>
      <c r="DO195" s="854"/>
      <c r="DP195" s="854"/>
      <c r="DQ195" s="854"/>
      <c r="DR195" s="854"/>
      <c r="DS195" s="854"/>
      <c r="DT195" s="854"/>
      <c r="DU195" s="854"/>
      <c r="DV195" s="854"/>
      <c r="DW195" s="854"/>
      <c r="DX195" s="854"/>
      <c r="DY195" s="854"/>
      <c r="DZ195" s="854"/>
      <c r="EA195" s="854"/>
      <c r="EB195" s="854"/>
      <c r="EC195" s="854"/>
      <c r="ED195" s="854"/>
      <c r="EE195" s="854"/>
      <c r="EF195" s="854"/>
      <c r="EG195" s="854"/>
      <c r="EH195" s="854"/>
      <c r="EI195" s="854"/>
      <c r="EJ195" s="854"/>
      <c r="EK195" s="854"/>
      <c r="EL195" s="854"/>
      <c r="EM195" s="854"/>
      <c r="EN195" s="854"/>
      <c r="EO195" s="854"/>
      <c r="EP195" s="854"/>
      <c r="EQ195" s="854"/>
      <c r="ER195" s="854"/>
      <c r="ES195" s="854"/>
      <c r="ET195" s="854"/>
      <c r="EU195" s="854"/>
      <c r="EV195" s="854"/>
      <c r="EW195" s="854"/>
      <c r="EX195" s="854"/>
      <c r="EY195" s="854"/>
      <c r="EZ195" s="854"/>
      <c r="FA195" s="854"/>
      <c r="FB195" s="854"/>
      <c r="FC195" s="854"/>
      <c r="FD195" s="854"/>
      <c r="FE195" s="854"/>
      <c r="FF195" s="854"/>
      <c r="FG195" s="854"/>
      <c r="FH195" s="854"/>
      <c r="FI195" s="854"/>
      <c r="FJ195" s="854"/>
      <c r="FK195" s="854"/>
      <c r="FL195" s="854"/>
      <c r="FM195" s="854"/>
      <c r="FN195" s="854"/>
      <c r="FO195" s="854"/>
      <c r="FP195" s="854"/>
      <c r="FQ195" s="854"/>
      <c r="FR195" s="854"/>
      <c r="FS195" s="854"/>
      <c r="FT195" s="854"/>
      <c r="FU195" s="854"/>
      <c r="FV195" s="854"/>
      <c r="FW195" s="854"/>
      <c r="FX195" s="854"/>
      <c r="FY195" s="854"/>
      <c r="FZ195" s="854"/>
      <c r="GA195" s="854"/>
      <c r="GB195" s="854"/>
      <c r="GC195" s="854"/>
      <c r="GD195" s="854"/>
      <c r="GE195" s="854"/>
      <c r="GF195" s="854"/>
      <c r="GG195" s="854"/>
      <c r="GH195" s="854"/>
      <c r="GI195" s="854"/>
      <c r="GJ195" s="854"/>
      <c r="GK195" s="854"/>
      <c r="GL195" s="854"/>
      <c r="GM195" s="854"/>
      <c r="GN195" s="854"/>
      <c r="GO195" s="854"/>
      <c r="GP195" s="854"/>
      <c r="GQ195" s="854"/>
      <c r="GR195" s="854"/>
      <c r="GS195" s="854"/>
      <c r="GT195" s="854"/>
      <c r="GU195" s="854"/>
      <c r="GV195" s="854"/>
      <c r="GW195" s="854"/>
      <c r="GX195" s="854"/>
      <c r="GY195" s="854"/>
      <c r="GZ195" s="854"/>
      <c r="HA195" s="854"/>
      <c r="HB195" s="854"/>
      <c r="HC195" s="854"/>
      <c r="HD195" s="854"/>
      <c r="HE195" s="854"/>
      <c r="HF195" s="854"/>
      <c r="HG195" s="854"/>
      <c r="HH195" s="854"/>
      <c r="HI195" s="854"/>
      <c r="HJ195" s="854"/>
      <c r="HK195" s="854"/>
      <c r="HL195" s="854"/>
      <c r="HM195" s="854"/>
      <c r="HN195" s="854"/>
      <c r="HO195" s="854"/>
      <c r="HP195" s="854"/>
      <c r="HQ195" s="854"/>
      <c r="HR195" s="854"/>
      <c r="HS195" s="854"/>
      <c r="HT195" s="854"/>
      <c r="HU195" s="854"/>
      <c r="HV195" s="854"/>
      <c r="HW195" s="854"/>
      <c r="HX195" s="854"/>
      <c r="HY195" s="854"/>
      <c r="HZ195" s="854"/>
      <c r="IA195" s="854"/>
      <c r="IB195" s="854"/>
      <c r="IC195" s="854"/>
      <c r="ID195" s="854"/>
      <c r="IE195" s="854"/>
      <c r="IF195" s="854"/>
      <c r="IG195" s="854"/>
      <c r="IH195" s="854"/>
      <c r="II195" s="854"/>
      <c r="IJ195" s="854"/>
      <c r="IK195" s="854"/>
      <c r="IL195" s="854"/>
      <c r="IM195" s="854"/>
      <c r="IN195" s="854"/>
      <c r="IO195" s="854"/>
      <c r="IP195" s="854"/>
      <c r="IQ195" s="854"/>
      <c r="IR195" s="854"/>
      <c r="IS195" s="854"/>
      <c r="IT195" s="854"/>
      <c r="IU195" s="854"/>
      <c r="IV195" s="854"/>
      <c r="IW195" s="854"/>
      <c r="IX195" s="854"/>
      <c r="IY195" s="854"/>
      <c r="IZ195" s="854"/>
      <c r="JA195" s="854"/>
      <c r="JB195" s="854"/>
      <c r="JC195" s="854"/>
      <c r="JD195" s="854"/>
      <c r="JE195" s="854"/>
      <c r="JF195" s="854"/>
      <c r="JG195" s="854"/>
      <c r="JH195" s="854"/>
      <c r="JI195" s="854"/>
      <c r="JJ195" s="854"/>
      <c r="JK195" s="854"/>
      <c r="JL195" s="854"/>
      <c r="JM195" s="854"/>
      <c r="JN195" s="854"/>
      <c r="JO195" s="854"/>
      <c r="JP195" s="854"/>
      <c r="JQ195" s="854"/>
      <c r="JR195" s="854"/>
      <c r="JS195" s="854"/>
      <c r="JT195" s="854"/>
      <c r="JU195" s="854"/>
      <c r="JV195" s="854"/>
      <c r="JW195" s="854"/>
      <c r="JX195" s="854"/>
      <c r="JY195" s="854"/>
      <c r="JZ195" s="854"/>
      <c r="KA195" s="854"/>
      <c r="KB195" s="854"/>
      <c r="KC195" s="854"/>
      <c r="KD195" s="854"/>
      <c r="KE195" s="854"/>
      <c r="KF195" s="854"/>
      <c r="KG195" s="854"/>
      <c r="KH195" s="854"/>
      <c r="KI195" s="854"/>
      <c r="KJ195" s="854"/>
      <c r="KK195" s="854"/>
      <c r="KL195" s="854"/>
      <c r="KM195" s="854"/>
      <c r="KN195" s="854"/>
      <c r="KO195" s="854"/>
      <c r="KP195" s="854"/>
      <c r="KQ195" s="854"/>
      <c r="KR195" s="854"/>
      <c r="KS195" s="854"/>
      <c r="KT195" s="854"/>
      <c r="KU195" s="854"/>
      <c r="KV195" s="854"/>
      <c r="KW195" s="854"/>
      <c r="KX195" s="854"/>
      <c r="KY195" s="854"/>
      <c r="KZ195" s="854"/>
      <c r="LA195" s="854"/>
      <c r="LB195" s="854"/>
      <c r="LC195" s="854"/>
      <c r="LD195" s="854"/>
      <c r="LE195" s="854"/>
      <c r="LF195" s="854"/>
      <c r="LG195" s="854"/>
      <c r="LH195" s="854"/>
      <c r="LI195" s="854"/>
      <c r="LJ195" s="854"/>
      <c r="LK195" s="854"/>
      <c r="LL195" s="854"/>
      <c r="LM195" s="855"/>
    </row>
    <row r="196" spans="1:325" s="856" customFormat="1" ht="15.75" outlineLevel="1">
      <c r="A196" s="295" t="s">
        <v>2401</v>
      </c>
      <c r="B196" s="492" t="s">
        <v>2446</v>
      </c>
      <c r="C196" s="515">
        <v>600009960</v>
      </c>
      <c r="D196" s="340" t="s">
        <v>1386</v>
      </c>
      <c r="E196" s="341"/>
      <c r="F196" s="329"/>
      <c r="G196" s="299" t="s">
        <v>111</v>
      </c>
      <c r="H196" s="836">
        <v>6</v>
      </c>
      <c r="I196" s="726">
        <v>1621.3621713720293</v>
      </c>
      <c r="J196" s="669">
        <f t="shared" si="38"/>
        <v>9728.1730282321751</v>
      </c>
      <c r="K196" s="669">
        <f t="shared" si="39"/>
        <v>11880.044902077132</v>
      </c>
      <c r="L196" s="794">
        <f t="shared" si="40"/>
        <v>2.795857724125949E-3</v>
      </c>
      <c r="M196" s="327"/>
      <c r="N196" s="1262"/>
      <c r="O196" s="1263"/>
      <c r="P196" s="345"/>
      <c r="Q196" s="345"/>
      <c r="R196" s="345"/>
      <c r="S196" s="345"/>
      <c r="T196" s="345"/>
      <c r="U196" s="345"/>
      <c r="V196" s="345"/>
      <c r="W196" s="345"/>
      <c r="X196" s="345"/>
      <c r="Y196" s="345"/>
      <c r="Z196" s="345"/>
      <c r="AA196" s="345"/>
      <c r="AB196" s="345"/>
      <c r="AC196" s="345"/>
      <c r="AD196" s="345"/>
      <c r="AE196" s="345"/>
      <c r="AF196" s="854"/>
      <c r="AG196" s="854"/>
      <c r="AH196" s="854"/>
      <c r="AI196" s="854"/>
      <c r="AJ196" s="854"/>
      <c r="AK196" s="854"/>
      <c r="AL196" s="854"/>
      <c r="AM196" s="854"/>
      <c r="AN196" s="854"/>
      <c r="AO196" s="854"/>
      <c r="AP196" s="854"/>
      <c r="AQ196" s="854"/>
      <c r="AR196" s="854"/>
      <c r="AS196" s="854"/>
      <c r="AT196" s="854"/>
      <c r="AU196" s="854"/>
      <c r="AV196" s="854"/>
      <c r="AW196" s="854"/>
      <c r="AX196" s="854"/>
      <c r="AY196" s="854"/>
      <c r="AZ196" s="854"/>
      <c r="BA196" s="854"/>
      <c r="BB196" s="854"/>
      <c r="BC196" s="854"/>
      <c r="BD196" s="854"/>
      <c r="BE196" s="854"/>
      <c r="BF196" s="854"/>
      <c r="BG196" s="854"/>
      <c r="BH196" s="854"/>
      <c r="BI196" s="854"/>
      <c r="BJ196" s="854"/>
      <c r="BK196" s="854"/>
      <c r="BL196" s="854"/>
      <c r="BM196" s="854"/>
      <c r="BN196" s="854"/>
      <c r="BO196" s="854"/>
      <c r="BP196" s="854"/>
      <c r="BQ196" s="854"/>
      <c r="BR196" s="854"/>
      <c r="BS196" s="854"/>
      <c r="BT196" s="854"/>
      <c r="BU196" s="854"/>
      <c r="BV196" s="854"/>
      <c r="BW196" s="854"/>
      <c r="BX196" s="854"/>
      <c r="BY196" s="854"/>
      <c r="BZ196" s="854"/>
      <c r="CA196" s="854"/>
      <c r="CB196" s="854"/>
      <c r="CC196" s="854"/>
      <c r="CD196" s="854"/>
      <c r="CE196" s="854"/>
      <c r="CF196" s="854"/>
      <c r="CG196" s="854"/>
      <c r="CH196" s="854"/>
      <c r="CI196" s="854"/>
      <c r="CJ196" s="854"/>
      <c r="CK196" s="854"/>
      <c r="CL196" s="854"/>
      <c r="CM196" s="854"/>
      <c r="CN196" s="854"/>
      <c r="CO196" s="854"/>
      <c r="CP196" s="854"/>
      <c r="CQ196" s="854"/>
      <c r="CR196" s="854"/>
      <c r="CS196" s="854"/>
      <c r="CT196" s="854"/>
      <c r="CU196" s="854"/>
      <c r="CV196" s="854"/>
      <c r="CW196" s="854"/>
      <c r="CX196" s="854"/>
      <c r="CY196" s="854"/>
      <c r="CZ196" s="854"/>
      <c r="DA196" s="854"/>
      <c r="DB196" s="854"/>
      <c r="DC196" s="854"/>
      <c r="DD196" s="854"/>
      <c r="DE196" s="854"/>
      <c r="DF196" s="854"/>
      <c r="DG196" s="854"/>
      <c r="DH196" s="854"/>
      <c r="DI196" s="854"/>
      <c r="DJ196" s="854"/>
      <c r="DK196" s="854"/>
      <c r="DL196" s="854"/>
      <c r="DM196" s="854"/>
      <c r="DN196" s="854"/>
      <c r="DO196" s="854"/>
      <c r="DP196" s="854"/>
      <c r="DQ196" s="854"/>
      <c r="DR196" s="854"/>
      <c r="DS196" s="854"/>
      <c r="DT196" s="854"/>
      <c r="DU196" s="854"/>
      <c r="DV196" s="854"/>
      <c r="DW196" s="854"/>
      <c r="DX196" s="854"/>
      <c r="DY196" s="854"/>
      <c r="DZ196" s="854"/>
      <c r="EA196" s="854"/>
      <c r="EB196" s="854"/>
      <c r="EC196" s="854"/>
      <c r="ED196" s="854"/>
      <c r="EE196" s="854"/>
      <c r="EF196" s="854"/>
      <c r="EG196" s="854"/>
      <c r="EH196" s="854"/>
      <c r="EI196" s="854"/>
      <c r="EJ196" s="854"/>
      <c r="EK196" s="854"/>
      <c r="EL196" s="854"/>
      <c r="EM196" s="854"/>
      <c r="EN196" s="854"/>
      <c r="EO196" s="854"/>
      <c r="EP196" s="854"/>
      <c r="EQ196" s="854"/>
      <c r="ER196" s="854"/>
      <c r="ES196" s="854"/>
      <c r="ET196" s="854"/>
      <c r="EU196" s="854"/>
      <c r="EV196" s="854"/>
      <c r="EW196" s="854"/>
      <c r="EX196" s="854"/>
      <c r="EY196" s="854"/>
      <c r="EZ196" s="854"/>
      <c r="FA196" s="854"/>
      <c r="FB196" s="854"/>
      <c r="FC196" s="854"/>
      <c r="FD196" s="854"/>
      <c r="FE196" s="854"/>
      <c r="FF196" s="854"/>
      <c r="FG196" s="854"/>
      <c r="FH196" s="854"/>
      <c r="FI196" s="854"/>
      <c r="FJ196" s="854"/>
      <c r="FK196" s="854"/>
      <c r="FL196" s="854"/>
      <c r="FM196" s="854"/>
      <c r="FN196" s="854"/>
      <c r="FO196" s="854"/>
      <c r="FP196" s="854"/>
      <c r="FQ196" s="854"/>
      <c r="FR196" s="854"/>
      <c r="FS196" s="854"/>
      <c r="FT196" s="854"/>
      <c r="FU196" s="854"/>
      <c r="FV196" s="854"/>
      <c r="FW196" s="854"/>
      <c r="FX196" s="854"/>
      <c r="FY196" s="854"/>
      <c r="FZ196" s="854"/>
      <c r="GA196" s="854"/>
      <c r="GB196" s="854"/>
      <c r="GC196" s="854"/>
      <c r="GD196" s="854"/>
      <c r="GE196" s="854"/>
      <c r="GF196" s="854"/>
      <c r="GG196" s="854"/>
      <c r="GH196" s="854"/>
      <c r="GI196" s="854"/>
      <c r="GJ196" s="854"/>
      <c r="GK196" s="854"/>
      <c r="GL196" s="854"/>
      <c r="GM196" s="854"/>
      <c r="GN196" s="854"/>
      <c r="GO196" s="854"/>
      <c r="GP196" s="854"/>
      <c r="GQ196" s="854"/>
      <c r="GR196" s="854"/>
      <c r="GS196" s="854"/>
      <c r="GT196" s="854"/>
      <c r="GU196" s="854"/>
      <c r="GV196" s="854"/>
      <c r="GW196" s="854"/>
      <c r="GX196" s="854"/>
      <c r="GY196" s="854"/>
      <c r="GZ196" s="854"/>
      <c r="HA196" s="854"/>
      <c r="HB196" s="854"/>
      <c r="HC196" s="854"/>
      <c r="HD196" s="854"/>
      <c r="HE196" s="854"/>
      <c r="HF196" s="854"/>
      <c r="HG196" s="854"/>
      <c r="HH196" s="854"/>
      <c r="HI196" s="854"/>
      <c r="HJ196" s="854"/>
      <c r="HK196" s="854"/>
      <c r="HL196" s="854"/>
      <c r="HM196" s="854"/>
      <c r="HN196" s="854"/>
      <c r="HO196" s="854"/>
      <c r="HP196" s="854"/>
      <c r="HQ196" s="854"/>
      <c r="HR196" s="854"/>
      <c r="HS196" s="854"/>
      <c r="HT196" s="854"/>
      <c r="HU196" s="854"/>
      <c r="HV196" s="854"/>
      <c r="HW196" s="854"/>
      <c r="HX196" s="854"/>
      <c r="HY196" s="854"/>
      <c r="HZ196" s="854"/>
      <c r="IA196" s="854"/>
      <c r="IB196" s="854"/>
      <c r="IC196" s="854"/>
      <c r="ID196" s="854"/>
      <c r="IE196" s="854"/>
      <c r="IF196" s="854"/>
      <c r="IG196" s="854"/>
      <c r="IH196" s="854"/>
      <c r="II196" s="854"/>
      <c r="IJ196" s="854"/>
      <c r="IK196" s="854"/>
      <c r="IL196" s="854"/>
      <c r="IM196" s="854"/>
      <c r="IN196" s="854"/>
      <c r="IO196" s="854"/>
      <c r="IP196" s="854"/>
      <c r="IQ196" s="854"/>
      <c r="IR196" s="854"/>
      <c r="IS196" s="854"/>
      <c r="IT196" s="854"/>
      <c r="IU196" s="854"/>
      <c r="IV196" s="854"/>
      <c r="IW196" s="854"/>
      <c r="IX196" s="854"/>
      <c r="IY196" s="854"/>
      <c r="IZ196" s="854"/>
      <c r="JA196" s="854"/>
      <c r="JB196" s="854"/>
      <c r="JC196" s="854"/>
      <c r="JD196" s="854"/>
      <c r="JE196" s="854"/>
      <c r="JF196" s="854"/>
      <c r="JG196" s="854"/>
      <c r="JH196" s="854"/>
      <c r="JI196" s="854"/>
      <c r="JJ196" s="854"/>
      <c r="JK196" s="854"/>
      <c r="JL196" s="854"/>
      <c r="JM196" s="854"/>
      <c r="JN196" s="854"/>
      <c r="JO196" s="854"/>
      <c r="JP196" s="854"/>
      <c r="JQ196" s="854"/>
      <c r="JR196" s="854"/>
      <c r="JS196" s="854"/>
      <c r="JT196" s="854"/>
      <c r="JU196" s="854"/>
      <c r="JV196" s="854"/>
      <c r="JW196" s="854"/>
      <c r="JX196" s="854"/>
      <c r="JY196" s="854"/>
      <c r="JZ196" s="854"/>
      <c r="KA196" s="854"/>
      <c r="KB196" s="854"/>
      <c r="KC196" s="854"/>
      <c r="KD196" s="854"/>
      <c r="KE196" s="854"/>
      <c r="KF196" s="854"/>
      <c r="KG196" s="854"/>
      <c r="KH196" s="854"/>
      <c r="KI196" s="854"/>
      <c r="KJ196" s="854"/>
      <c r="KK196" s="854"/>
      <c r="KL196" s="854"/>
      <c r="KM196" s="854"/>
      <c r="KN196" s="854"/>
      <c r="KO196" s="854"/>
      <c r="KP196" s="854"/>
      <c r="KQ196" s="854"/>
      <c r="KR196" s="854"/>
      <c r="KS196" s="854"/>
      <c r="KT196" s="854"/>
      <c r="KU196" s="854"/>
      <c r="KV196" s="854"/>
      <c r="KW196" s="854"/>
      <c r="KX196" s="854"/>
      <c r="KY196" s="854"/>
      <c r="KZ196" s="854"/>
      <c r="LA196" s="854"/>
      <c r="LB196" s="854"/>
      <c r="LC196" s="854"/>
      <c r="LD196" s="854"/>
      <c r="LE196" s="854"/>
      <c r="LF196" s="854"/>
      <c r="LG196" s="854"/>
      <c r="LH196" s="854"/>
      <c r="LI196" s="854"/>
      <c r="LJ196" s="854"/>
      <c r="LK196" s="854"/>
      <c r="LL196" s="854"/>
      <c r="LM196" s="855"/>
    </row>
    <row r="197" spans="1:325" s="856" customFormat="1" ht="15.75" outlineLevel="1">
      <c r="A197" s="295" t="s">
        <v>2402</v>
      </c>
      <c r="B197" s="492" t="s">
        <v>2446</v>
      </c>
      <c r="C197" s="515">
        <v>600009961</v>
      </c>
      <c r="D197" s="340" t="s">
        <v>1387</v>
      </c>
      <c r="E197" s="341"/>
      <c r="F197" s="329"/>
      <c r="G197" s="299" t="s">
        <v>111</v>
      </c>
      <c r="H197" s="836">
        <v>3.5</v>
      </c>
      <c r="I197" s="726">
        <v>1742.7722277200314</v>
      </c>
      <c r="J197" s="669">
        <f t="shared" si="38"/>
        <v>6099.7027970201098</v>
      </c>
      <c r="K197" s="669">
        <f t="shared" si="39"/>
        <v>7448.9570557209581</v>
      </c>
      <c r="L197" s="794">
        <f t="shared" si="40"/>
        <v>1.7530425425646857E-3</v>
      </c>
      <c r="M197" s="327"/>
      <c r="N197" s="1262"/>
      <c r="O197" s="1263"/>
      <c r="P197" s="345"/>
      <c r="Q197" s="345"/>
      <c r="R197" s="345"/>
      <c r="S197" s="345"/>
      <c r="T197" s="345"/>
      <c r="U197" s="345"/>
      <c r="V197" s="345"/>
      <c r="W197" s="345"/>
      <c r="X197" s="345"/>
      <c r="Y197" s="345"/>
      <c r="Z197" s="345"/>
      <c r="AA197" s="345"/>
      <c r="AB197" s="345"/>
      <c r="AC197" s="345"/>
      <c r="AD197" s="345"/>
      <c r="AE197" s="345"/>
      <c r="AF197" s="854"/>
      <c r="AG197" s="854"/>
      <c r="AH197" s="854"/>
      <c r="AI197" s="854"/>
      <c r="AJ197" s="854"/>
      <c r="AK197" s="854"/>
      <c r="AL197" s="854"/>
      <c r="AM197" s="854"/>
      <c r="AN197" s="854"/>
      <c r="AO197" s="854"/>
      <c r="AP197" s="854"/>
      <c r="AQ197" s="854"/>
      <c r="AR197" s="854"/>
      <c r="AS197" s="854"/>
      <c r="AT197" s="854"/>
      <c r="AU197" s="854"/>
      <c r="AV197" s="854"/>
      <c r="AW197" s="854"/>
      <c r="AX197" s="854"/>
      <c r="AY197" s="854"/>
      <c r="AZ197" s="854"/>
      <c r="BA197" s="854"/>
      <c r="BB197" s="854"/>
      <c r="BC197" s="854"/>
      <c r="BD197" s="854"/>
      <c r="BE197" s="854"/>
      <c r="BF197" s="854"/>
      <c r="BG197" s="854"/>
      <c r="BH197" s="854"/>
      <c r="BI197" s="854"/>
      <c r="BJ197" s="854"/>
      <c r="BK197" s="854"/>
      <c r="BL197" s="854"/>
      <c r="BM197" s="854"/>
      <c r="BN197" s="854"/>
      <c r="BO197" s="854"/>
      <c r="BP197" s="854"/>
      <c r="BQ197" s="854"/>
      <c r="BR197" s="854"/>
      <c r="BS197" s="854"/>
      <c r="BT197" s="854"/>
      <c r="BU197" s="854"/>
      <c r="BV197" s="854"/>
      <c r="BW197" s="854"/>
      <c r="BX197" s="854"/>
      <c r="BY197" s="854"/>
      <c r="BZ197" s="854"/>
      <c r="CA197" s="854"/>
      <c r="CB197" s="854"/>
      <c r="CC197" s="854"/>
      <c r="CD197" s="854"/>
      <c r="CE197" s="854"/>
      <c r="CF197" s="854"/>
      <c r="CG197" s="854"/>
      <c r="CH197" s="854"/>
      <c r="CI197" s="854"/>
      <c r="CJ197" s="854"/>
      <c r="CK197" s="854"/>
      <c r="CL197" s="854"/>
      <c r="CM197" s="854"/>
      <c r="CN197" s="854"/>
      <c r="CO197" s="854"/>
      <c r="CP197" s="854"/>
      <c r="CQ197" s="854"/>
      <c r="CR197" s="854"/>
      <c r="CS197" s="854"/>
      <c r="CT197" s="854"/>
      <c r="CU197" s="854"/>
      <c r="CV197" s="854"/>
      <c r="CW197" s="854"/>
      <c r="CX197" s="854"/>
      <c r="CY197" s="854"/>
      <c r="CZ197" s="854"/>
      <c r="DA197" s="854"/>
      <c r="DB197" s="854"/>
      <c r="DC197" s="854"/>
      <c r="DD197" s="854"/>
      <c r="DE197" s="854"/>
      <c r="DF197" s="854"/>
      <c r="DG197" s="854"/>
      <c r="DH197" s="854"/>
      <c r="DI197" s="854"/>
      <c r="DJ197" s="854"/>
      <c r="DK197" s="854"/>
      <c r="DL197" s="854"/>
      <c r="DM197" s="854"/>
      <c r="DN197" s="854"/>
      <c r="DO197" s="854"/>
      <c r="DP197" s="854"/>
      <c r="DQ197" s="854"/>
      <c r="DR197" s="854"/>
      <c r="DS197" s="854"/>
      <c r="DT197" s="854"/>
      <c r="DU197" s="854"/>
      <c r="DV197" s="854"/>
      <c r="DW197" s="854"/>
      <c r="DX197" s="854"/>
      <c r="DY197" s="854"/>
      <c r="DZ197" s="854"/>
      <c r="EA197" s="854"/>
      <c r="EB197" s="854"/>
      <c r="EC197" s="854"/>
      <c r="ED197" s="854"/>
      <c r="EE197" s="854"/>
      <c r="EF197" s="854"/>
      <c r="EG197" s="854"/>
      <c r="EH197" s="854"/>
      <c r="EI197" s="854"/>
      <c r="EJ197" s="854"/>
      <c r="EK197" s="854"/>
      <c r="EL197" s="854"/>
      <c r="EM197" s="854"/>
      <c r="EN197" s="854"/>
      <c r="EO197" s="854"/>
      <c r="EP197" s="854"/>
      <c r="EQ197" s="854"/>
      <c r="ER197" s="854"/>
      <c r="ES197" s="854"/>
      <c r="ET197" s="854"/>
      <c r="EU197" s="854"/>
      <c r="EV197" s="854"/>
      <c r="EW197" s="854"/>
      <c r="EX197" s="854"/>
      <c r="EY197" s="854"/>
      <c r="EZ197" s="854"/>
      <c r="FA197" s="854"/>
      <c r="FB197" s="854"/>
      <c r="FC197" s="854"/>
      <c r="FD197" s="854"/>
      <c r="FE197" s="854"/>
      <c r="FF197" s="854"/>
      <c r="FG197" s="854"/>
      <c r="FH197" s="854"/>
      <c r="FI197" s="854"/>
      <c r="FJ197" s="854"/>
      <c r="FK197" s="854"/>
      <c r="FL197" s="854"/>
      <c r="FM197" s="854"/>
      <c r="FN197" s="854"/>
      <c r="FO197" s="854"/>
      <c r="FP197" s="854"/>
      <c r="FQ197" s="854"/>
      <c r="FR197" s="854"/>
      <c r="FS197" s="854"/>
      <c r="FT197" s="854"/>
      <c r="FU197" s="854"/>
      <c r="FV197" s="854"/>
      <c r="FW197" s="854"/>
      <c r="FX197" s="854"/>
      <c r="FY197" s="854"/>
      <c r="FZ197" s="854"/>
      <c r="GA197" s="854"/>
      <c r="GB197" s="854"/>
      <c r="GC197" s="854"/>
      <c r="GD197" s="854"/>
      <c r="GE197" s="854"/>
      <c r="GF197" s="854"/>
      <c r="GG197" s="854"/>
      <c r="GH197" s="854"/>
      <c r="GI197" s="854"/>
      <c r="GJ197" s="854"/>
      <c r="GK197" s="854"/>
      <c r="GL197" s="854"/>
      <c r="GM197" s="854"/>
      <c r="GN197" s="854"/>
      <c r="GO197" s="854"/>
      <c r="GP197" s="854"/>
      <c r="GQ197" s="854"/>
      <c r="GR197" s="854"/>
      <c r="GS197" s="854"/>
      <c r="GT197" s="854"/>
      <c r="GU197" s="854"/>
      <c r="GV197" s="854"/>
      <c r="GW197" s="854"/>
      <c r="GX197" s="854"/>
      <c r="GY197" s="854"/>
      <c r="GZ197" s="854"/>
      <c r="HA197" s="854"/>
      <c r="HB197" s="854"/>
      <c r="HC197" s="854"/>
      <c r="HD197" s="854"/>
      <c r="HE197" s="854"/>
      <c r="HF197" s="854"/>
      <c r="HG197" s="854"/>
      <c r="HH197" s="854"/>
      <c r="HI197" s="854"/>
      <c r="HJ197" s="854"/>
      <c r="HK197" s="854"/>
      <c r="HL197" s="854"/>
      <c r="HM197" s="854"/>
      <c r="HN197" s="854"/>
      <c r="HO197" s="854"/>
      <c r="HP197" s="854"/>
      <c r="HQ197" s="854"/>
      <c r="HR197" s="854"/>
      <c r="HS197" s="854"/>
      <c r="HT197" s="854"/>
      <c r="HU197" s="854"/>
      <c r="HV197" s="854"/>
      <c r="HW197" s="854"/>
      <c r="HX197" s="854"/>
      <c r="HY197" s="854"/>
      <c r="HZ197" s="854"/>
      <c r="IA197" s="854"/>
      <c r="IB197" s="854"/>
      <c r="IC197" s="854"/>
      <c r="ID197" s="854"/>
      <c r="IE197" s="854"/>
      <c r="IF197" s="854"/>
      <c r="IG197" s="854"/>
      <c r="IH197" s="854"/>
      <c r="II197" s="854"/>
      <c r="IJ197" s="854"/>
      <c r="IK197" s="854"/>
      <c r="IL197" s="854"/>
      <c r="IM197" s="854"/>
      <c r="IN197" s="854"/>
      <c r="IO197" s="854"/>
      <c r="IP197" s="854"/>
      <c r="IQ197" s="854"/>
      <c r="IR197" s="854"/>
      <c r="IS197" s="854"/>
      <c r="IT197" s="854"/>
      <c r="IU197" s="854"/>
      <c r="IV197" s="854"/>
      <c r="IW197" s="854"/>
      <c r="IX197" s="854"/>
      <c r="IY197" s="854"/>
      <c r="IZ197" s="854"/>
      <c r="JA197" s="854"/>
      <c r="JB197" s="854"/>
      <c r="JC197" s="854"/>
      <c r="JD197" s="854"/>
      <c r="JE197" s="854"/>
      <c r="JF197" s="854"/>
      <c r="JG197" s="854"/>
      <c r="JH197" s="854"/>
      <c r="JI197" s="854"/>
      <c r="JJ197" s="854"/>
      <c r="JK197" s="854"/>
      <c r="JL197" s="854"/>
      <c r="JM197" s="854"/>
      <c r="JN197" s="854"/>
      <c r="JO197" s="854"/>
      <c r="JP197" s="854"/>
      <c r="JQ197" s="854"/>
      <c r="JR197" s="854"/>
      <c r="JS197" s="854"/>
      <c r="JT197" s="854"/>
      <c r="JU197" s="854"/>
      <c r="JV197" s="854"/>
      <c r="JW197" s="854"/>
      <c r="JX197" s="854"/>
      <c r="JY197" s="854"/>
      <c r="JZ197" s="854"/>
      <c r="KA197" s="854"/>
      <c r="KB197" s="854"/>
      <c r="KC197" s="854"/>
      <c r="KD197" s="854"/>
      <c r="KE197" s="854"/>
      <c r="KF197" s="854"/>
      <c r="KG197" s="854"/>
      <c r="KH197" s="854"/>
      <c r="KI197" s="854"/>
      <c r="KJ197" s="854"/>
      <c r="KK197" s="854"/>
      <c r="KL197" s="854"/>
      <c r="KM197" s="854"/>
      <c r="KN197" s="854"/>
      <c r="KO197" s="854"/>
      <c r="KP197" s="854"/>
      <c r="KQ197" s="854"/>
      <c r="KR197" s="854"/>
      <c r="KS197" s="854"/>
      <c r="KT197" s="854"/>
      <c r="KU197" s="854"/>
      <c r="KV197" s="854"/>
      <c r="KW197" s="854"/>
      <c r="KX197" s="854"/>
      <c r="KY197" s="854"/>
      <c r="KZ197" s="854"/>
      <c r="LA197" s="854"/>
      <c r="LB197" s="854"/>
      <c r="LC197" s="854"/>
      <c r="LD197" s="854"/>
      <c r="LE197" s="854"/>
      <c r="LF197" s="854"/>
      <c r="LG197" s="854"/>
      <c r="LH197" s="854"/>
      <c r="LI197" s="854"/>
      <c r="LJ197" s="854"/>
      <c r="LK197" s="854"/>
      <c r="LL197" s="854"/>
      <c r="LM197" s="855"/>
    </row>
    <row r="198" spans="1:325" s="856" customFormat="1" ht="15.75" outlineLevel="1">
      <c r="A198" s="295" t="s">
        <v>2403</v>
      </c>
      <c r="B198" s="492" t="s">
        <v>2446</v>
      </c>
      <c r="C198" s="515">
        <v>600009962</v>
      </c>
      <c r="D198" s="340" t="s">
        <v>1388</v>
      </c>
      <c r="E198" s="341"/>
      <c r="F198" s="329"/>
      <c r="G198" s="299" t="s">
        <v>111</v>
      </c>
      <c r="H198" s="836">
        <v>14</v>
      </c>
      <c r="I198" s="726">
        <v>2627.8057490680339</v>
      </c>
      <c r="J198" s="669">
        <f t="shared" si="38"/>
        <v>36789.280486952477</v>
      </c>
      <c r="K198" s="669">
        <f t="shared" si="39"/>
        <v>44927.069330666367</v>
      </c>
      <c r="L198" s="794">
        <f t="shared" si="40"/>
        <v>1.0573166586981816E-2</v>
      </c>
      <c r="M198" s="327"/>
      <c r="N198" s="1262"/>
      <c r="O198" s="1263"/>
      <c r="P198" s="345"/>
      <c r="Q198" s="345"/>
      <c r="R198" s="345"/>
      <c r="S198" s="345"/>
      <c r="T198" s="345"/>
      <c r="U198" s="345"/>
      <c r="V198" s="345"/>
      <c r="W198" s="345"/>
      <c r="X198" s="345"/>
      <c r="Y198" s="345"/>
      <c r="Z198" s="345"/>
      <c r="AA198" s="345"/>
      <c r="AB198" s="345"/>
      <c r="AC198" s="345"/>
      <c r="AD198" s="345"/>
      <c r="AE198" s="345"/>
      <c r="AF198" s="854"/>
      <c r="AG198" s="854"/>
      <c r="AH198" s="854"/>
      <c r="AI198" s="854"/>
      <c r="AJ198" s="854"/>
      <c r="AK198" s="854"/>
      <c r="AL198" s="854"/>
      <c r="AM198" s="854"/>
      <c r="AN198" s="854"/>
      <c r="AO198" s="854"/>
      <c r="AP198" s="854"/>
      <c r="AQ198" s="854"/>
      <c r="AR198" s="854"/>
      <c r="AS198" s="854"/>
      <c r="AT198" s="854"/>
      <c r="AU198" s="854"/>
      <c r="AV198" s="854"/>
      <c r="AW198" s="854"/>
      <c r="AX198" s="854"/>
      <c r="AY198" s="854"/>
      <c r="AZ198" s="854"/>
      <c r="BA198" s="854"/>
      <c r="BB198" s="854"/>
      <c r="BC198" s="854"/>
      <c r="BD198" s="854"/>
      <c r="BE198" s="854"/>
      <c r="BF198" s="854"/>
      <c r="BG198" s="854"/>
      <c r="BH198" s="854"/>
      <c r="BI198" s="854"/>
      <c r="BJ198" s="854"/>
      <c r="BK198" s="854"/>
      <c r="BL198" s="854"/>
      <c r="BM198" s="854"/>
      <c r="BN198" s="854"/>
      <c r="BO198" s="854"/>
      <c r="BP198" s="854"/>
      <c r="BQ198" s="854"/>
      <c r="BR198" s="854"/>
      <c r="BS198" s="854"/>
      <c r="BT198" s="854"/>
      <c r="BU198" s="854"/>
      <c r="BV198" s="854"/>
      <c r="BW198" s="854"/>
      <c r="BX198" s="854"/>
      <c r="BY198" s="854"/>
      <c r="BZ198" s="854"/>
      <c r="CA198" s="854"/>
      <c r="CB198" s="854"/>
      <c r="CC198" s="854"/>
      <c r="CD198" s="854"/>
      <c r="CE198" s="854"/>
      <c r="CF198" s="854"/>
      <c r="CG198" s="854"/>
      <c r="CH198" s="854"/>
      <c r="CI198" s="854"/>
      <c r="CJ198" s="854"/>
      <c r="CK198" s="854"/>
      <c r="CL198" s="854"/>
      <c r="CM198" s="854"/>
      <c r="CN198" s="854"/>
      <c r="CO198" s="854"/>
      <c r="CP198" s="854"/>
      <c r="CQ198" s="854"/>
      <c r="CR198" s="854"/>
      <c r="CS198" s="854"/>
      <c r="CT198" s="854"/>
      <c r="CU198" s="854"/>
      <c r="CV198" s="854"/>
      <c r="CW198" s="854"/>
      <c r="CX198" s="854"/>
      <c r="CY198" s="854"/>
      <c r="CZ198" s="854"/>
      <c r="DA198" s="854"/>
      <c r="DB198" s="854"/>
      <c r="DC198" s="854"/>
      <c r="DD198" s="854"/>
      <c r="DE198" s="854"/>
      <c r="DF198" s="854"/>
      <c r="DG198" s="854"/>
      <c r="DH198" s="854"/>
      <c r="DI198" s="854"/>
      <c r="DJ198" s="854"/>
      <c r="DK198" s="854"/>
      <c r="DL198" s="854"/>
      <c r="DM198" s="854"/>
      <c r="DN198" s="854"/>
      <c r="DO198" s="854"/>
      <c r="DP198" s="854"/>
      <c r="DQ198" s="854"/>
      <c r="DR198" s="854"/>
      <c r="DS198" s="854"/>
      <c r="DT198" s="854"/>
      <c r="DU198" s="854"/>
      <c r="DV198" s="854"/>
      <c r="DW198" s="854"/>
      <c r="DX198" s="854"/>
      <c r="DY198" s="854"/>
      <c r="DZ198" s="854"/>
      <c r="EA198" s="854"/>
      <c r="EB198" s="854"/>
      <c r="EC198" s="854"/>
      <c r="ED198" s="854"/>
      <c r="EE198" s="854"/>
      <c r="EF198" s="854"/>
      <c r="EG198" s="854"/>
      <c r="EH198" s="854"/>
      <c r="EI198" s="854"/>
      <c r="EJ198" s="854"/>
      <c r="EK198" s="854"/>
      <c r="EL198" s="854"/>
      <c r="EM198" s="854"/>
      <c r="EN198" s="854"/>
      <c r="EO198" s="854"/>
      <c r="EP198" s="854"/>
      <c r="EQ198" s="854"/>
      <c r="ER198" s="854"/>
      <c r="ES198" s="854"/>
      <c r="ET198" s="854"/>
      <c r="EU198" s="854"/>
      <c r="EV198" s="854"/>
      <c r="EW198" s="854"/>
      <c r="EX198" s="854"/>
      <c r="EY198" s="854"/>
      <c r="EZ198" s="854"/>
      <c r="FA198" s="854"/>
      <c r="FB198" s="854"/>
      <c r="FC198" s="854"/>
      <c r="FD198" s="854"/>
      <c r="FE198" s="854"/>
      <c r="FF198" s="854"/>
      <c r="FG198" s="854"/>
      <c r="FH198" s="854"/>
      <c r="FI198" s="854"/>
      <c r="FJ198" s="854"/>
      <c r="FK198" s="854"/>
      <c r="FL198" s="854"/>
      <c r="FM198" s="854"/>
      <c r="FN198" s="854"/>
      <c r="FO198" s="854"/>
      <c r="FP198" s="854"/>
      <c r="FQ198" s="854"/>
      <c r="FR198" s="854"/>
      <c r="FS198" s="854"/>
      <c r="FT198" s="854"/>
      <c r="FU198" s="854"/>
      <c r="FV198" s="854"/>
      <c r="FW198" s="854"/>
      <c r="FX198" s="854"/>
      <c r="FY198" s="854"/>
      <c r="FZ198" s="854"/>
      <c r="GA198" s="854"/>
      <c r="GB198" s="854"/>
      <c r="GC198" s="854"/>
      <c r="GD198" s="854"/>
      <c r="GE198" s="854"/>
      <c r="GF198" s="854"/>
      <c r="GG198" s="854"/>
      <c r="GH198" s="854"/>
      <c r="GI198" s="854"/>
      <c r="GJ198" s="854"/>
      <c r="GK198" s="854"/>
      <c r="GL198" s="854"/>
      <c r="GM198" s="854"/>
      <c r="GN198" s="854"/>
      <c r="GO198" s="854"/>
      <c r="GP198" s="854"/>
      <c r="GQ198" s="854"/>
      <c r="GR198" s="854"/>
      <c r="GS198" s="854"/>
      <c r="GT198" s="854"/>
      <c r="GU198" s="854"/>
      <c r="GV198" s="854"/>
      <c r="GW198" s="854"/>
      <c r="GX198" s="854"/>
      <c r="GY198" s="854"/>
      <c r="GZ198" s="854"/>
      <c r="HA198" s="854"/>
      <c r="HB198" s="854"/>
      <c r="HC198" s="854"/>
      <c r="HD198" s="854"/>
      <c r="HE198" s="854"/>
      <c r="HF198" s="854"/>
      <c r="HG198" s="854"/>
      <c r="HH198" s="854"/>
      <c r="HI198" s="854"/>
      <c r="HJ198" s="854"/>
      <c r="HK198" s="854"/>
      <c r="HL198" s="854"/>
      <c r="HM198" s="854"/>
      <c r="HN198" s="854"/>
      <c r="HO198" s="854"/>
      <c r="HP198" s="854"/>
      <c r="HQ198" s="854"/>
      <c r="HR198" s="854"/>
      <c r="HS198" s="854"/>
      <c r="HT198" s="854"/>
      <c r="HU198" s="854"/>
      <c r="HV198" s="854"/>
      <c r="HW198" s="854"/>
      <c r="HX198" s="854"/>
      <c r="HY198" s="854"/>
      <c r="HZ198" s="854"/>
      <c r="IA198" s="854"/>
      <c r="IB198" s="854"/>
      <c r="IC198" s="854"/>
      <c r="ID198" s="854"/>
      <c r="IE198" s="854"/>
      <c r="IF198" s="854"/>
      <c r="IG198" s="854"/>
      <c r="IH198" s="854"/>
      <c r="II198" s="854"/>
      <c r="IJ198" s="854"/>
      <c r="IK198" s="854"/>
      <c r="IL198" s="854"/>
      <c r="IM198" s="854"/>
      <c r="IN198" s="854"/>
      <c r="IO198" s="854"/>
      <c r="IP198" s="854"/>
      <c r="IQ198" s="854"/>
      <c r="IR198" s="854"/>
      <c r="IS198" s="854"/>
      <c r="IT198" s="854"/>
      <c r="IU198" s="854"/>
      <c r="IV198" s="854"/>
      <c r="IW198" s="854"/>
      <c r="IX198" s="854"/>
      <c r="IY198" s="854"/>
      <c r="IZ198" s="854"/>
      <c r="JA198" s="854"/>
      <c r="JB198" s="854"/>
      <c r="JC198" s="854"/>
      <c r="JD198" s="854"/>
      <c r="JE198" s="854"/>
      <c r="JF198" s="854"/>
      <c r="JG198" s="854"/>
      <c r="JH198" s="854"/>
      <c r="JI198" s="854"/>
      <c r="JJ198" s="854"/>
      <c r="JK198" s="854"/>
      <c r="JL198" s="854"/>
      <c r="JM198" s="854"/>
      <c r="JN198" s="854"/>
      <c r="JO198" s="854"/>
      <c r="JP198" s="854"/>
      <c r="JQ198" s="854"/>
      <c r="JR198" s="854"/>
      <c r="JS198" s="854"/>
      <c r="JT198" s="854"/>
      <c r="JU198" s="854"/>
      <c r="JV198" s="854"/>
      <c r="JW198" s="854"/>
      <c r="JX198" s="854"/>
      <c r="JY198" s="854"/>
      <c r="JZ198" s="854"/>
      <c r="KA198" s="854"/>
      <c r="KB198" s="854"/>
      <c r="KC198" s="854"/>
      <c r="KD198" s="854"/>
      <c r="KE198" s="854"/>
      <c r="KF198" s="854"/>
      <c r="KG198" s="854"/>
      <c r="KH198" s="854"/>
      <c r="KI198" s="854"/>
      <c r="KJ198" s="854"/>
      <c r="KK198" s="854"/>
      <c r="KL198" s="854"/>
      <c r="KM198" s="854"/>
      <c r="KN198" s="854"/>
      <c r="KO198" s="854"/>
      <c r="KP198" s="854"/>
      <c r="KQ198" s="854"/>
      <c r="KR198" s="854"/>
      <c r="KS198" s="854"/>
      <c r="KT198" s="854"/>
      <c r="KU198" s="854"/>
      <c r="KV198" s="854"/>
      <c r="KW198" s="854"/>
      <c r="KX198" s="854"/>
      <c r="KY198" s="854"/>
      <c r="KZ198" s="854"/>
      <c r="LA198" s="854"/>
      <c r="LB198" s="854"/>
      <c r="LC198" s="854"/>
      <c r="LD198" s="854"/>
      <c r="LE198" s="854"/>
      <c r="LF198" s="854"/>
      <c r="LG198" s="854"/>
      <c r="LH198" s="854"/>
      <c r="LI198" s="854"/>
      <c r="LJ198" s="854"/>
      <c r="LK198" s="854"/>
      <c r="LL198" s="854"/>
      <c r="LM198" s="855"/>
    </row>
    <row r="199" spans="1:325" s="856" customFormat="1" ht="15.75" outlineLevel="1">
      <c r="A199" s="295" t="s">
        <v>2404</v>
      </c>
      <c r="B199" s="492" t="s">
        <v>2446</v>
      </c>
      <c r="C199" s="515">
        <v>600009963</v>
      </c>
      <c r="D199" s="340" t="s">
        <v>1379</v>
      </c>
      <c r="E199" s="341"/>
      <c r="F199" s="329"/>
      <c r="G199" s="299" t="s">
        <v>339</v>
      </c>
      <c r="H199" s="836">
        <v>10</v>
      </c>
      <c r="I199" s="726">
        <v>7019.2726993386441</v>
      </c>
      <c r="J199" s="669">
        <f t="shared" si="38"/>
        <v>70192.726993386445</v>
      </c>
      <c r="K199" s="669">
        <f t="shared" si="39"/>
        <v>85719.358204323536</v>
      </c>
      <c r="L199" s="794">
        <f t="shared" si="40"/>
        <v>2.0173251171868425E-2</v>
      </c>
      <c r="M199" s="327"/>
      <c r="N199" s="1262"/>
      <c r="O199" s="1263"/>
      <c r="P199" s="345"/>
      <c r="Q199" s="345"/>
      <c r="R199" s="345"/>
      <c r="S199" s="345"/>
      <c r="T199" s="345"/>
      <c r="U199" s="345"/>
      <c r="V199" s="345"/>
      <c r="W199" s="345"/>
      <c r="X199" s="345"/>
      <c r="Y199" s="345"/>
      <c r="Z199" s="345"/>
      <c r="AA199" s="345"/>
      <c r="AB199" s="345"/>
      <c r="AC199" s="345"/>
      <c r="AD199" s="345"/>
      <c r="AE199" s="345"/>
      <c r="AF199" s="854"/>
      <c r="AG199" s="854"/>
      <c r="AH199" s="854"/>
      <c r="AI199" s="854"/>
      <c r="AJ199" s="854"/>
      <c r="AK199" s="854"/>
      <c r="AL199" s="854"/>
      <c r="AM199" s="854"/>
      <c r="AN199" s="854"/>
      <c r="AO199" s="854"/>
      <c r="AP199" s="854"/>
      <c r="AQ199" s="854"/>
      <c r="AR199" s="854"/>
      <c r="AS199" s="854"/>
      <c r="AT199" s="854"/>
      <c r="AU199" s="854"/>
      <c r="AV199" s="854"/>
      <c r="AW199" s="854"/>
      <c r="AX199" s="854"/>
      <c r="AY199" s="854"/>
      <c r="AZ199" s="854"/>
      <c r="BA199" s="854"/>
      <c r="BB199" s="854"/>
      <c r="BC199" s="854"/>
      <c r="BD199" s="854"/>
      <c r="BE199" s="854"/>
      <c r="BF199" s="854"/>
      <c r="BG199" s="854"/>
      <c r="BH199" s="854"/>
      <c r="BI199" s="854"/>
      <c r="BJ199" s="854"/>
      <c r="BK199" s="854"/>
      <c r="BL199" s="854"/>
      <c r="BM199" s="854"/>
      <c r="BN199" s="854"/>
      <c r="BO199" s="854"/>
      <c r="BP199" s="854"/>
      <c r="BQ199" s="854"/>
      <c r="BR199" s="854"/>
      <c r="BS199" s="854"/>
      <c r="BT199" s="854"/>
      <c r="BU199" s="854"/>
      <c r="BV199" s="854"/>
      <c r="BW199" s="854"/>
      <c r="BX199" s="854"/>
      <c r="BY199" s="854"/>
      <c r="BZ199" s="854"/>
      <c r="CA199" s="854"/>
      <c r="CB199" s="854"/>
      <c r="CC199" s="854"/>
      <c r="CD199" s="854"/>
      <c r="CE199" s="854"/>
      <c r="CF199" s="854"/>
      <c r="CG199" s="854"/>
      <c r="CH199" s="854"/>
      <c r="CI199" s="854"/>
      <c r="CJ199" s="854"/>
      <c r="CK199" s="854"/>
      <c r="CL199" s="854"/>
      <c r="CM199" s="854"/>
      <c r="CN199" s="854"/>
      <c r="CO199" s="854"/>
      <c r="CP199" s="854"/>
      <c r="CQ199" s="854"/>
      <c r="CR199" s="854"/>
      <c r="CS199" s="854"/>
      <c r="CT199" s="854"/>
      <c r="CU199" s="854"/>
      <c r="CV199" s="854"/>
      <c r="CW199" s="854"/>
      <c r="CX199" s="854"/>
      <c r="CY199" s="854"/>
      <c r="CZ199" s="854"/>
      <c r="DA199" s="854"/>
      <c r="DB199" s="854"/>
      <c r="DC199" s="854"/>
      <c r="DD199" s="854"/>
      <c r="DE199" s="854"/>
      <c r="DF199" s="854"/>
      <c r="DG199" s="854"/>
      <c r="DH199" s="854"/>
      <c r="DI199" s="854"/>
      <c r="DJ199" s="854"/>
      <c r="DK199" s="854"/>
      <c r="DL199" s="854"/>
      <c r="DM199" s="854"/>
      <c r="DN199" s="854"/>
      <c r="DO199" s="854"/>
      <c r="DP199" s="854"/>
      <c r="DQ199" s="854"/>
      <c r="DR199" s="854"/>
      <c r="DS199" s="854"/>
      <c r="DT199" s="854"/>
      <c r="DU199" s="854"/>
      <c r="DV199" s="854"/>
      <c r="DW199" s="854"/>
      <c r="DX199" s="854"/>
      <c r="DY199" s="854"/>
      <c r="DZ199" s="854"/>
      <c r="EA199" s="854"/>
      <c r="EB199" s="854"/>
      <c r="EC199" s="854"/>
      <c r="ED199" s="854"/>
      <c r="EE199" s="854"/>
      <c r="EF199" s="854"/>
      <c r="EG199" s="854"/>
      <c r="EH199" s="854"/>
      <c r="EI199" s="854"/>
      <c r="EJ199" s="854"/>
      <c r="EK199" s="854"/>
      <c r="EL199" s="854"/>
      <c r="EM199" s="854"/>
      <c r="EN199" s="854"/>
      <c r="EO199" s="854"/>
      <c r="EP199" s="854"/>
      <c r="EQ199" s="854"/>
      <c r="ER199" s="854"/>
      <c r="ES199" s="854"/>
      <c r="ET199" s="854"/>
      <c r="EU199" s="854"/>
      <c r="EV199" s="854"/>
      <c r="EW199" s="854"/>
      <c r="EX199" s="854"/>
      <c r="EY199" s="854"/>
      <c r="EZ199" s="854"/>
      <c r="FA199" s="854"/>
      <c r="FB199" s="854"/>
      <c r="FC199" s="854"/>
      <c r="FD199" s="854"/>
      <c r="FE199" s="854"/>
      <c r="FF199" s="854"/>
      <c r="FG199" s="854"/>
      <c r="FH199" s="854"/>
      <c r="FI199" s="854"/>
      <c r="FJ199" s="854"/>
      <c r="FK199" s="854"/>
      <c r="FL199" s="854"/>
      <c r="FM199" s="854"/>
      <c r="FN199" s="854"/>
      <c r="FO199" s="854"/>
      <c r="FP199" s="854"/>
      <c r="FQ199" s="854"/>
      <c r="FR199" s="854"/>
      <c r="FS199" s="854"/>
      <c r="FT199" s="854"/>
      <c r="FU199" s="854"/>
      <c r="FV199" s="854"/>
      <c r="FW199" s="854"/>
      <c r="FX199" s="854"/>
      <c r="FY199" s="854"/>
      <c r="FZ199" s="854"/>
      <c r="GA199" s="854"/>
      <c r="GB199" s="854"/>
      <c r="GC199" s="854"/>
      <c r="GD199" s="854"/>
      <c r="GE199" s="854"/>
      <c r="GF199" s="854"/>
      <c r="GG199" s="854"/>
      <c r="GH199" s="854"/>
      <c r="GI199" s="854"/>
      <c r="GJ199" s="854"/>
      <c r="GK199" s="854"/>
      <c r="GL199" s="854"/>
      <c r="GM199" s="854"/>
      <c r="GN199" s="854"/>
      <c r="GO199" s="854"/>
      <c r="GP199" s="854"/>
      <c r="GQ199" s="854"/>
      <c r="GR199" s="854"/>
      <c r="GS199" s="854"/>
      <c r="GT199" s="854"/>
      <c r="GU199" s="854"/>
      <c r="GV199" s="854"/>
      <c r="GW199" s="854"/>
      <c r="GX199" s="854"/>
      <c r="GY199" s="854"/>
      <c r="GZ199" s="854"/>
      <c r="HA199" s="854"/>
      <c r="HB199" s="854"/>
      <c r="HC199" s="854"/>
      <c r="HD199" s="854"/>
      <c r="HE199" s="854"/>
      <c r="HF199" s="854"/>
      <c r="HG199" s="854"/>
      <c r="HH199" s="854"/>
      <c r="HI199" s="854"/>
      <c r="HJ199" s="854"/>
      <c r="HK199" s="854"/>
      <c r="HL199" s="854"/>
      <c r="HM199" s="854"/>
      <c r="HN199" s="854"/>
      <c r="HO199" s="854"/>
      <c r="HP199" s="854"/>
      <c r="HQ199" s="854"/>
      <c r="HR199" s="854"/>
      <c r="HS199" s="854"/>
      <c r="HT199" s="854"/>
      <c r="HU199" s="854"/>
      <c r="HV199" s="854"/>
      <c r="HW199" s="854"/>
      <c r="HX199" s="854"/>
      <c r="HY199" s="854"/>
      <c r="HZ199" s="854"/>
      <c r="IA199" s="854"/>
      <c r="IB199" s="854"/>
      <c r="IC199" s="854"/>
      <c r="ID199" s="854"/>
      <c r="IE199" s="854"/>
      <c r="IF199" s="854"/>
      <c r="IG199" s="854"/>
      <c r="IH199" s="854"/>
      <c r="II199" s="854"/>
      <c r="IJ199" s="854"/>
      <c r="IK199" s="854"/>
      <c r="IL199" s="854"/>
      <c r="IM199" s="854"/>
      <c r="IN199" s="854"/>
      <c r="IO199" s="854"/>
      <c r="IP199" s="854"/>
      <c r="IQ199" s="854"/>
      <c r="IR199" s="854"/>
      <c r="IS199" s="854"/>
      <c r="IT199" s="854"/>
      <c r="IU199" s="854"/>
      <c r="IV199" s="854"/>
      <c r="IW199" s="854"/>
      <c r="IX199" s="854"/>
      <c r="IY199" s="854"/>
      <c r="IZ199" s="854"/>
      <c r="JA199" s="854"/>
      <c r="JB199" s="854"/>
      <c r="JC199" s="854"/>
      <c r="JD199" s="854"/>
      <c r="JE199" s="854"/>
      <c r="JF199" s="854"/>
      <c r="JG199" s="854"/>
      <c r="JH199" s="854"/>
      <c r="JI199" s="854"/>
      <c r="JJ199" s="854"/>
      <c r="JK199" s="854"/>
      <c r="JL199" s="854"/>
      <c r="JM199" s="854"/>
      <c r="JN199" s="854"/>
      <c r="JO199" s="854"/>
      <c r="JP199" s="854"/>
      <c r="JQ199" s="854"/>
      <c r="JR199" s="854"/>
      <c r="JS199" s="854"/>
      <c r="JT199" s="854"/>
      <c r="JU199" s="854"/>
      <c r="JV199" s="854"/>
      <c r="JW199" s="854"/>
      <c r="JX199" s="854"/>
      <c r="JY199" s="854"/>
      <c r="JZ199" s="854"/>
      <c r="KA199" s="854"/>
      <c r="KB199" s="854"/>
      <c r="KC199" s="854"/>
      <c r="KD199" s="854"/>
      <c r="KE199" s="854"/>
      <c r="KF199" s="854"/>
      <c r="KG199" s="854"/>
      <c r="KH199" s="854"/>
      <c r="KI199" s="854"/>
      <c r="KJ199" s="854"/>
      <c r="KK199" s="854"/>
      <c r="KL199" s="854"/>
      <c r="KM199" s="854"/>
      <c r="KN199" s="854"/>
      <c r="KO199" s="854"/>
      <c r="KP199" s="854"/>
      <c r="KQ199" s="854"/>
      <c r="KR199" s="854"/>
      <c r="KS199" s="854"/>
      <c r="KT199" s="854"/>
      <c r="KU199" s="854"/>
      <c r="KV199" s="854"/>
      <c r="KW199" s="854"/>
      <c r="KX199" s="854"/>
      <c r="KY199" s="854"/>
      <c r="KZ199" s="854"/>
      <c r="LA199" s="854"/>
      <c r="LB199" s="854"/>
      <c r="LC199" s="854"/>
      <c r="LD199" s="854"/>
      <c r="LE199" s="854"/>
      <c r="LF199" s="854"/>
      <c r="LG199" s="854"/>
      <c r="LH199" s="854"/>
      <c r="LI199" s="854"/>
      <c r="LJ199" s="854"/>
      <c r="LK199" s="854"/>
      <c r="LL199" s="854"/>
      <c r="LM199" s="855"/>
    </row>
    <row r="200" spans="1:325" s="856" customFormat="1" ht="15.75" outlineLevel="1">
      <c r="A200" s="295" t="s">
        <v>2405</v>
      </c>
      <c r="B200" s="492" t="s">
        <v>2446</v>
      </c>
      <c r="C200" s="515">
        <v>600009964</v>
      </c>
      <c r="D200" s="340" t="s">
        <v>1380</v>
      </c>
      <c r="E200" s="341"/>
      <c r="F200" s="329"/>
      <c r="G200" s="328" t="s">
        <v>334</v>
      </c>
      <c r="H200" s="843">
        <v>1</v>
      </c>
      <c r="I200" s="726">
        <v>32514.360111323993</v>
      </c>
      <c r="J200" s="669">
        <f t="shared" si="38"/>
        <v>32514.360111323993</v>
      </c>
      <c r="K200" s="669">
        <f t="shared" si="39"/>
        <v>39706.53656794886</v>
      </c>
      <c r="L200" s="794">
        <f t="shared" si="40"/>
        <v>9.3445629100593203E-3</v>
      </c>
      <c r="M200" s="327"/>
      <c r="N200" s="1262"/>
      <c r="O200" s="1263"/>
      <c r="P200" s="345"/>
      <c r="Q200" s="345"/>
      <c r="R200" s="345"/>
      <c r="S200" s="345"/>
      <c r="T200" s="345"/>
      <c r="U200" s="345"/>
      <c r="V200" s="345"/>
      <c r="W200" s="345"/>
      <c r="X200" s="345"/>
      <c r="Y200" s="345"/>
      <c r="Z200" s="345"/>
      <c r="AA200" s="345"/>
      <c r="AB200" s="345"/>
      <c r="AC200" s="345"/>
      <c r="AD200" s="345"/>
      <c r="AE200" s="345"/>
      <c r="AF200" s="854"/>
      <c r="AG200" s="854"/>
      <c r="AH200" s="854"/>
      <c r="AI200" s="854"/>
      <c r="AJ200" s="854"/>
      <c r="AK200" s="854"/>
      <c r="AL200" s="854"/>
      <c r="AM200" s="854"/>
      <c r="AN200" s="854"/>
      <c r="AO200" s="854"/>
      <c r="AP200" s="854"/>
      <c r="AQ200" s="854"/>
      <c r="AR200" s="854"/>
      <c r="AS200" s="854"/>
      <c r="AT200" s="854"/>
      <c r="AU200" s="854"/>
      <c r="AV200" s="854"/>
      <c r="AW200" s="854"/>
      <c r="AX200" s="854"/>
      <c r="AY200" s="854"/>
      <c r="AZ200" s="854"/>
      <c r="BA200" s="854"/>
      <c r="BB200" s="854"/>
      <c r="BC200" s="854"/>
      <c r="BD200" s="854"/>
      <c r="BE200" s="854"/>
      <c r="BF200" s="854"/>
      <c r="BG200" s="854"/>
      <c r="BH200" s="854"/>
      <c r="BI200" s="854"/>
      <c r="BJ200" s="854"/>
      <c r="BK200" s="854"/>
      <c r="BL200" s="854"/>
      <c r="BM200" s="854"/>
      <c r="BN200" s="854"/>
      <c r="BO200" s="854"/>
      <c r="BP200" s="854"/>
      <c r="BQ200" s="854"/>
      <c r="BR200" s="854"/>
      <c r="BS200" s="854"/>
      <c r="BT200" s="854"/>
      <c r="BU200" s="854"/>
      <c r="BV200" s="854"/>
      <c r="BW200" s="854"/>
      <c r="BX200" s="854"/>
      <c r="BY200" s="854"/>
      <c r="BZ200" s="854"/>
      <c r="CA200" s="854"/>
      <c r="CB200" s="854"/>
      <c r="CC200" s="854"/>
      <c r="CD200" s="854"/>
      <c r="CE200" s="854"/>
      <c r="CF200" s="854"/>
      <c r="CG200" s="854"/>
      <c r="CH200" s="854"/>
      <c r="CI200" s="854"/>
      <c r="CJ200" s="854"/>
      <c r="CK200" s="854"/>
      <c r="CL200" s="854"/>
      <c r="CM200" s="854"/>
      <c r="CN200" s="854"/>
      <c r="CO200" s="854"/>
      <c r="CP200" s="854"/>
      <c r="CQ200" s="854"/>
      <c r="CR200" s="854"/>
      <c r="CS200" s="854"/>
      <c r="CT200" s="854"/>
      <c r="CU200" s="854"/>
      <c r="CV200" s="854"/>
      <c r="CW200" s="854"/>
      <c r="CX200" s="854"/>
      <c r="CY200" s="854"/>
      <c r="CZ200" s="854"/>
      <c r="DA200" s="854"/>
      <c r="DB200" s="854"/>
      <c r="DC200" s="854"/>
      <c r="DD200" s="854"/>
      <c r="DE200" s="854"/>
      <c r="DF200" s="854"/>
      <c r="DG200" s="854"/>
      <c r="DH200" s="854"/>
      <c r="DI200" s="854"/>
      <c r="DJ200" s="854"/>
      <c r="DK200" s="854"/>
      <c r="DL200" s="854"/>
      <c r="DM200" s="854"/>
      <c r="DN200" s="854"/>
      <c r="DO200" s="854"/>
      <c r="DP200" s="854"/>
      <c r="DQ200" s="854"/>
      <c r="DR200" s="854"/>
      <c r="DS200" s="854"/>
      <c r="DT200" s="854"/>
      <c r="DU200" s="854"/>
      <c r="DV200" s="854"/>
      <c r="DW200" s="854"/>
      <c r="DX200" s="854"/>
      <c r="DY200" s="854"/>
      <c r="DZ200" s="854"/>
      <c r="EA200" s="854"/>
      <c r="EB200" s="854"/>
      <c r="EC200" s="854"/>
      <c r="ED200" s="854"/>
      <c r="EE200" s="854"/>
      <c r="EF200" s="854"/>
      <c r="EG200" s="854"/>
      <c r="EH200" s="854"/>
      <c r="EI200" s="854"/>
      <c r="EJ200" s="854"/>
      <c r="EK200" s="854"/>
      <c r="EL200" s="854"/>
      <c r="EM200" s="854"/>
      <c r="EN200" s="854"/>
      <c r="EO200" s="854"/>
      <c r="EP200" s="854"/>
      <c r="EQ200" s="854"/>
      <c r="ER200" s="854"/>
      <c r="ES200" s="854"/>
      <c r="ET200" s="854"/>
      <c r="EU200" s="854"/>
      <c r="EV200" s="854"/>
      <c r="EW200" s="854"/>
      <c r="EX200" s="854"/>
      <c r="EY200" s="854"/>
      <c r="EZ200" s="854"/>
      <c r="FA200" s="854"/>
      <c r="FB200" s="854"/>
      <c r="FC200" s="854"/>
      <c r="FD200" s="854"/>
      <c r="FE200" s="854"/>
      <c r="FF200" s="854"/>
      <c r="FG200" s="854"/>
      <c r="FH200" s="854"/>
      <c r="FI200" s="854"/>
      <c r="FJ200" s="854"/>
      <c r="FK200" s="854"/>
      <c r="FL200" s="854"/>
      <c r="FM200" s="854"/>
      <c r="FN200" s="854"/>
      <c r="FO200" s="854"/>
      <c r="FP200" s="854"/>
      <c r="FQ200" s="854"/>
      <c r="FR200" s="854"/>
      <c r="FS200" s="854"/>
      <c r="FT200" s="854"/>
      <c r="FU200" s="854"/>
      <c r="FV200" s="854"/>
      <c r="FW200" s="854"/>
      <c r="FX200" s="854"/>
      <c r="FY200" s="854"/>
      <c r="FZ200" s="854"/>
      <c r="GA200" s="854"/>
      <c r="GB200" s="854"/>
      <c r="GC200" s="854"/>
      <c r="GD200" s="854"/>
      <c r="GE200" s="854"/>
      <c r="GF200" s="854"/>
      <c r="GG200" s="854"/>
      <c r="GH200" s="854"/>
      <c r="GI200" s="854"/>
      <c r="GJ200" s="854"/>
      <c r="GK200" s="854"/>
      <c r="GL200" s="854"/>
      <c r="GM200" s="854"/>
      <c r="GN200" s="854"/>
      <c r="GO200" s="854"/>
      <c r="GP200" s="854"/>
      <c r="GQ200" s="854"/>
      <c r="GR200" s="854"/>
      <c r="GS200" s="854"/>
      <c r="GT200" s="854"/>
      <c r="GU200" s="854"/>
      <c r="GV200" s="854"/>
      <c r="GW200" s="854"/>
      <c r="GX200" s="854"/>
      <c r="GY200" s="854"/>
      <c r="GZ200" s="854"/>
      <c r="HA200" s="854"/>
      <c r="HB200" s="854"/>
      <c r="HC200" s="854"/>
      <c r="HD200" s="854"/>
      <c r="HE200" s="854"/>
      <c r="HF200" s="854"/>
      <c r="HG200" s="854"/>
      <c r="HH200" s="854"/>
      <c r="HI200" s="854"/>
      <c r="HJ200" s="854"/>
      <c r="HK200" s="854"/>
      <c r="HL200" s="854"/>
      <c r="HM200" s="854"/>
      <c r="HN200" s="854"/>
      <c r="HO200" s="854"/>
      <c r="HP200" s="854"/>
      <c r="HQ200" s="854"/>
      <c r="HR200" s="854"/>
      <c r="HS200" s="854"/>
      <c r="HT200" s="854"/>
      <c r="HU200" s="854"/>
      <c r="HV200" s="854"/>
      <c r="HW200" s="854"/>
      <c r="HX200" s="854"/>
      <c r="HY200" s="854"/>
      <c r="HZ200" s="854"/>
      <c r="IA200" s="854"/>
      <c r="IB200" s="854"/>
      <c r="IC200" s="854"/>
      <c r="ID200" s="854"/>
      <c r="IE200" s="854"/>
      <c r="IF200" s="854"/>
      <c r="IG200" s="854"/>
      <c r="IH200" s="854"/>
      <c r="II200" s="854"/>
      <c r="IJ200" s="854"/>
      <c r="IK200" s="854"/>
      <c r="IL200" s="854"/>
      <c r="IM200" s="854"/>
      <c r="IN200" s="854"/>
      <c r="IO200" s="854"/>
      <c r="IP200" s="854"/>
      <c r="IQ200" s="854"/>
      <c r="IR200" s="854"/>
      <c r="IS200" s="854"/>
      <c r="IT200" s="854"/>
      <c r="IU200" s="854"/>
      <c r="IV200" s="854"/>
      <c r="IW200" s="854"/>
      <c r="IX200" s="854"/>
      <c r="IY200" s="854"/>
      <c r="IZ200" s="854"/>
      <c r="JA200" s="854"/>
      <c r="JB200" s="854"/>
      <c r="JC200" s="854"/>
      <c r="JD200" s="854"/>
      <c r="JE200" s="854"/>
      <c r="JF200" s="854"/>
      <c r="JG200" s="854"/>
      <c r="JH200" s="854"/>
      <c r="JI200" s="854"/>
      <c r="JJ200" s="854"/>
      <c r="JK200" s="854"/>
      <c r="JL200" s="854"/>
      <c r="JM200" s="854"/>
      <c r="JN200" s="854"/>
      <c r="JO200" s="854"/>
      <c r="JP200" s="854"/>
      <c r="JQ200" s="854"/>
      <c r="JR200" s="854"/>
      <c r="JS200" s="854"/>
      <c r="JT200" s="854"/>
      <c r="JU200" s="854"/>
      <c r="JV200" s="854"/>
      <c r="JW200" s="854"/>
      <c r="JX200" s="854"/>
      <c r="JY200" s="854"/>
      <c r="JZ200" s="854"/>
      <c r="KA200" s="854"/>
      <c r="KB200" s="854"/>
      <c r="KC200" s="854"/>
      <c r="KD200" s="854"/>
      <c r="KE200" s="854"/>
      <c r="KF200" s="854"/>
      <c r="KG200" s="854"/>
      <c r="KH200" s="854"/>
      <c r="KI200" s="854"/>
      <c r="KJ200" s="854"/>
      <c r="KK200" s="854"/>
      <c r="KL200" s="854"/>
      <c r="KM200" s="854"/>
      <c r="KN200" s="854"/>
      <c r="KO200" s="854"/>
      <c r="KP200" s="854"/>
      <c r="KQ200" s="854"/>
      <c r="KR200" s="854"/>
      <c r="KS200" s="854"/>
      <c r="KT200" s="854"/>
      <c r="KU200" s="854"/>
      <c r="KV200" s="854"/>
      <c r="KW200" s="854"/>
      <c r="KX200" s="854"/>
      <c r="KY200" s="854"/>
      <c r="KZ200" s="854"/>
      <c r="LA200" s="854"/>
      <c r="LB200" s="854"/>
      <c r="LC200" s="854"/>
      <c r="LD200" s="854"/>
      <c r="LE200" s="854"/>
      <c r="LF200" s="854"/>
      <c r="LG200" s="854"/>
      <c r="LH200" s="854"/>
      <c r="LI200" s="854"/>
      <c r="LJ200" s="854"/>
      <c r="LK200" s="854"/>
      <c r="LL200" s="854"/>
      <c r="LM200" s="855"/>
    </row>
    <row r="201" spans="1:325" s="856" customFormat="1" ht="78.75" outlineLevel="1">
      <c r="A201" s="295" t="s">
        <v>2406</v>
      </c>
      <c r="B201" s="492" t="s">
        <v>2446</v>
      </c>
      <c r="C201" s="515">
        <v>600009965</v>
      </c>
      <c r="D201" s="325" t="s">
        <v>1389</v>
      </c>
      <c r="E201" s="325"/>
      <c r="F201" s="329"/>
      <c r="G201" s="299" t="s">
        <v>1422</v>
      </c>
      <c r="H201" s="843">
        <v>1</v>
      </c>
      <c r="I201" s="726">
        <v>153785.71407947544</v>
      </c>
      <c r="J201" s="669">
        <f t="shared" si="38"/>
        <v>153785.71407947544</v>
      </c>
      <c r="K201" s="669">
        <f t="shared" si="39"/>
        <v>187803.11403385541</v>
      </c>
      <c r="L201" s="794">
        <f t="shared" si="40"/>
        <v>4.4197710641199393E-2</v>
      </c>
      <c r="M201" s="327"/>
      <c r="N201" s="1262"/>
      <c r="O201" s="1263"/>
      <c r="P201" s="345"/>
      <c r="Q201" s="345"/>
      <c r="R201" s="345"/>
      <c r="S201" s="345"/>
      <c r="T201" s="345"/>
      <c r="U201" s="345"/>
      <c r="V201" s="345"/>
      <c r="W201" s="345"/>
      <c r="X201" s="345"/>
      <c r="Y201" s="345"/>
      <c r="Z201" s="345"/>
      <c r="AA201" s="345"/>
      <c r="AB201" s="345"/>
      <c r="AC201" s="345"/>
      <c r="AD201" s="345"/>
      <c r="AE201" s="345"/>
      <c r="AF201" s="854"/>
      <c r="AG201" s="854"/>
      <c r="AH201" s="854"/>
      <c r="AI201" s="854"/>
      <c r="AJ201" s="854"/>
      <c r="AK201" s="854"/>
      <c r="AL201" s="854"/>
      <c r="AM201" s="854"/>
      <c r="AN201" s="854"/>
      <c r="AO201" s="854"/>
      <c r="AP201" s="854"/>
      <c r="AQ201" s="854"/>
      <c r="AR201" s="854"/>
      <c r="AS201" s="854"/>
      <c r="AT201" s="854"/>
      <c r="AU201" s="854"/>
      <c r="AV201" s="854"/>
      <c r="AW201" s="854"/>
      <c r="AX201" s="854"/>
      <c r="AY201" s="854"/>
      <c r="AZ201" s="854"/>
      <c r="BA201" s="854"/>
      <c r="BB201" s="854"/>
      <c r="BC201" s="854"/>
      <c r="BD201" s="854"/>
      <c r="BE201" s="854"/>
      <c r="BF201" s="854"/>
      <c r="BG201" s="854"/>
      <c r="BH201" s="854"/>
      <c r="BI201" s="854"/>
      <c r="BJ201" s="854"/>
      <c r="BK201" s="854"/>
      <c r="BL201" s="854"/>
      <c r="BM201" s="854"/>
      <c r="BN201" s="854"/>
      <c r="BO201" s="854"/>
      <c r="BP201" s="854"/>
      <c r="BQ201" s="854"/>
      <c r="BR201" s="854"/>
      <c r="BS201" s="854"/>
      <c r="BT201" s="854"/>
      <c r="BU201" s="854"/>
      <c r="BV201" s="854"/>
      <c r="BW201" s="854"/>
      <c r="BX201" s="854"/>
      <c r="BY201" s="854"/>
      <c r="BZ201" s="854"/>
      <c r="CA201" s="854"/>
      <c r="CB201" s="854"/>
      <c r="CC201" s="854"/>
      <c r="CD201" s="854"/>
      <c r="CE201" s="854"/>
      <c r="CF201" s="854"/>
      <c r="CG201" s="854"/>
      <c r="CH201" s="854"/>
      <c r="CI201" s="854"/>
      <c r="CJ201" s="854"/>
      <c r="CK201" s="854"/>
      <c r="CL201" s="854"/>
      <c r="CM201" s="854"/>
      <c r="CN201" s="854"/>
      <c r="CO201" s="854"/>
      <c r="CP201" s="854"/>
      <c r="CQ201" s="854"/>
      <c r="CR201" s="854"/>
      <c r="CS201" s="854"/>
      <c r="CT201" s="854"/>
      <c r="CU201" s="854"/>
      <c r="CV201" s="854"/>
      <c r="CW201" s="854"/>
      <c r="CX201" s="854"/>
      <c r="CY201" s="854"/>
      <c r="CZ201" s="854"/>
      <c r="DA201" s="854"/>
      <c r="DB201" s="854"/>
      <c r="DC201" s="854"/>
      <c r="DD201" s="854"/>
      <c r="DE201" s="854"/>
      <c r="DF201" s="854"/>
      <c r="DG201" s="854"/>
      <c r="DH201" s="854"/>
      <c r="DI201" s="854"/>
      <c r="DJ201" s="854"/>
      <c r="DK201" s="854"/>
      <c r="DL201" s="854"/>
      <c r="DM201" s="854"/>
      <c r="DN201" s="854"/>
      <c r="DO201" s="854"/>
      <c r="DP201" s="854"/>
      <c r="DQ201" s="854"/>
      <c r="DR201" s="854"/>
      <c r="DS201" s="854"/>
      <c r="DT201" s="854"/>
      <c r="DU201" s="854"/>
      <c r="DV201" s="854"/>
      <c r="DW201" s="854"/>
      <c r="DX201" s="854"/>
      <c r="DY201" s="854"/>
      <c r="DZ201" s="854"/>
      <c r="EA201" s="854"/>
      <c r="EB201" s="854"/>
      <c r="EC201" s="854"/>
      <c r="ED201" s="854"/>
      <c r="EE201" s="854"/>
      <c r="EF201" s="854"/>
      <c r="EG201" s="854"/>
      <c r="EH201" s="854"/>
      <c r="EI201" s="854"/>
      <c r="EJ201" s="854"/>
      <c r="EK201" s="854"/>
      <c r="EL201" s="854"/>
      <c r="EM201" s="854"/>
      <c r="EN201" s="854"/>
      <c r="EO201" s="854"/>
      <c r="EP201" s="854"/>
      <c r="EQ201" s="854"/>
      <c r="ER201" s="854"/>
      <c r="ES201" s="854"/>
      <c r="ET201" s="854"/>
      <c r="EU201" s="854"/>
      <c r="EV201" s="854"/>
      <c r="EW201" s="854"/>
      <c r="EX201" s="854"/>
      <c r="EY201" s="854"/>
      <c r="EZ201" s="854"/>
      <c r="FA201" s="854"/>
      <c r="FB201" s="854"/>
      <c r="FC201" s="854"/>
      <c r="FD201" s="854"/>
      <c r="FE201" s="854"/>
      <c r="FF201" s="854"/>
      <c r="FG201" s="854"/>
      <c r="FH201" s="854"/>
      <c r="FI201" s="854"/>
      <c r="FJ201" s="854"/>
      <c r="FK201" s="854"/>
      <c r="FL201" s="854"/>
      <c r="FM201" s="854"/>
      <c r="FN201" s="854"/>
      <c r="FO201" s="854"/>
      <c r="FP201" s="854"/>
      <c r="FQ201" s="854"/>
      <c r="FR201" s="854"/>
      <c r="FS201" s="854"/>
      <c r="FT201" s="854"/>
      <c r="FU201" s="854"/>
      <c r="FV201" s="854"/>
      <c r="FW201" s="854"/>
      <c r="FX201" s="854"/>
      <c r="FY201" s="854"/>
      <c r="FZ201" s="854"/>
      <c r="GA201" s="854"/>
      <c r="GB201" s="854"/>
      <c r="GC201" s="854"/>
      <c r="GD201" s="854"/>
      <c r="GE201" s="854"/>
      <c r="GF201" s="854"/>
      <c r="GG201" s="854"/>
      <c r="GH201" s="854"/>
      <c r="GI201" s="854"/>
      <c r="GJ201" s="854"/>
      <c r="GK201" s="854"/>
      <c r="GL201" s="854"/>
      <c r="GM201" s="854"/>
      <c r="GN201" s="854"/>
      <c r="GO201" s="854"/>
      <c r="GP201" s="854"/>
      <c r="GQ201" s="854"/>
      <c r="GR201" s="854"/>
      <c r="GS201" s="854"/>
      <c r="GT201" s="854"/>
      <c r="GU201" s="854"/>
      <c r="GV201" s="854"/>
      <c r="GW201" s="854"/>
      <c r="GX201" s="854"/>
      <c r="GY201" s="854"/>
      <c r="GZ201" s="854"/>
      <c r="HA201" s="854"/>
      <c r="HB201" s="854"/>
      <c r="HC201" s="854"/>
      <c r="HD201" s="854"/>
      <c r="HE201" s="854"/>
      <c r="HF201" s="854"/>
      <c r="HG201" s="854"/>
      <c r="HH201" s="854"/>
      <c r="HI201" s="854"/>
      <c r="HJ201" s="854"/>
      <c r="HK201" s="854"/>
      <c r="HL201" s="854"/>
      <c r="HM201" s="854"/>
      <c r="HN201" s="854"/>
      <c r="HO201" s="854"/>
      <c r="HP201" s="854"/>
      <c r="HQ201" s="854"/>
      <c r="HR201" s="854"/>
      <c r="HS201" s="854"/>
      <c r="HT201" s="854"/>
      <c r="HU201" s="854"/>
      <c r="HV201" s="854"/>
      <c r="HW201" s="854"/>
      <c r="HX201" s="854"/>
      <c r="HY201" s="854"/>
      <c r="HZ201" s="854"/>
      <c r="IA201" s="854"/>
      <c r="IB201" s="854"/>
      <c r="IC201" s="854"/>
      <c r="ID201" s="854"/>
      <c r="IE201" s="854"/>
      <c r="IF201" s="854"/>
      <c r="IG201" s="854"/>
      <c r="IH201" s="854"/>
      <c r="II201" s="854"/>
      <c r="IJ201" s="854"/>
      <c r="IK201" s="854"/>
      <c r="IL201" s="854"/>
      <c r="IM201" s="854"/>
      <c r="IN201" s="854"/>
      <c r="IO201" s="854"/>
      <c r="IP201" s="854"/>
      <c r="IQ201" s="854"/>
      <c r="IR201" s="854"/>
      <c r="IS201" s="854"/>
      <c r="IT201" s="854"/>
      <c r="IU201" s="854"/>
      <c r="IV201" s="854"/>
      <c r="IW201" s="854"/>
      <c r="IX201" s="854"/>
      <c r="IY201" s="854"/>
      <c r="IZ201" s="854"/>
      <c r="JA201" s="854"/>
      <c r="JB201" s="854"/>
      <c r="JC201" s="854"/>
      <c r="JD201" s="854"/>
      <c r="JE201" s="854"/>
      <c r="JF201" s="854"/>
      <c r="JG201" s="854"/>
      <c r="JH201" s="854"/>
      <c r="JI201" s="854"/>
      <c r="JJ201" s="854"/>
      <c r="JK201" s="854"/>
      <c r="JL201" s="854"/>
      <c r="JM201" s="854"/>
      <c r="JN201" s="854"/>
      <c r="JO201" s="854"/>
      <c r="JP201" s="854"/>
      <c r="JQ201" s="854"/>
      <c r="JR201" s="854"/>
      <c r="JS201" s="854"/>
      <c r="JT201" s="854"/>
      <c r="JU201" s="854"/>
      <c r="JV201" s="854"/>
      <c r="JW201" s="854"/>
      <c r="JX201" s="854"/>
      <c r="JY201" s="854"/>
      <c r="JZ201" s="854"/>
      <c r="KA201" s="854"/>
      <c r="KB201" s="854"/>
      <c r="KC201" s="854"/>
      <c r="KD201" s="854"/>
      <c r="KE201" s="854"/>
      <c r="KF201" s="854"/>
      <c r="KG201" s="854"/>
      <c r="KH201" s="854"/>
      <c r="KI201" s="854"/>
      <c r="KJ201" s="854"/>
      <c r="KK201" s="854"/>
      <c r="KL201" s="854"/>
      <c r="KM201" s="854"/>
      <c r="KN201" s="854"/>
      <c r="KO201" s="854"/>
      <c r="KP201" s="854"/>
      <c r="KQ201" s="854"/>
      <c r="KR201" s="854"/>
      <c r="KS201" s="854"/>
      <c r="KT201" s="854"/>
      <c r="KU201" s="854"/>
      <c r="KV201" s="854"/>
      <c r="KW201" s="854"/>
      <c r="KX201" s="854"/>
      <c r="KY201" s="854"/>
      <c r="KZ201" s="854"/>
      <c r="LA201" s="854"/>
      <c r="LB201" s="854"/>
      <c r="LC201" s="854"/>
      <c r="LD201" s="854"/>
      <c r="LE201" s="854"/>
      <c r="LF201" s="854"/>
      <c r="LG201" s="854"/>
      <c r="LH201" s="854"/>
      <c r="LI201" s="854"/>
      <c r="LJ201" s="854"/>
      <c r="LK201" s="854"/>
      <c r="LL201" s="854"/>
      <c r="LM201" s="855"/>
    </row>
    <row r="202" spans="1:325" s="856" customFormat="1" ht="31.5" outlineLevel="1">
      <c r="A202" s="295" t="s">
        <v>2407</v>
      </c>
      <c r="B202" s="492" t="s">
        <v>2446</v>
      </c>
      <c r="C202" s="515">
        <v>600009966</v>
      </c>
      <c r="D202" s="857" t="s">
        <v>1390</v>
      </c>
      <c r="E202" s="858"/>
      <c r="F202" s="329"/>
      <c r="G202" s="328" t="s">
        <v>334</v>
      </c>
      <c r="H202" s="843">
        <v>1</v>
      </c>
      <c r="I202" s="726">
        <v>37927.009651235028</v>
      </c>
      <c r="J202" s="669">
        <f t="shared" si="38"/>
        <v>37927.009651235028</v>
      </c>
      <c r="K202" s="669">
        <f t="shared" si="39"/>
        <v>46316.464186088218</v>
      </c>
      <c r="L202" s="794">
        <f t="shared" si="40"/>
        <v>1.0900147702828681E-2</v>
      </c>
      <c r="M202" s="327"/>
      <c r="N202" s="1262"/>
      <c r="O202" s="1263"/>
      <c r="P202" s="345"/>
      <c r="Q202" s="345"/>
      <c r="R202" s="345"/>
      <c r="S202" s="345"/>
      <c r="T202" s="345"/>
      <c r="U202" s="345"/>
      <c r="V202" s="345"/>
      <c r="W202" s="345"/>
      <c r="X202" s="345"/>
      <c r="Y202" s="345"/>
      <c r="Z202" s="345"/>
      <c r="AA202" s="345"/>
      <c r="AB202" s="345"/>
      <c r="AC202" s="345"/>
      <c r="AD202" s="345"/>
      <c r="AE202" s="345"/>
      <c r="AF202" s="854"/>
      <c r="AG202" s="854"/>
      <c r="AH202" s="854"/>
      <c r="AI202" s="854"/>
      <c r="AJ202" s="854"/>
      <c r="AK202" s="854"/>
      <c r="AL202" s="854"/>
      <c r="AM202" s="854"/>
      <c r="AN202" s="854"/>
      <c r="AO202" s="854"/>
      <c r="AP202" s="854"/>
      <c r="AQ202" s="854"/>
      <c r="AR202" s="854"/>
      <c r="AS202" s="854"/>
      <c r="AT202" s="854"/>
      <c r="AU202" s="854"/>
      <c r="AV202" s="854"/>
      <c r="AW202" s="854"/>
      <c r="AX202" s="854"/>
      <c r="AY202" s="854"/>
      <c r="AZ202" s="854"/>
      <c r="BA202" s="854"/>
      <c r="BB202" s="854"/>
      <c r="BC202" s="854"/>
      <c r="BD202" s="854"/>
      <c r="BE202" s="854"/>
      <c r="BF202" s="854"/>
      <c r="BG202" s="854"/>
      <c r="BH202" s="854"/>
      <c r="BI202" s="854"/>
      <c r="BJ202" s="854"/>
      <c r="BK202" s="854"/>
      <c r="BL202" s="854"/>
      <c r="BM202" s="854"/>
      <c r="BN202" s="854"/>
      <c r="BO202" s="854"/>
      <c r="BP202" s="854"/>
      <c r="BQ202" s="854"/>
      <c r="BR202" s="854"/>
      <c r="BS202" s="854"/>
      <c r="BT202" s="854"/>
      <c r="BU202" s="854"/>
      <c r="BV202" s="854"/>
      <c r="BW202" s="854"/>
      <c r="BX202" s="854"/>
      <c r="BY202" s="854"/>
      <c r="BZ202" s="854"/>
      <c r="CA202" s="854"/>
      <c r="CB202" s="854"/>
      <c r="CC202" s="854"/>
      <c r="CD202" s="854"/>
      <c r="CE202" s="854"/>
      <c r="CF202" s="854"/>
      <c r="CG202" s="854"/>
      <c r="CH202" s="854"/>
      <c r="CI202" s="854"/>
      <c r="CJ202" s="854"/>
      <c r="CK202" s="854"/>
      <c r="CL202" s="854"/>
      <c r="CM202" s="854"/>
      <c r="CN202" s="854"/>
      <c r="CO202" s="854"/>
      <c r="CP202" s="854"/>
      <c r="CQ202" s="854"/>
      <c r="CR202" s="854"/>
      <c r="CS202" s="854"/>
      <c r="CT202" s="854"/>
      <c r="CU202" s="854"/>
      <c r="CV202" s="854"/>
      <c r="CW202" s="854"/>
      <c r="CX202" s="854"/>
      <c r="CY202" s="854"/>
      <c r="CZ202" s="854"/>
      <c r="DA202" s="854"/>
      <c r="DB202" s="854"/>
      <c r="DC202" s="854"/>
      <c r="DD202" s="854"/>
      <c r="DE202" s="854"/>
      <c r="DF202" s="854"/>
      <c r="DG202" s="854"/>
      <c r="DH202" s="854"/>
      <c r="DI202" s="854"/>
      <c r="DJ202" s="854"/>
      <c r="DK202" s="854"/>
      <c r="DL202" s="854"/>
      <c r="DM202" s="854"/>
      <c r="DN202" s="854"/>
      <c r="DO202" s="854"/>
      <c r="DP202" s="854"/>
      <c r="DQ202" s="854"/>
      <c r="DR202" s="854"/>
      <c r="DS202" s="854"/>
      <c r="DT202" s="854"/>
      <c r="DU202" s="854"/>
      <c r="DV202" s="854"/>
      <c r="DW202" s="854"/>
      <c r="DX202" s="854"/>
      <c r="DY202" s="854"/>
      <c r="DZ202" s="854"/>
      <c r="EA202" s="854"/>
      <c r="EB202" s="854"/>
      <c r="EC202" s="854"/>
      <c r="ED202" s="854"/>
      <c r="EE202" s="854"/>
      <c r="EF202" s="854"/>
      <c r="EG202" s="854"/>
      <c r="EH202" s="854"/>
      <c r="EI202" s="854"/>
      <c r="EJ202" s="854"/>
      <c r="EK202" s="854"/>
      <c r="EL202" s="854"/>
      <c r="EM202" s="854"/>
      <c r="EN202" s="854"/>
      <c r="EO202" s="854"/>
      <c r="EP202" s="854"/>
      <c r="EQ202" s="854"/>
      <c r="ER202" s="854"/>
      <c r="ES202" s="854"/>
      <c r="ET202" s="854"/>
      <c r="EU202" s="854"/>
      <c r="EV202" s="854"/>
      <c r="EW202" s="854"/>
      <c r="EX202" s="854"/>
      <c r="EY202" s="854"/>
      <c r="EZ202" s="854"/>
      <c r="FA202" s="854"/>
      <c r="FB202" s="854"/>
      <c r="FC202" s="854"/>
      <c r="FD202" s="854"/>
      <c r="FE202" s="854"/>
      <c r="FF202" s="854"/>
      <c r="FG202" s="854"/>
      <c r="FH202" s="854"/>
      <c r="FI202" s="854"/>
      <c r="FJ202" s="854"/>
      <c r="FK202" s="854"/>
      <c r="FL202" s="854"/>
      <c r="FM202" s="854"/>
      <c r="FN202" s="854"/>
      <c r="FO202" s="854"/>
      <c r="FP202" s="854"/>
      <c r="FQ202" s="854"/>
      <c r="FR202" s="854"/>
      <c r="FS202" s="854"/>
      <c r="FT202" s="854"/>
      <c r="FU202" s="854"/>
      <c r="FV202" s="854"/>
      <c r="FW202" s="854"/>
      <c r="FX202" s="854"/>
      <c r="FY202" s="854"/>
      <c r="FZ202" s="854"/>
      <c r="GA202" s="854"/>
      <c r="GB202" s="854"/>
      <c r="GC202" s="854"/>
      <c r="GD202" s="854"/>
      <c r="GE202" s="854"/>
      <c r="GF202" s="854"/>
      <c r="GG202" s="854"/>
      <c r="GH202" s="854"/>
      <c r="GI202" s="854"/>
      <c r="GJ202" s="854"/>
      <c r="GK202" s="854"/>
      <c r="GL202" s="854"/>
      <c r="GM202" s="854"/>
      <c r="GN202" s="854"/>
      <c r="GO202" s="854"/>
      <c r="GP202" s="854"/>
      <c r="GQ202" s="854"/>
      <c r="GR202" s="854"/>
      <c r="GS202" s="854"/>
      <c r="GT202" s="854"/>
      <c r="GU202" s="854"/>
      <c r="GV202" s="854"/>
      <c r="GW202" s="854"/>
      <c r="GX202" s="854"/>
      <c r="GY202" s="854"/>
      <c r="GZ202" s="854"/>
      <c r="HA202" s="854"/>
      <c r="HB202" s="854"/>
      <c r="HC202" s="854"/>
      <c r="HD202" s="854"/>
      <c r="HE202" s="854"/>
      <c r="HF202" s="854"/>
      <c r="HG202" s="854"/>
      <c r="HH202" s="854"/>
      <c r="HI202" s="854"/>
      <c r="HJ202" s="854"/>
      <c r="HK202" s="854"/>
      <c r="HL202" s="854"/>
      <c r="HM202" s="854"/>
      <c r="HN202" s="854"/>
      <c r="HO202" s="854"/>
      <c r="HP202" s="854"/>
      <c r="HQ202" s="854"/>
      <c r="HR202" s="854"/>
      <c r="HS202" s="854"/>
      <c r="HT202" s="854"/>
      <c r="HU202" s="854"/>
      <c r="HV202" s="854"/>
      <c r="HW202" s="854"/>
      <c r="HX202" s="854"/>
      <c r="HY202" s="854"/>
      <c r="HZ202" s="854"/>
      <c r="IA202" s="854"/>
      <c r="IB202" s="854"/>
      <c r="IC202" s="854"/>
      <c r="ID202" s="854"/>
      <c r="IE202" s="854"/>
      <c r="IF202" s="854"/>
      <c r="IG202" s="854"/>
      <c r="IH202" s="854"/>
      <c r="II202" s="854"/>
      <c r="IJ202" s="854"/>
      <c r="IK202" s="854"/>
      <c r="IL202" s="854"/>
      <c r="IM202" s="854"/>
      <c r="IN202" s="854"/>
      <c r="IO202" s="854"/>
      <c r="IP202" s="854"/>
      <c r="IQ202" s="854"/>
      <c r="IR202" s="854"/>
      <c r="IS202" s="854"/>
      <c r="IT202" s="854"/>
      <c r="IU202" s="854"/>
      <c r="IV202" s="854"/>
      <c r="IW202" s="854"/>
      <c r="IX202" s="854"/>
      <c r="IY202" s="854"/>
      <c r="IZ202" s="854"/>
      <c r="JA202" s="854"/>
      <c r="JB202" s="854"/>
      <c r="JC202" s="854"/>
      <c r="JD202" s="854"/>
      <c r="JE202" s="854"/>
      <c r="JF202" s="854"/>
      <c r="JG202" s="854"/>
      <c r="JH202" s="854"/>
      <c r="JI202" s="854"/>
      <c r="JJ202" s="854"/>
      <c r="JK202" s="854"/>
      <c r="JL202" s="854"/>
      <c r="JM202" s="854"/>
      <c r="JN202" s="854"/>
      <c r="JO202" s="854"/>
      <c r="JP202" s="854"/>
      <c r="JQ202" s="854"/>
      <c r="JR202" s="854"/>
      <c r="JS202" s="854"/>
      <c r="JT202" s="854"/>
      <c r="JU202" s="854"/>
      <c r="JV202" s="854"/>
      <c r="JW202" s="854"/>
      <c r="JX202" s="854"/>
      <c r="JY202" s="854"/>
      <c r="JZ202" s="854"/>
      <c r="KA202" s="854"/>
      <c r="KB202" s="854"/>
      <c r="KC202" s="854"/>
      <c r="KD202" s="854"/>
      <c r="KE202" s="854"/>
      <c r="KF202" s="854"/>
      <c r="KG202" s="854"/>
      <c r="KH202" s="854"/>
      <c r="KI202" s="854"/>
      <c r="KJ202" s="854"/>
      <c r="KK202" s="854"/>
      <c r="KL202" s="854"/>
      <c r="KM202" s="854"/>
      <c r="KN202" s="854"/>
      <c r="KO202" s="854"/>
      <c r="KP202" s="854"/>
      <c r="KQ202" s="854"/>
      <c r="KR202" s="854"/>
      <c r="KS202" s="854"/>
      <c r="KT202" s="854"/>
      <c r="KU202" s="854"/>
      <c r="KV202" s="854"/>
      <c r="KW202" s="854"/>
      <c r="KX202" s="854"/>
      <c r="KY202" s="854"/>
      <c r="KZ202" s="854"/>
      <c r="LA202" s="854"/>
      <c r="LB202" s="854"/>
      <c r="LC202" s="854"/>
      <c r="LD202" s="854"/>
      <c r="LE202" s="854"/>
      <c r="LF202" s="854"/>
      <c r="LG202" s="854"/>
      <c r="LH202" s="854"/>
      <c r="LI202" s="854"/>
      <c r="LJ202" s="854"/>
      <c r="LK202" s="854"/>
      <c r="LL202" s="854"/>
      <c r="LM202" s="855"/>
    </row>
    <row r="203" spans="1:325" s="856" customFormat="1" ht="31.5" outlineLevel="1">
      <c r="A203" s="295" t="s">
        <v>2408</v>
      </c>
      <c r="B203" s="492" t="s">
        <v>2446</v>
      </c>
      <c r="C203" s="515">
        <v>600009967</v>
      </c>
      <c r="D203" s="325" t="s">
        <v>1391</v>
      </c>
      <c r="E203" s="325"/>
      <c r="F203" s="329"/>
      <c r="G203" s="328" t="s">
        <v>334</v>
      </c>
      <c r="H203" s="843">
        <v>5</v>
      </c>
      <c r="I203" s="726">
        <v>22742.007699338646</v>
      </c>
      <c r="J203" s="669">
        <f t="shared" si="38"/>
        <v>113710.03849669323</v>
      </c>
      <c r="K203" s="669">
        <f t="shared" si="39"/>
        <v>138862.69901216179</v>
      </c>
      <c r="L203" s="794">
        <f t="shared" si="40"/>
        <v>3.2680040591281649E-2</v>
      </c>
      <c r="M203" s="327"/>
      <c r="N203" s="1262"/>
      <c r="O203" s="1263"/>
      <c r="P203" s="345"/>
      <c r="Q203" s="345"/>
      <c r="R203" s="345"/>
      <c r="S203" s="345"/>
      <c r="T203" s="345"/>
      <c r="U203" s="345"/>
      <c r="V203" s="345"/>
      <c r="W203" s="345"/>
      <c r="X203" s="345"/>
      <c r="Y203" s="345"/>
      <c r="Z203" s="345"/>
      <c r="AA203" s="345"/>
      <c r="AB203" s="345"/>
      <c r="AC203" s="345"/>
      <c r="AD203" s="345"/>
      <c r="AE203" s="345"/>
      <c r="AF203" s="854"/>
      <c r="AG203" s="854"/>
      <c r="AH203" s="854"/>
      <c r="AI203" s="854"/>
      <c r="AJ203" s="854"/>
      <c r="AK203" s="854"/>
      <c r="AL203" s="854"/>
      <c r="AM203" s="854"/>
      <c r="AN203" s="854"/>
      <c r="AO203" s="854"/>
      <c r="AP203" s="854"/>
      <c r="AQ203" s="854"/>
      <c r="AR203" s="854"/>
      <c r="AS203" s="854"/>
      <c r="AT203" s="854"/>
      <c r="AU203" s="854"/>
      <c r="AV203" s="854"/>
      <c r="AW203" s="854"/>
      <c r="AX203" s="854"/>
      <c r="AY203" s="854"/>
      <c r="AZ203" s="854"/>
      <c r="BA203" s="854"/>
      <c r="BB203" s="854"/>
      <c r="BC203" s="854"/>
      <c r="BD203" s="854"/>
      <c r="BE203" s="854"/>
      <c r="BF203" s="854"/>
      <c r="BG203" s="854"/>
      <c r="BH203" s="854"/>
      <c r="BI203" s="854"/>
      <c r="BJ203" s="854"/>
      <c r="BK203" s="854"/>
      <c r="BL203" s="854"/>
      <c r="BM203" s="854"/>
      <c r="BN203" s="854"/>
      <c r="BO203" s="854"/>
      <c r="BP203" s="854"/>
      <c r="BQ203" s="854"/>
      <c r="BR203" s="854"/>
      <c r="BS203" s="854"/>
      <c r="BT203" s="854"/>
      <c r="BU203" s="854"/>
      <c r="BV203" s="854"/>
      <c r="BW203" s="854"/>
      <c r="BX203" s="854"/>
      <c r="BY203" s="854"/>
      <c r="BZ203" s="854"/>
      <c r="CA203" s="854"/>
      <c r="CB203" s="854"/>
      <c r="CC203" s="854"/>
      <c r="CD203" s="854"/>
      <c r="CE203" s="854"/>
      <c r="CF203" s="854"/>
      <c r="CG203" s="854"/>
      <c r="CH203" s="854"/>
      <c r="CI203" s="854"/>
      <c r="CJ203" s="854"/>
      <c r="CK203" s="854"/>
      <c r="CL203" s="854"/>
      <c r="CM203" s="854"/>
      <c r="CN203" s="854"/>
      <c r="CO203" s="854"/>
      <c r="CP203" s="854"/>
      <c r="CQ203" s="854"/>
      <c r="CR203" s="854"/>
      <c r="CS203" s="854"/>
      <c r="CT203" s="854"/>
      <c r="CU203" s="854"/>
      <c r="CV203" s="854"/>
      <c r="CW203" s="854"/>
      <c r="CX203" s="854"/>
      <c r="CY203" s="854"/>
      <c r="CZ203" s="854"/>
      <c r="DA203" s="854"/>
      <c r="DB203" s="854"/>
      <c r="DC203" s="854"/>
      <c r="DD203" s="854"/>
      <c r="DE203" s="854"/>
      <c r="DF203" s="854"/>
      <c r="DG203" s="854"/>
      <c r="DH203" s="854"/>
      <c r="DI203" s="854"/>
      <c r="DJ203" s="854"/>
      <c r="DK203" s="854"/>
      <c r="DL203" s="854"/>
      <c r="DM203" s="854"/>
      <c r="DN203" s="854"/>
      <c r="DO203" s="854"/>
      <c r="DP203" s="854"/>
      <c r="DQ203" s="854"/>
      <c r="DR203" s="854"/>
      <c r="DS203" s="854"/>
      <c r="DT203" s="854"/>
      <c r="DU203" s="854"/>
      <c r="DV203" s="854"/>
      <c r="DW203" s="854"/>
      <c r="DX203" s="854"/>
      <c r="DY203" s="854"/>
      <c r="DZ203" s="854"/>
      <c r="EA203" s="854"/>
      <c r="EB203" s="854"/>
      <c r="EC203" s="854"/>
      <c r="ED203" s="854"/>
      <c r="EE203" s="854"/>
      <c r="EF203" s="854"/>
      <c r="EG203" s="854"/>
      <c r="EH203" s="854"/>
      <c r="EI203" s="854"/>
      <c r="EJ203" s="854"/>
      <c r="EK203" s="854"/>
      <c r="EL203" s="854"/>
      <c r="EM203" s="854"/>
      <c r="EN203" s="854"/>
      <c r="EO203" s="854"/>
      <c r="EP203" s="854"/>
      <c r="EQ203" s="854"/>
      <c r="ER203" s="854"/>
      <c r="ES203" s="854"/>
      <c r="ET203" s="854"/>
      <c r="EU203" s="854"/>
      <c r="EV203" s="854"/>
      <c r="EW203" s="854"/>
      <c r="EX203" s="854"/>
      <c r="EY203" s="854"/>
      <c r="EZ203" s="854"/>
      <c r="FA203" s="854"/>
      <c r="FB203" s="854"/>
      <c r="FC203" s="854"/>
      <c r="FD203" s="854"/>
      <c r="FE203" s="854"/>
      <c r="FF203" s="854"/>
      <c r="FG203" s="854"/>
      <c r="FH203" s="854"/>
      <c r="FI203" s="854"/>
      <c r="FJ203" s="854"/>
      <c r="FK203" s="854"/>
      <c r="FL203" s="854"/>
      <c r="FM203" s="854"/>
      <c r="FN203" s="854"/>
      <c r="FO203" s="854"/>
      <c r="FP203" s="854"/>
      <c r="FQ203" s="854"/>
      <c r="FR203" s="854"/>
      <c r="FS203" s="854"/>
      <c r="FT203" s="854"/>
      <c r="FU203" s="854"/>
      <c r="FV203" s="854"/>
      <c r="FW203" s="854"/>
      <c r="FX203" s="854"/>
      <c r="FY203" s="854"/>
      <c r="FZ203" s="854"/>
      <c r="GA203" s="854"/>
      <c r="GB203" s="854"/>
      <c r="GC203" s="854"/>
      <c r="GD203" s="854"/>
      <c r="GE203" s="854"/>
      <c r="GF203" s="854"/>
      <c r="GG203" s="854"/>
      <c r="GH203" s="854"/>
      <c r="GI203" s="854"/>
      <c r="GJ203" s="854"/>
      <c r="GK203" s="854"/>
      <c r="GL203" s="854"/>
      <c r="GM203" s="854"/>
      <c r="GN203" s="854"/>
      <c r="GO203" s="854"/>
      <c r="GP203" s="854"/>
      <c r="GQ203" s="854"/>
      <c r="GR203" s="854"/>
      <c r="GS203" s="854"/>
      <c r="GT203" s="854"/>
      <c r="GU203" s="854"/>
      <c r="GV203" s="854"/>
      <c r="GW203" s="854"/>
      <c r="GX203" s="854"/>
      <c r="GY203" s="854"/>
      <c r="GZ203" s="854"/>
      <c r="HA203" s="854"/>
      <c r="HB203" s="854"/>
      <c r="HC203" s="854"/>
      <c r="HD203" s="854"/>
      <c r="HE203" s="854"/>
      <c r="HF203" s="854"/>
      <c r="HG203" s="854"/>
      <c r="HH203" s="854"/>
      <c r="HI203" s="854"/>
      <c r="HJ203" s="854"/>
      <c r="HK203" s="854"/>
      <c r="HL203" s="854"/>
      <c r="HM203" s="854"/>
      <c r="HN203" s="854"/>
      <c r="HO203" s="854"/>
      <c r="HP203" s="854"/>
      <c r="HQ203" s="854"/>
      <c r="HR203" s="854"/>
      <c r="HS203" s="854"/>
      <c r="HT203" s="854"/>
      <c r="HU203" s="854"/>
      <c r="HV203" s="854"/>
      <c r="HW203" s="854"/>
      <c r="HX203" s="854"/>
      <c r="HY203" s="854"/>
      <c r="HZ203" s="854"/>
      <c r="IA203" s="854"/>
      <c r="IB203" s="854"/>
      <c r="IC203" s="854"/>
      <c r="ID203" s="854"/>
      <c r="IE203" s="854"/>
      <c r="IF203" s="854"/>
      <c r="IG203" s="854"/>
      <c r="IH203" s="854"/>
      <c r="II203" s="854"/>
      <c r="IJ203" s="854"/>
      <c r="IK203" s="854"/>
      <c r="IL203" s="854"/>
      <c r="IM203" s="854"/>
      <c r="IN203" s="854"/>
      <c r="IO203" s="854"/>
      <c r="IP203" s="854"/>
      <c r="IQ203" s="854"/>
      <c r="IR203" s="854"/>
      <c r="IS203" s="854"/>
      <c r="IT203" s="854"/>
      <c r="IU203" s="854"/>
      <c r="IV203" s="854"/>
      <c r="IW203" s="854"/>
      <c r="IX203" s="854"/>
      <c r="IY203" s="854"/>
      <c r="IZ203" s="854"/>
      <c r="JA203" s="854"/>
      <c r="JB203" s="854"/>
      <c r="JC203" s="854"/>
      <c r="JD203" s="854"/>
      <c r="JE203" s="854"/>
      <c r="JF203" s="854"/>
      <c r="JG203" s="854"/>
      <c r="JH203" s="854"/>
      <c r="JI203" s="854"/>
      <c r="JJ203" s="854"/>
      <c r="JK203" s="854"/>
      <c r="JL203" s="854"/>
      <c r="JM203" s="854"/>
      <c r="JN203" s="854"/>
      <c r="JO203" s="854"/>
      <c r="JP203" s="854"/>
      <c r="JQ203" s="854"/>
      <c r="JR203" s="854"/>
      <c r="JS203" s="854"/>
      <c r="JT203" s="854"/>
      <c r="JU203" s="854"/>
      <c r="JV203" s="854"/>
      <c r="JW203" s="854"/>
      <c r="JX203" s="854"/>
      <c r="JY203" s="854"/>
      <c r="JZ203" s="854"/>
      <c r="KA203" s="854"/>
      <c r="KB203" s="854"/>
      <c r="KC203" s="854"/>
      <c r="KD203" s="854"/>
      <c r="KE203" s="854"/>
      <c r="KF203" s="854"/>
      <c r="KG203" s="854"/>
      <c r="KH203" s="854"/>
      <c r="KI203" s="854"/>
      <c r="KJ203" s="854"/>
      <c r="KK203" s="854"/>
      <c r="KL203" s="854"/>
      <c r="KM203" s="854"/>
      <c r="KN203" s="854"/>
      <c r="KO203" s="854"/>
      <c r="KP203" s="854"/>
      <c r="KQ203" s="854"/>
      <c r="KR203" s="854"/>
      <c r="KS203" s="854"/>
      <c r="KT203" s="854"/>
      <c r="KU203" s="854"/>
      <c r="KV203" s="854"/>
      <c r="KW203" s="854"/>
      <c r="KX203" s="854"/>
      <c r="KY203" s="854"/>
      <c r="KZ203" s="854"/>
      <c r="LA203" s="854"/>
      <c r="LB203" s="854"/>
      <c r="LC203" s="854"/>
      <c r="LD203" s="854"/>
      <c r="LE203" s="854"/>
      <c r="LF203" s="854"/>
      <c r="LG203" s="854"/>
      <c r="LH203" s="854"/>
      <c r="LI203" s="854"/>
      <c r="LJ203" s="854"/>
      <c r="LK203" s="854"/>
      <c r="LL203" s="854"/>
      <c r="LM203" s="855"/>
    </row>
    <row r="204" spans="1:325" s="850" customFormat="1" ht="15.75">
      <c r="A204" s="710" t="s">
        <v>2409</v>
      </c>
      <c r="B204" s="710"/>
      <c r="C204" s="710"/>
      <c r="D204" s="335" t="s">
        <v>494</v>
      </c>
      <c r="E204" s="335"/>
      <c r="F204" s="225"/>
      <c r="G204" s="225"/>
      <c r="H204" s="842"/>
      <c r="I204" s="527"/>
      <c r="J204" s="527">
        <f>SUBTOTAL(9,J205:J209)</f>
        <v>197843.9196211111</v>
      </c>
      <c r="K204" s="527">
        <f t="shared" ref="K204:L204" si="41">SUBTOTAL(9,K205:K209)</f>
        <v>241606.9946413009</v>
      </c>
      <c r="L204" s="844">
        <f t="shared" si="41"/>
        <v>5.6859951939460467E-2</v>
      </c>
      <c r="M204" s="338"/>
      <c r="N204" s="1259"/>
      <c r="O204" s="1259"/>
      <c r="P204" s="343"/>
      <c r="Q204" s="343"/>
      <c r="R204" s="343"/>
      <c r="S204" s="343"/>
      <c r="T204" s="343"/>
      <c r="U204" s="343"/>
      <c r="V204" s="343"/>
      <c r="W204" s="343"/>
      <c r="X204" s="343"/>
      <c r="Y204" s="343"/>
      <c r="Z204" s="343"/>
      <c r="AA204" s="343"/>
      <c r="AB204" s="343"/>
      <c r="AC204" s="343"/>
      <c r="AD204" s="343"/>
      <c r="AE204" s="343"/>
      <c r="AF204" s="848"/>
      <c r="AG204" s="848"/>
      <c r="AH204" s="848"/>
      <c r="AI204" s="848"/>
      <c r="AJ204" s="848"/>
      <c r="AK204" s="848"/>
      <c r="AL204" s="848"/>
      <c r="AM204" s="848"/>
      <c r="AN204" s="848"/>
      <c r="AO204" s="848"/>
      <c r="AP204" s="848"/>
      <c r="AQ204" s="848"/>
      <c r="AR204" s="848"/>
      <c r="AS204" s="848"/>
      <c r="AT204" s="848"/>
      <c r="AU204" s="848"/>
      <c r="AV204" s="848"/>
      <c r="AW204" s="848"/>
      <c r="AX204" s="848"/>
      <c r="AY204" s="848"/>
      <c r="AZ204" s="848"/>
      <c r="BA204" s="848"/>
      <c r="BB204" s="848"/>
      <c r="BC204" s="848"/>
      <c r="BD204" s="848"/>
      <c r="BE204" s="848"/>
      <c r="BF204" s="848"/>
      <c r="BG204" s="848"/>
      <c r="BH204" s="848"/>
      <c r="BI204" s="848"/>
      <c r="BJ204" s="848"/>
      <c r="BK204" s="848"/>
      <c r="BL204" s="848"/>
      <c r="BM204" s="848"/>
      <c r="BN204" s="848"/>
      <c r="BO204" s="848"/>
      <c r="BP204" s="848"/>
      <c r="BQ204" s="848"/>
      <c r="BR204" s="848"/>
      <c r="BS204" s="848"/>
      <c r="BT204" s="848"/>
      <c r="BU204" s="848"/>
      <c r="BV204" s="848"/>
      <c r="BW204" s="848"/>
      <c r="BX204" s="848"/>
      <c r="BY204" s="848"/>
      <c r="BZ204" s="848"/>
      <c r="CA204" s="848"/>
      <c r="CB204" s="848"/>
      <c r="CC204" s="848"/>
      <c r="CD204" s="848"/>
      <c r="CE204" s="848"/>
      <c r="CF204" s="848"/>
      <c r="CG204" s="848"/>
      <c r="CH204" s="848"/>
      <c r="CI204" s="848"/>
      <c r="CJ204" s="848"/>
      <c r="CK204" s="848"/>
      <c r="CL204" s="848"/>
      <c r="CM204" s="848"/>
      <c r="CN204" s="848"/>
      <c r="CO204" s="848"/>
      <c r="CP204" s="848"/>
      <c r="CQ204" s="848"/>
      <c r="CR204" s="848"/>
      <c r="CS204" s="848"/>
      <c r="CT204" s="848"/>
      <c r="CU204" s="848"/>
      <c r="CV204" s="848"/>
      <c r="CW204" s="848"/>
      <c r="CX204" s="848"/>
      <c r="CY204" s="848"/>
      <c r="CZ204" s="848"/>
      <c r="DA204" s="848"/>
      <c r="DB204" s="848"/>
      <c r="DC204" s="848"/>
      <c r="DD204" s="848"/>
      <c r="DE204" s="848"/>
      <c r="DF204" s="848"/>
      <c r="DG204" s="848"/>
      <c r="DH204" s="848"/>
      <c r="DI204" s="848"/>
      <c r="DJ204" s="848"/>
      <c r="DK204" s="848"/>
      <c r="DL204" s="848"/>
      <c r="DM204" s="848"/>
      <c r="DN204" s="848"/>
      <c r="DO204" s="848"/>
      <c r="DP204" s="848"/>
      <c r="DQ204" s="848"/>
      <c r="DR204" s="848"/>
      <c r="DS204" s="848"/>
      <c r="DT204" s="848"/>
      <c r="DU204" s="848"/>
      <c r="DV204" s="848"/>
      <c r="DW204" s="848"/>
      <c r="DX204" s="848"/>
      <c r="DY204" s="848"/>
      <c r="DZ204" s="848"/>
      <c r="EA204" s="848"/>
      <c r="EB204" s="848"/>
      <c r="EC204" s="848"/>
      <c r="ED204" s="848"/>
      <c r="EE204" s="848"/>
      <c r="EF204" s="848"/>
      <c r="EG204" s="848"/>
      <c r="EH204" s="848"/>
      <c r="EI204" s="848"/>
      <c r="EJ204" s="848"/>
      <c r="EK204" s="848"/>
      <c r="EL204" s="848"/>
      <c r="EM204" s="848"/>
      <c r="EN204" s="848"/>
      <c r="EO204" s="848"/>
      <c r="EP204" s="848"/>
      <c r="EQ204" s="848"/>
      <c r="ER204" s="848"/>
      <c r="ES204" s="848"/>
      <c r="ET204" s="848"/>
      <c r="EU204" s="848"/>
      <c r="EV204" s="848"/>
      <c r="EW204" s="848"/>
      <c r="EX204" s="848"/>
      <c r="EY204" s="848"/>
      <c r="EZ204" s="848"/>
      <c r="FA204" s="848"/>
      <c r="FB204" s="848"/>
      <c r="FC204" s="848"/>
      <c r="FD204" s="848"/>
      <c r="FE204" s="848"/>
      <c r="FF204" s="848"/>
      <c r="FG204" s="848"/>
      <c r="FH204" s="848"/>
      <c r="FI204" s="848"/>
      <c r="FJ204" s="848"/>
      <c r="FK204" s="848"/>
      <c r="FL204" s="848"/>
      <c r="FM204" s="848"/>
      <c r="FN204" s="848"/>
      <c r="FO204" s="848"/>
      <c r="FP204" s="848"/>
      <c r="FQ204" s="848"/>
      <c r="FR204" s="848"/>
      <c r="FS204" s="848"/>
      <c r="FT204" s="848"/>
      <c r="FU204" s="848"/>
      <c r="FV204" s="848"/>
      <c r="FW204" s="848"/>
      <c r="FX204" s="848"/>
      <c r="FY204" s="848"/>
      <c r="FZ204" s="848"/>
      <c r="GA204" s="848"/>
      <c r="GB204" s="848"/>
      <c r="GC204" s="848"/>
      <c r="GD204" s="848"/>
      <c r="GE204" s="848"/>
      <c r="GF204" s="848"/>
      <c r="GG204" s="848"/>
      <c r="GH204" s="848"/>
      <c r="GI204" s="848"/>
      <c r="GJ204" s="848"/>
      <c r="GK204" s="848"/>
      <c r="GL204" s="848"/>
      <c r="GM204" s="848"/>
      <c r="GN204" s="848"/>
      <c r="GO204" s="848"/>
      <c r="GP204" s="848"/>
      <c r="GQ204" s="848"/>
      <c r="GR204" s="848"/>
      <c r="GS204" s="848"/>
      <c r="GT204" s="848"/>
      <c r="GU204" s="848"/>
      <c r="GV204" s="848"/>
      <c r="GW204" s="848"/>
      <c r="GX204" s="848"/>
      <c r="GY204" s="848"/>
      <c r="GZ204" s="848"/>
      <c r="HA204" s="848"/>
      <c r="HB204" s="848"/>
      <c r="HC204" s="848"/>
      <c r="HD204" s="848"/>
      <c r="HE204" s="848"/>
      <c r="HF204" s="848"/>
      <c r="HG204" s="848"/>
      <c r="HH204" s="848"/>
      <c r="HI204" s="848"/>
      <c r="HJ204" s="848"/>
      <c r="HK204" s="848"/>
      <c r="HL204" s="848"/>
      <c r="HM204" s="848"/>
      <c r="HN204" s="848"/>
      <c r="HO204" s="848"/>
      <c r="HP204" s="848"/>
      <c r="HQ204" s="848"/>
      <c r="HR204" s="848"/>
      <c r="HS204" s="848"/>
      <c r="HT204" s="848"/>
      <c r="HU204" s="848"/>
      <c r="HV204" s="848"/>
      <c r="HW204" s="848"/>
      <c r="HX204" s="848"/>
      <c r="HY204" s="848"/>
      <c r="HZ204" s="848"/>
      <c r="IA204" s="848"/>
      <c r="IB204" s="848"/>
      <c r="IC204" s="848"/>
      <c r="ID204" s="848"/>
      <c r="IE204" s="848"/>
      <c r="IF204" s="848"/>
      <c r="IG204" s="848"/>
      <c r="IH204" s="848"/>
      <c r="II204" s="848"/>
      <c r="IJ204" s="848"/>
      <c r="IK204" s="848"/>
      <c r="IL204" s="848"/>
      <c r="IM204" s="848"/>
      <c r="IN204" s="848"/>
      <c r="IO204" s="848"/>
      <c r="IP204" s="848"/>
      <c r="IQ204" s="848"/>
      <c r="IR204" s="848"/>
      <c r="IS204" s="848"/>
      <c r="IT204" s="848"/>
      <c r="IU204" s="848"/>
      <c r="IV204" s="848"/>
      <c r="IW204" s="848"/>
      <c r="IX204" s="848"/>
      <c r="IY204" s="848"/>
      <c r="IZ204" s="848"/>
      <c r="JA204" s="848"/>
      <c r="JB204" s="848"/>
      <c r="JC204" s="848"/>
      <c r="JD204" s="848"/>
      <c r="JE204" s="848"/>
      <c r="JF204" s="848"/>
      <c r="JG204" s="848"/>
      <c r="JH204" s="848"/>
      <c r="JI204" s="848"/>
      <c r="JJ204" s="848"/>
      <c r="JK204" s="848"/>
      <c r="JL204" s="848"/>
      <c r="JM204" s="848"/>
      <c r="JN204" s="848"/>
      <c r="JO204" s="848"/>
      <c r="JP204" s="848"/>
      <c r="JQ204" s="848"/>
      <c r="JR204" s="848"/>
      <c r="JS204" s="848"/>
      <c r="JT204" s="848"/>
      <c r="JU204" s="848"/>
      <c r="JV204" s="848"/>
      <c r="JW204" s="848"/>
      <c r="JX204" s="848"/>
      <c r="JY204" s="848"/>
      <c r="JZ204" s="848"/>
      <c r="KA204" s="848"/>
      <c r="KB204" s="848"/>
      <c r="KC204" s="848"/>
      <c r="KD204" s="848"/>
      <c r="KE204" s="848"/>
      <c r="KF204" s="848"/>
      <c r="KG204" s="848"/>
      <c r="KH204" s="848"/>
      <c r="KI204" s="848"/>
      <c r="KJ204" s="848"/>
      <c r="KK204" s="848"/>
      <c r="KL204" s="848"/>
      <c r="KM204" s="848"/>
      <c r="KN204" s="848"/>
      <c r="KO204" s="848"/>
      <c r="KP204" s="848"/>
      <c r="KQ204" s="848"/>
      <c r="KR204" s="848"/>
      <c r="KS204" s="848"/>
      <c r="KT204" s="848"/>
      <c r="KU204" s="848"/>
      <c r="KV204" s="848"/>
      <c r="KW204" s="848"/>
      <c r="KX204" s="848"/>
      <c r="KY204" s="848"/>
      <c r="KZ204" s="848"/>
      <c r="LA204" s="848"/>
      <c r="LB204" s="848"/>
      <c r="LC204" s="848"/>
      <c r="LD204" s="848"/>
      <c r="LE204" s="848"/>
      <c r="LF204" s="848"/>
      <c r="LG204" s="848"/>
      <c r="LH204" s="848"/>
      <c r="LI204" s="848"/>
      <c r="LJ204" s="848"/>
      <c r="LK204" s="848"/>
      <c r="LL204" s="848"/>
      <c r="LM204" s="849"/>
    </row>
    <row r="205" spans="1:325" s="856" customFormat="1" ht="47.25" outlineLevel="1">
      <c r="A205" s="295" t="s">
        <v>2410</v>
      </c>
      <c r="B205" s="492" t="s">
        <v>2446</v>
      </c>
      <c r="C205" s="515">
        <v>600009968</v>
      </c>
      <c r="D205" s="325" t="s">
        <v>1392</v>
      </c>
      <c r="E205" s="325"/>
      <c r="F205" s="329"/>
      <c r="G205" s="299" t="s">
        <v>1422</v>
      </c>
      <c r="H205" s="843">
        <v>1</v>
      </c>
      <c r="I205" s="726">
        <v>150599.98415013278</v>
      </c>
      <c r="J205" s="669">
        <f t="shared" ref="J205:J209" si="42">I205*H205</f>
        <v>150599.98415013278</v>
      </c>
      <c r="K205" s="669">
        <f t="shared" ref="K205:K209" si="43">J205*(1+$K$12)</f>
        <v>183912.70064414217</v>
      </c>
      <c r="L205" s="794">
        <f t="shared" ref="L205:L209" si="44">K205/$K$226</f>
        <v>4.3282138148390804E-2</v>
      </c>
      <c r="M205" s="327"/>
      <c r="N205" s="1262"/>
      <c r="O205" s="1263"/>
      <c r="P205" s="345"/>
      <c r="Q205" s="345"/>
      <c r="R205" s="345"/>
      <c r="S205" s="345"/>
      <c r="T205" s="345"/>
      <c r="U205" s="345"/>
      <c r="V205" s="345"/>
      <c r="W205" s="345"/>
      <c r="X205" s="345"/>
      <c r="Y205" s="345"/>
      <c r="Z205" s="345"/>
      <c r="AA205" s="345"/>
      <c r="AB205" s="345"/>
      <c r="AC205" s="345"/>
      <c r="AD205" s="345"/>
      <c r="AE205" s="345"/>
      <c r="AF205" s="854"/>
      <c r="AG205" s="854"/>
      <c r="AH205" s="854"/>
      <c r="AI205" s="854"/>
      <c r="AJ205" s="854"/>
      <c r="AK205" s="854"/>
      <c r="AL205" s="854"/>
      <c r="AM205" s="854"/>
      <c r="AN205" s="854"/>
      <c r="AO205" s="854"/>
      <c r="AP205" s="854"/>
      <c r="AQ205" s="854"/>
      <c r="AR205" s="854"/>
      <c r="AS205" s="854"/>
      <c r="AT205" s="854"/>
      <c r="AU205" s="854"/>
      <c r="AV205" s="854"/>
      <c r="AW205" s="854"/>
      <c r="AX205" s="854"/>
      <c r="AY205" s="854"/>
      <c r="AZ205" s="854"/>
      <c r="BA205" s="854"/>
      <c r="BB205" s="854"/>
      <c r="BC205" s="854"/>
      <c r="BD205" s="854"/>
      <c r="BE205" s="854"/>
      <c r="BF205" s="854"/>
      <c r="BG205" s="854"/>
      <c r="BH205" s="854"/>
      <c r="BI205" s="854"/>
      <c r="BJ205" s="854"/>
      <c r="BK205" s="854"/>
      <c r="BL205" s="854"/>
      <c r="BM205" s="854"/>
      <c r="BN205" s="854"/>
      <c r="BO205" s="854"/>
      <c r="BP205" s="854"/>
      <c r="BQ205" s="854"/>
      <c r="BR205" s="854"/>
      <c r="BS205" s="854"/>
      <c r="BT205" s="854"/>
      <c r="BU205" s="854"/>
      <c r="BV205" s="854"/>
      <c r="BW205" s="854"/>
      <c r="BX205" s="854"/>
      <c r="BY205" s="854"/>
      <c r="BZ205" s="854"/>
      <c r="CA205" s="854"/>
      <c r="CB205" s="854"/>
      <c r="CC205" s="854"/>
      <c r="CD205" s="854"/>
      <c r="CE205" s="854"/>
      <c r="CF205" s="854"/>
      <c r="CG205" s="854"/>
      <c r="CH205" s="854"/>
      <c r="CI205" s="854"/>
      <c r="CJ205" s="854"/>
      <c r="CK205" s="854"/>
      <c r="CL205" s="854"/>
      <c r="CM205" s="854"/>
      <c r="CN205" s="854"/>
      <c r="CO205" s="854"/>
      <c r="CP205" s="854"/>
      <c r="CQ205" s="854"/>
      <c r="CR205" s="854"/>
      <c r="CS205" s="854"/>
      <c r="CT205" s="854"/>
      <c r="CU205" s="854"/>
      <c r="CV205" s="854"/>
      <c r="CW205" s="854"/>
      <c r="CX205" s="854"/>
      <c r="CY205" s="854"/>
      <c r="CZ205" s="854"/>
      <c r="DA205" s="854"/>
      <c r="DB205" s="854"/>
      <c r="DC205" s="854"/>
      <c r="DD205" s="854"/>
      <c r="DE205" s="854"/>
      <c r="DF205" s="854"/>
      <c r="DG205" s="854"/>
      <c r="DH205" s="854"/>
      <c r="DI205" s="854"/>
      <c r="DJ205" s="854"/>
      <c r="DK205" s="854"/>
      <c r="DL205" s="854"/>
      <c r="DM205" s="854"/>
      <c r="DN205" s="854"/>
      <c r="DO205" s="854"/>
      <c r="DP205" s="854"/>
      <c r="DQ205" s="854"/>
      <c r="DR205" s="854"/>
      <c r="DS205" s="854"/>
      <c r="DT205" s="854"/>
      <c r="DU205" s="854"/>
      <c r="DV205" s="854"/>
      <c r="DW205" s="854"/>
      <c r="DX205" s="854"/>
      <c r="DY205" s="854"/>
      <c r="DZ205" s="854"/>
      <c r="EA205" s="854"/>
      <c r="EB205" s="854"/>
      <c r="EC205" s="854"/>
      <c r="ED205" s="854"/>
      <c r="EE205" s="854"/>
      <c r="EF205" s="854"/>
      <c r="EG205" s="854"/>
      <c r="EH205" s="854"/>
      <c r="EI205" s="854"/>
      <c r="EJ205" s="854"/>
      <c r="EK205" s="854"/>
      <c r="EL205" s="854"/>
      <c r="EM205" s="854"/>
      <c r="EN205" s="854"/>
      <c r="EO205" s="854"/>
      <c r="EP205" s="854"/>
      <c r="EQ205" s="854"/>
      <c r="ER205" s="854"/>
      <c r="ES205" s="854"/>
      <c r="ET205" s="854"/>
      <c r="EU205" s="854"/>
      <c r="EV205" s="854"/>
      <c r="EW205" s="854"/>
      <c r="EX205" s="854"/>
      <c r="EY205" s="854"/>
      <c r="EZ205" s="854"/>
      <c r="FA205" s="854"/>
      <c r="FB205" s="854"/>
      <c r="FC205" s="854"/>
      <c r="FD205" s="854"/>
      <c r="FE205" s="854"/>
      <c r="FF205" s="854"/>
      <c r="FG205" s="854"/>
      <c r="FH205" s="854"/>
      <c r="FI205" s="854"/>
      <c r="FJ205" s="854"/>
      <c r="FK205" s="854"/>
      <c r="FL205" s="854"/>
      <c r="FM205" s="854"/>
      <c r="FN205" s="854"/>
      <c r="FO205" s="854"/>
      <c r="FP205" s="854"/>
      <c r="FQ205" s="854"/>
      <c r="FR205" s="854"/>
      <c r="FS205" s="854"/>
      <c r="FT205" s="854"/>
      <c r="FU205" s="854"/>
      <c r="FV205" s="854"/>
      <c r="FW205" s="854"/>
      <c r="FX205" s="854"/>
      <c r="FY205" s="854"/>
      <c r="FZ205" s="854"/>
      <c r="GA205" s="854"/>
      <c r="GB205" s="854"/>
      <c r="GC205" s="854"/>
      <c r="GD205" s="854"/>
      <c r="GE205" s="854"/>
      <c r="GF205" s="854"/>
      <c r="GG205" s="854"/>
      <c r="GH205" s="854"/>
      <c r="GI205" s="854"/>
      <c r="GJ205" s="854"/>
      <c r="GK205" s="854"/>
      <c r="GL205" s="854"/>
      <c r="GM205" s="854"/>
      <c r="GN205" s="854"/>
      <c r="GO205" s="854"/>
      <c r="GP205" s="854"/>
      <c r="GQ205" s="854"/>
      <c r="GR205" s="854"/>
      <c r="GS205" s="854"/>
      <c r="GT205" s="854"/>
      <c r="GU205" s="854"/>
      <c r="GV205" s="854"/>
      <c r="GW205" s="854"/>
      <c r="GX205" s="854"/>
      <c r="GY205" s="854"/>
      <c r="GZ205" s="854"/>
      <c r="HA205" s="854"/>
      <c r="HB205" s="854"/>
      <c r="HC205" s="854"/>
      <c r="HD205" s="854"/>
      <c r="HE205" s="854"/>
      <c r="HF205" s="854"/>
      <c r="HG205" s="854"/>
      <c r="HH205" s="854"/>
      <c r="HI205" s="854"/>
      <c r="HJ205" s="854"/>
      <c r="HK205" s="854"/>
      <c r="HL205" s="854"/>
      <c r="HM205" s="854"/>
      <c r="HN205" s="854"/>
      <c r="HO205" s="854"/>
      <c r="HP205" s="854"/>
      <c r="HQ205" s="854"/>
      <c r="HR205" s="854"/>
      <c r="HS205" s="854"/>
      <c r="HT205" s="854"/>
      <c r="HU205" s="854"/>
      <c r="HV205" s="854"/>
      <c r="HW205" s="854"/>
      <c r="HX205" s="854"/>
      <c r="HY205" s="854"/>
      <c r="HZ205" s="854"/>
      <c r="IA205" s="854"/>
      <c r="IB205" s="854"/>
      <c r="IC205" s="854"/>
      <c r="ID205" s="854"/>
      <c r="IE205" s="854"/>
      <c r="IF205" s="854"/>
      <c r="IG205" s="854"/>
      <c r="IH205" s="854"/>
      <c r="II205" s="854"/>
      <c r="IJ205" s="854"/>
      <c r="IK205" s="854"/>
      <c r="IL205" s="854"/>
      <c r="IM205" s="854"/>
      <c r="IN205" s="854"/>
      <c r="IO205" s="854"/>
      <c r="IP205" s="854"/>
      <c r="IQ205" s="854"/>
      <c r="IR205" s="854"/>
      <c r="IS205" s="854"/>
      <c r="IT205" s="854"/>
      <c r="IU205" s="854"/>
      <c r="IV205" s="854"/>
      <c r="IW205" s="854"/>
      <c r="IX205" s="854"/>
      <c r="IY205" s="854"/>
      <c r="IZ205" s="854"/>
      <c r="JA205" s="854"/>
      <c r="JB205" s="854"/>
      <c r="JC205" s="854"/>
      <c r="JD205" s="854"/>
      <c r="JE205" s="854"/>
      <c r="JF205" s="854"/>
      <c r="JG205" s="854"/>
      <c r="JH205" s="854"/>
      <c r="JI205" s="854"/>
      <c r="JJ205" s="854"/>
      <c r="JK205" s="854"/>
      <c r="JL205" s="854"/>
      <c r="JM205" s="854"/>
      <c r="JN205" s="854"/>
      <c r="JO205" s="854"/>
      <c r="JP205" s="854"/>
      <c r="JQ205" s="854"/>
      <c r="JR205" s="854"/>
      <c r="JS205" s="854"/>
      <c r="JT205" s="854"/>
      <c r="JU205" s="854"/>
      <c r="JV205" s="854"/>
      <c r="JW205" s="854"/>
      <c r="JX205" s="854"/>
      <c r="JY205" s="854"/>
      <c r="JZ205" s="854"/>
      <c r="KA205" s="854"/>
      <c r="KB205" s="854"/>
      <c r="KC205" s="854"/>
      <c r="KD205" s="854"/>
      <c r="KE205" s="854"/>
      <c r="KF205" s="854"/>
      <c r="KG205" s="854"/>
      <c r="KH205" s="854"/>
      <c r="KI205" s="854"/>
      <c r="KJ205" s="854"/>
      <c r="KK205" s="854"/>
      <c r="KL205" s="854"/>
      <c r="KM205" s="854"/>
      <c r="KN205" s="854"/>
      <c r="KO205" s="854"/>
      <c r="KP205" s="854"/>
      <c r="KQ205" s="854"/>
      <c r="KR205" s="854"/>
      <c r="KS205" s="854"/>
      <c r="KT205" s="854"/>
      <c r="KU205" s="854"/>
      <c r="KV205" s="854"/>
      <c r="KW205" s="854"/>
      <c r="KX205" s="854"/>
      <c r="KY205" s="854"/>
      <c r="KZ205" s="854"/>
      <c r="LA205" s="854"/>
      <c r="LB205" s="854"/>
      <c r="LC205" s="854"/>
      <c r="LD205" s="854"/>
      <c r="LE205" s="854"/>
      <c r="LF205" s="854"/>
      <c r="LG205" s="854"/>
      <c r="LH205" s="854"/>
      <c r="LI205" s="854"/>
      <c r="LJ205" s="854"/>
      <c r="LK205" s="854"/>
      <c r="LL205" s="854"/>
      <c r="LM205" s="855"/>
    </row>
    <row r="206" spans="1:325" s="856" customFormat="1" ht="35.450000000000003" customHeight="1" outlineLevel="1">
      <c r="A206" s="295" t="s">
        <v>2411</v>
      </c>
      <c r="B206" s="492" t="s">
        <v>2446</v>
      </c>
      <c r="C206" s="515">
        <v>600009969</v>
      </c>
      <c r="D206" s="340" t="s">
        <v>1393</v>
      </c>
      <c r="E206" s="341"/>
      <c r="F206" s="329"/>
      <c r="G206" s="328" t="s">
        <v>334</v>
      </c>
      <c r="H206" s="843">
        <v>1</v>
      </c>
      <c r="I206" s="726">
        <v>33450.980980159315</v>
      </c>
      <c r="J206" s="669">
        <f t="shared" si="42"/>
        <v>33450.980980159315</v>
      </c>
      <c r="K206" s="669">
        <f t="shared" si="43"/>
        <v>40850.337972970556</v>
      </c>
      <c r="L206" s="794">
        <f t="shared" si="44"/>
        <v>9.6137458987984366E-3</v>
      </c>
      <c r="M206" s="327"/>
      <c r="N206" s="1262"/>
      <c r="O206" s="1263"/>
      <c r="P206" s="345"/>
      <c r="Q206" s="345"/>
      <c r="R206" s="345"/>
      <c r="S206" s="345"/>
      <c r="T206" s="345"/>
      <c r="U206" s="345"/>
      <c r="V206" s="345"/>
      <c r="W206" s="345"/>
      <c r="X206" s="345"/>
      <c r="Y206" s="345"/>
      <c r="Z206" s="345"/>
      <c r="AA206" s="345"/>
      <c r="AB206" s="345"/>
      <c r="AC206" s="345"/>
      <c r="AD206" s="345"/>
      <c r="AE206" s="345"/>
      <c r="AF206" s="854"/>
      <c r="AG206" s="854"/>
      <c r="AH206" s="854"/>
      <c r="AI206" s="854"/>
      <c r="AJ206" s="854"/>
      <c r="AK206" s="854"/>
      <c r="AL206" s="854"/>
      <c r="AM206" s="854"/>
      <c r="AN206" s="854"/>
      <c r="AO206" s="854"/>
      <c r="AP206" s="854"/>
      <c r="AQ206" s="854"/>
      <c r="AR206" s="854"/>
      <c r="AS206" s="854"/>
      <c r="AT206" s="854"/>
      <c r="AU206" s="854"/>
      <c r="AV206" s="854"/>
      <c r="AW206" s="854"/>
      <c r="AX206" s="854"/>
      <c r="AY206" s="854"/>
      <c r="AZ206" s="854"/>
      <c r="BA206" s="854"/>
      <c r="BB206" s="854"/>
      <c r="BC206" s="854"/>
      <c r="BD206" s="854"/>
      <c r="BE206" s="854"/>
      <c r="BF206" s="854"/>
      <c r="BG206" s="854"/>
      <c r="BH206" s="854"/>
      <c r="BI206" s="854"/>
      <c r="BJ206" s="854"/>
      <c r="BK206" s="854"/>
      <c r="BL206" s="854"/>
      <c r="BM206" s="854"/>
      <c r="BN206" s="854"/>
      <c r="BO206" s="854"/>
      <c r="BP206" s="854"/>
      <c r="BQ206" s="854"/>
      <c r="BR206" s="854"/>
      <c r="BS206" s="854"/>
      <c r="BT206" s="854"/>
      <c r="BU206" s="854"/>
      <c r="BV206" s="854"/>
      <c r="BW206" s="854"/>
      <c r="BX206" s="854"/>
      <c r="BY206" s="854"/>
      <c r="BZ206" s="854"/>
      <c r="CA206" s="854"/>
      <c r="CB206" s="854"/>
      <c r="CC206" s="854"/>
      <c r="CD206" s="854"/>
      <c r="CE206" s="854"/>
      <c r="CF206" s="854"/>
      <c r="CG206" s="854"/>
      <c r="CH206" s="854"/>
      <c r="CI206" s="854"/>
      <c r="CJ206" s="854"/>
      <c r="CK206" s="854"/>
      <c r="CL206" s="854"/>
      <c r="CM206" s="854"/>
      <c r="CN206" s="854"/>
      <c r="CO206" s="854"/>
      <c r="CP206" s="854"/>
      <c r="CQ206" s="854"/>
      <c r="CR206" s="854"/>
      <c r="CS206" s="854"/>
      <c r="CT206" s="854"/>
      <c r="CU206" s="854"/>
      <c r="CV206" s="854"/>
      <c r="CW206" s="854"/>
      <c r="CX206" s="854"/>
      <c r="CY206" s="854"/>
      <c r="CZ206" s="854"/>
      <c r="DA206" s="854"/>
      <c r="DB206" s="854"/>
      <c r="DC206" s="854"/>
      <c r="DD206" s="854"/>
      <c r="DE206" s="854"/>
      <c r="DF206" s="854"/>
      <c r="DG206" s="854"/>
      <c r="DH206" s="854"/>
      <c r="DI206" s="854"/>
      <c r="DJ206" s="854"/>
      <c r="DK206" s="854"/>
      <c r="DL206" s="854"/>
      <c r="DM206" s="854"/>
      <c r="DN206" s="854"/>
      <c r="DO206" s="854"/>
      <c r="DP206" s="854"/>
      <c r="DQ206" s="854"/>
      <c r="DR206" s="854"/>
      <c r="DS206" s="854"/>
      <c r="DT206" s="854"/>
      <c r="DU206" s="854"/>
      <c r="DV206" s="854"/>
      <c r="DW206" s="854"/>
      <c r="DX206" s="854"/>
      <c r="DY206" s="854"/>
      <c r="DZ206" s="854"/>
      <c r="EA206" s="854"/>
      <c r="EB206" s="854"/>
      <c r="EC206" s="854"/>
      <c r="ED206" s="854"/>
      <c r="EE206" s="854"/>
      <c r="EF206" s="854"/>
      <c r="EG206" s="854"/>
      <c r="EH206" s="854"/>
      <c r="EI206" s="854"/>
      <c r="EJ206" s="854"/>
      <c r="EK206" s="854"/>
      <c r="EL206" s="854"/>
      <c r="EM206" s="854"/>
      <c r="EN206" s="854"/>
      <c r="EO206" s="854"/>
      <c r="EP206" s="854"/>
      <c r="EQ206" s="854"/>
      <c r="ER206" s="854"/>
      <c r="ES206" s="854"/>
      <c r="ET206" s="854"/>
      <c r="EU206" s="854"/>
      <c r="EV206" s="854"/>
      <c r="EW206" s="854"/>
      <c r="EX206" s="854"/>
      <c r="EY206" s="854"/>
      <c r="EZ206" s="854"/>
      <c r="FA206" s="854"/>
      <c r="FB206" s="854"/>
      <c r="FC206" s="854"/>
      <c r="FD206" s="854"/>
      <c r="FE206" s="854"/>
      <c r="FF206" s="854"/>
      <c r="FG206" s="854"/>
      <c r="FH206" s="854"/>
      <c r="FI206" s="854"/>
      <c r="FJ206" s="854"/>
      <c r="FK206" s="854"/>
      <c r="FL206" s="854"/>
      <c r="FM206" s="854"/>
      <c r="FN206" s="854"/>
      <c r="FO206" s="854"/>
      <c r="FP206" s="854"/>
      <c r="FQ206" s="854"/>
      <c r="FR206" s="854"/>
      <c r="FS206" s="854"/>
      <c r="FT206" s="854"/>
      <c r="FU206" s="854"/>
      <c r="FV206" s="854"/>
      <c r="FW206" s="854"/>
      <c r="FX206" s="854"/>
      <c r="FY206" s="854"/>
      <c r="FZ206" s="854"/>
      <c r="GA206" s="854"/>
      <c r="GB206" s="854"/>
      <c r="GC206" s="854"/>
      <c r="GD206" s="854"/>
      <c r="GE206" s="854"/>
      <c r="GF206" s="854"/>
      <c r="GG206" s="854"/>
      <c r="GH206" s="854"/>
      <c r="GI206" s="854"/>
      <c r="GJ206" s="854"/>
      <c r="GK206" s="854"/>
      <c r="GL206" s="854"/>
      <c r="GM206" s="854"/>
      <c r="GN206" s="854"/>
      <c r="GO206" s="854"/>
      <c r="GP206" s="854"/>
      <c r="GQ206" s="854"/>
      <c r="GR206" s="854"/>
      <c r="GS206" s="854"/>
      <c r="GT206" s="854"/>
      <c r="GU206" s="854"/>
      <c r="GV206" s="854"/>
      <c r="GW206" s="854"/>
      <c r="GX206" s="854"/>
      <c r="GY206" s="854"/>
      <c r="GZ206" s="854"/>
      <c r="HA206" s="854"/>
      <c r="HB206" s="854"/>
      <c r="HC206" s="854"/>
      <c r="HD206" s="854"/>
      <c r="HE206" s="854"/>
      <c r="HF206" s="854"/>
      <c r="HG206" s="854"/>
      <c r="HH206" s="854"/>
      <c r="HI206" s="854"/>
      <c r="HJ206" s="854"/>
      <c r="HK206" s="854"/>
      <c r="HL206" s="854"/>
      <c r="HM206" s="854"/>
      <c r="HN206" s="854"/>
      <c r="HO206" s="854"/>
      <c r="HP206" s="854"/>
      <c r="HQ206" s="854"/>
      <c r="HR206" s="854"/>
      <c r="HS206" s="854"/>
      <c r="HT206" s="854"/>
      <c r="HU206" s="854"/>
      <c r="HV206" s="854"/>
      <c r="HW206" s="854"/>
      <c r="HX206" s="854"/>
      <c r="HY206" s="854"/>
      <c r="HZ206" s="854"/>
      <c r="IA206" s="854"/>
      <c r="IB206" s="854"/>
      <c r="IC206" s="854"/>
      <c r="ID206" s="854"/>
      <c r="IE206" s="854"/>
      <c r="IF206" s="854"/>
      <c r="IG206" s="854"/>
      <c r="IH206" s="854"/>
      <c r="II206" s="854"/>
      <c r="IJ206" s="854"/>
      <c r="IK206" s="854"/>
      <c r="IL206" s="854"/>
      <c r="IM206" s="854"/>
      <c r="IN206" s="854"/>
      <c r="IO206" s="854"/>
      <c r="IP206" s="854"/>
      <c r="IQ206" s="854"/>
      <c r="IR206" s="854"/>
      <c r="IS206" s="854"/>
      <c r="IT206" s="854"/>
      <c r="IU206" s="854"/>
      <c r="IV206" s="854"/>
      <c r="IW206" s="854"/>
      <c r="IX206" s="854"/>
      <c r="IY206" s="854"/>
      <c r="IZ206" s="854"/>
      <c r="JA206" s="854"/>
      <c r="JB206" s="854"/>
      <c r="JC206" s="854"/>
      <c r="JD206" s="854"/>
      <c r="JE206" s="854"/>
      <c r="JF206" s="854"/>
      <c r="JG206" s="854"/>
      <c r="JH206" s="854"/>
      <c r="JI206" s="854"/>
      <c r="JJ206" s="854"/>
      <c r="JK206" s="854"/>
      <c r="JL206" s="854"/>
      <c r="JM206" s="854"/>
      <c r="JN206" s="854"/>
      <c r="JO206" s="854"/>
      <c r="JP206" s="854"/>
      <c r="JQ206" s="854"/>
      <c r="JR206" s="854"/>
      <c r="JS206" s="854"/>
      <c r="JT206" s="854"/>
      <c r="JU206" s="854"/>
      <c r="JV206" s="854"/>
      <c r="JW206" s="854"/>
      <c r="JX206" s="854"/>
      <c r="JY206" s="854"/>
      <c r="JZ206" s="854"/>
      <c r="KA206" s="854"/>
      <c r="KB206" s="854"/>
      <c r="KC206" s="854"/>
      <c r="KD206" s="854"/>
      <c r="KE206" s="854"/>
      <c r="KF206" s="854"/>
      <c r="KG206" s="854"/>
      <c r="KH206" s="854"/>
      <c r="KI206" s="854"/>
      <c r="KJ206" s="854"/>
      <c r="KK206" s="854"/>
      <c r="KL206" s="854"/>
      <c r="KM206" s="854"/>
      <c r="KN206" s="854"/>
      <c r="KO206" s="854"/>
      <c r="KP206" s="854"/>
      <c r="KQ206" s="854"/>
      <c r="KR206" s="854"/>
      <c r="KS206" s="854"/>
      <c r="KT206" s="854"/>
      <c r="KU206" s="854"/>
      <c r="KV206" s="854"/>
      <c r="KW206" s="854"/>
      <c r="KX206" s="854"/>
      <c r="KY206" s="854"/>
      <c r="KZ206" s="854"/>
      <c r="LA206" s="854"/>
      <c r="LB206" s="854"/>
      <c r="LC206" s="854"/>
      <c r="LD206" s="854"/>
      <c r="LE206" s="854"/>
      <c r="LF206" s="854"/>
      <c r="LG206" s="854"/>
      <c r="LH206" s="854"/>
      <c r="LI206" s="854"/>
      <c r="LJ206" s="854"/>
      <c r="LK206" s="854"/>
      <c r="LL206" s="854"/>
      <c r="LM206" s="855"/>
    </row>
    <row r="207" spans="1:325" s="856" customFormat="1" ht="36.6" customHeight="1" outlineLevel="1">
      <c r="A207" s="295" t="s">
        <v>2412</v>
      </c>
      <c r="B207" s="492" t="s">
        <v>2446</v>
      </c>
      <c r="C207" s="515">
        <v>600009970</v>
      </c>
      <c r="D207" s="325" t="s">
        <v>1394</v>
      </c>
      <c r="E207" s="325"/>
      <c r="F207" s="329"/>
      <c r="G207" s="299" t="s">
        <v>120</v>
      </c>
      <c r="H207" s="836">
        <v>150</v>
      </c>
      <c r="I207" s="726">
        <v>83.627452450398295</v>
      </c>
      <c r="J207" s="669">
        <f t="shared" si="42"/>
        <v>12544.117867559744</v>
      </c>
      <c r="K207" s="669">
        <f t="shared" si="43"/>
        <v>15318.876739863959</v>
      </c>
      <c r="L207" s="794">
        <f t="shared" si="44"/>
        <v>3.6051547120494135E-3</v>
      </c>
      <c r="M207" s="327"/>
      <c r="N207" s="1262"/>
      <c r="O207" s="1263"/>
      <c r="P207" s="345"/>
      <c r="Q207" s="345"/>
      <c r="R207" s="345"/>
      <c r="S207" s="345"/>
      <c r="T207" s="345"/>
      <c r="U207" s="345"/>
      <c r="V207" s="345"/>
      <c r="W207" s="345"/>
      <c r="X207" s="345"/>
      <c r="Y207" s="345"/>
      <c r="Z207" s="345"/>
      <c r="AA207" s="345"/>
      <c r="AB207" s="345"/>
      <c r="AC207" s="345"/>
      <c r="AD207" s="345"/>
      <c r="AE207" s="345"/>
      <c r="AF207" s="854"/>
      <c r="AG207" s="854"/>
      <c r="AH207" s="854"/>
      <c r="AI207" s="854"/>
      <c r="AJ207" s="854"/>
      <c r="AK207" s="854"/>
      <c r="AL207" s="854"/>
      <c r="AM207" s="854"/>
      <c r="AN207" s="854"/>
      <c r="AO207" s="854"/>
      <c r="AP207" s="854"/>
      <c r="AQ207" s="854"/>
      <c r="AR207" s="854"/>
      <c r="AS207" s="854"/>
      <c r="AT207" s="854"/>
      <c r="AU207" s="854"/>
      <c r="AV207" s="854"/>
      <c r="AW207" s="854"/>
      <c r="AX207" s="854"/>
      <c r="AY207" s="854"/>
      <c r="AZ207" s="854"/>
      <c r="BA207" s="854"/>
      <c r="BB207" s="854"/>
      <c r="BC207" s="854"/>
      <c r="BD207" s="854"/>
      <c r="BE207" s="854"/>
      <c r="BF207" s="854"/>
      <c r="BG207" s="854"/>
      <c r="BH207" s="854"/>
      <c r="BI207" s="854"/>
      <c r="BJ207" s="854"/>
      <c r="BK207" s="854"/>
      <c r="BL207" s="854"/>
      <c r="BM207" s="854"/>
      <c r="BN207" s="854"/>
      <c r="BO207" s="854"/>
      <c r="BP207" s="854"/>
      <c r="BQ207" s="854"/>
      <c r="BR207" s="854"/>
      <c r="BS207" s="854"/>
      <c r="BT207" s="854"/>
      <c r="BU207" s="854"/>
      <c r="BV207" s="854"/>
      <c r="BW207" s="854"/>
      <c r="BX207" s="854"/>
      <c r="BY207" s="854"/>
      <c r="BZ207" s="854"/>
      <c r="CA207" s="854"/>
      <c r="CB207" s="854"/>
      <c r="CC207" s="854"/>
      <c r="CD207" s="854"/>
      <c r="CE207" s="854"/>
      <c r="CF207" s="854"/>
      <c r="CG207" s="854"/>
      <c r="CH207" s="854"/>
      <c r="CI207" s="854"/>
      <c r="CJ207" s="854"/>
      <c r="CK207" s="854"/>
      <c r="CL207" s="854"/>
      <c r="CM207" s="854"/>
      <c r="CN207" s="854"/>
      <c r="CO207" s="854"/>
      <c r="CP207" s="854"/>
      <c r="CQ207" s="854"/>
      <c r="CR207" s="854"/>
      <c r="CS207" s="854"/>
      <c r="CT207" s="854"/>
      <c r="CU207" s="854"/>
      <c r="CV207" s="854"/>
      <c r="CW207" s="854"/>
      <c r="CX207" s="854"/>
      <c r="CY207" s="854"/>
      <c r="CZ207" s="854"/>
      <c r="DA207" s="854"/>
      <c r="DB207" s="854"/>
      <c r="DC207" s="854"/>
      <c r="DD207" s="854"/>
      <c r="DE207" s="854"/>
      <c r="DF207" s="854"/>
      <c r="DG207" s="854"/>
      <c r="DH207" s="854"/>
      <c r="DI207" s="854"/>
      <c r="DJ207" s="854"/>
      <c r="DK207" s="854"/>
      <c r="DL207" s="854"/>
      <c r="DM207" s="854"/>
      <c r="DN207" s="854"/>
      <c r="DO207" s="854"/>
      <c r="DP207" s="854"/>
      <c r="DQ207" s="854"/>
      <c r="DR207" s="854"/>
      <c r="DS207" s="854"/>
      <c r="DT207" s="854"/>
      <c r="DU207" s="854"/>
      <c r="DV207" s="854"/>
      <c r="DW207" s="854"/>
      <c r="DX207" s="854"/>
      <c r="DY207" s="854"/>
      <c r="DZ207" s="854"/>
      <c r="EA207" s="854"/>
      <c r="EB207" s="854"/>
      <c r="EC207" s="854"/>
      <c r="ED207" s="854"/>
      <c r="EE207" s="854"/>
      <c r="EF207" s="854"/>
      <c r="EG207" s="854"/>
      <c r="EH207" s="854"/>
      <c r="EI207" s="854"/>
      <c r="EJ207" s="854"/>
      <c r="EK207" s="854"/>
      <c r="EL207" s="854"/>
      <c r="EM207" s="854"/>
      <c r="EN207" s="854"/>
      <c r="EO207" s="854"/>
      <c r="EP207" s="854"/>
      <c r="EQ207" s="854"/>
      <c r="ER207" s="854"/>
      <c r="ES207" s="854"/>
      <c r="ET207" s="854"/>
      <c r="EU207" s="854"/>
      <c r="EV207" s="854"/>
      <c r="EW207" s="854"/>
      <c r="EX207" s="854"/>
      <c r="EY207" s="854"/>
      <c r="EZ207" s="854"/>
      <c r="FA207" s="854"/>
      <c r="FB207" s="854"/>
      <c r="FC207" s="854"/>
      <c r="FD207" s="854"/>
      <c r="FE207" s="854"/>
      <c r="FF207" s="854"/>
      <c r="FG207" s="854"/>
      <c r="FH207" s="854"/>
      <c r="FI207" s="854"/>
      <c r="FJ207" s="854"/>
      <c r="FK207" s="854"/>
      <c r="FL207" s="854"/>
      <c r="FM207" s="854"/>
      <c r="FN207" s="854"/>
      <c r="FO207" s="854"/>
      <c r="FP207" s="854"/>
      <c r="FQ207" s="854"/>
      <c r="FR207" s="854"/>
      <c r="FS207" s="854"/>
      <c r="FT207" s="854"/>
      <c r="FU207" s="854"/>
      <c r="FV207" s="854"/>
      <c r="FW207" s="854"/>
      <c r="FX207" s="854"/>
      <c r="FY207" s="854"/>
      <c r="FZ207" s="854"/>
      <c r="GA207" s="854"/>
      <c r="GB207" s="854"/>
      <c r="GC207" s="854"/>
      <c r="GD207" s="854"/>
      <c r="GE207" s="854"/>
      <c r="GF207" s="854"/>
      <c r="GG207" s="854"/>
      <c r="GH207" s="854"/>
      <c r="GI207" s="854"/>
      <c r="GJ207" s="854"/>
      <c r="GK207" s="854"/>
      <c r="GL207" s="854"/>
      <c r="GM207" s="854"/>
      <c r="GN207" s="854"/>
      <c r="GO207" s="854"/>
      <c r="GP207" s="854"/>
      <c r="GQ207" s="854"/>
      <c r="GR207" s="854"/>
      <c r="GS207" s="854"/>
      <c r="GT207" s="854"/>
      <c r="GU207" s="854"/>
      <c r="GV207" s="854"/>
      <c r="GW207" s="854"/>
      <c r="GX207" s="854"/>
      <c r="GY207" s="854"/>
      <c r="GZ207" s="854"/>
      <c r="HA207" s="854"/>
      <c r="HB207" s="854"/>
      <c r="HC207" s="854"/>
      <c r="HD207" s="854"/>
      <c r="HE207" s="854"/>
      <c r="HF207" s="854"/>
      <c r="HG207" s="854"/>
      <c r="HH207" s="854"/>
      <c r="HI207" s="854"/>
      <c r="HJ207" s="854"/>
      <c r="HK207" s="854"/>
      <c r="HL207" s="854"/>
      <c r="HM207" s="854"/>
      <c r="HN207" s="854"/>
      <c r="HO207" s="854"/>
      <c r="HP207" s="854"/>
      <c r="HQ207" s="854"/>
      <c r="HR207" s="854"/>
      <c r="HS207" s="854"/>
      <c r="HT207" s="854"/>
      <c r="HU207" s="854"/>
      <c r="HV207" s="854"/>
      <c r="HW207" s="854"/>
      <c r="HX207" s="854"/>
      <c r="HY207" s="854"/>
      <c r="HZ207" s="854"/>
      <c r="IA207" s="854"/>
      <c r="IB207" s="854"/>
      <c r="IC207" s="854"/>
      <c r="ID207" s="854"/>
      <c r="IE207" s="854"/>
      <c r="IF207" s="854"/>
      <c r="IG207" s="854"/>
      <c r="IH207" s="854"/>
      <c r="II207" s="854"/>
      <c r="IJ207" s="854"/>
      <c r="IK207" s="854"/>
      <c r="IL207" s="854"/>
      <c r="IM207" s="854"/>
      <c r="IN207" s="854"/>
      <c r="IO207" s="854"/>
      <c r="IP207" s="854"/>
      <c r="IQ207" s="854"/>
      <c r="IR207" s="854"/>
      <c r="IS207" s="854"/>
      <c r="IT207" s="854"/>
      <c r="IU207" s="854"/>
      <c r="IV207" s="854"/>
      <c r="IW207" s="854"/>
      <c r="IX207" s="854"/>
      <c r="IY207" s="854"/>
      <c r="IZ207" s="854"/>
      <c r="JA207" s="854"/>
      <c r="JB207" s="854"/>
      <c r="JC207" s="854"/>
      <c r="JD207" s="854"/>
      <c r="JE207" s="854"/>
      <c r="JF207" s="854"/>
      <c r="JG207" s="854"/>
      <c r="JH207" s="854"/>
      <c r="JI207" s="854"/>
      <c r="JJ207" s="854"/>
      <c r="JK207" s="854"/>
      <c r="JL207" s="854"/>
      <c r="JM207" s="854"/>
      <c r="JN207" s="854"/>
      <c r="JO207" s="854"/>
      <c r="JP207" s="854"/>
      <c r="JQ207" s="854"/>
      <c r="JR207" s="854"/>
      <c r="JS207" s="854"/>
      <c r="JT207" s="854"/>
      <c r="JU207" s="854"/>
      <c r="JV207" s="854"/>
      <c r="JW207" s="854"/>
      <c r="JX207" s="854"/>
      <c r="JY207" s="854"/>
      <c r="JZ207" s="854"/>
      <c r="KA207" s="854"/>
      <c r="KB207" s="854"/>
      <c r="KC207" s="854"/>
      <c r="KD207" s="854"/>
      <c r="KE207" s="854"/>
      <c r="KF207" s="854"/>
      <c r="KG207" s="854"/>
      <c r="KH207" s="854"/>
      <c r="KI207" s="854"/>
      <c r="KJ207" s="854"/>
      <c r="KK207" s="854"/>
      <c r="KL207" s="854"/>
      <c r="KM207" s="854"/>
      <c r="KN207" s="854"/>
      <c r="KO207" s="854"/>
      <c r="KP207" s="854"/>
      <c r="KQ207" s="854"/>
      <c r="KR207" s="854"/>
      <c r="KS207" s="854"/>
      <c r="KT207" s="854"/>
      <c r="KU207" s="854"/>
      <c r="KV207" s="854"/>
      <c r="KW207" s="854"/>
      <c r="KX207" s="854"/>
      <c r="KY207" s="854"/>
      <c r="KZ207" s="854"/>
      <c r="LA207" s="854"/>
      <c r="LB207" s="854"/>
      <c r="LC207" s="854"/>
      <c r="LD207" s="854"/>
      <c r="LE207" s="854"/>
      <c r="LF207" s="854"/>
      <c r="LG207" s="854"/>
      <c r="LH207" s="854"/>
      <c r="LI207" s="854"/>
      <c r="LJ207" s="854"/>
      <c r="LK207" s="854"/>
      <c r="LL207" s="854"/>
      <c r="LM207" s="855"/>
    </row>
    <row r="208" spans="1:325" s="856" customFormat="1" ht="31.5" outlineLevel="1">
      <c r="A208" s="295" t="s">
        <v>2413</v>
      </c>
      <c r="B208" s="492" t="s">
        <v>2446</v>
      </c>
      <c r="C208" s="515">
        <v>600009971</v>
      </c>
      <c r="D208" s="325" t="s">
        <v>1395</v>
      </c>
      <c r="E208" s="325"/>
      <c r="F208" s="329"/>
      <c r="G208" s="328" t="s">
        <v>300</v>
      </c>
      <c r="H208" s="843">
        <v>1</v>
      </c>
      <c r="I208" s="726">
        <v>598.40088197840555</v>
      </c>
      <c r="J208" s="669">
        <f t="shared" si="42"/>
        <v>598.40088197840555</v>
      </c>
      <c r="K208" s="669">
        <f t="shared" si="43"/>
        <v>730.76715707202891</v>
      </c>
      <c r="L208" s="794">
        <f t="shared" si="44"/>
        <v>1.7197923218961649E-4</v>
      </c>
      <c r="M208" s="327"/>
      <c r="N208" s="1262"/>
      <c r="O208" s="1263"/>
      <c r="P208" s="345"/>
      <c r="Q208" s="345"/>
      <c r="R208" s="345"/>
      <c r="S208" s="345"/>
      <c r="T208" s="345"/>
      <c r="U208" s="345"/>
      <c r="V208" s="345"/>
      <c r="W208" s="345"/>
      <c r="X208" s="345"/>
      <c r="Y208" s="345"/>
      <c r="Z208" s="345"/>
      <c r="AA208" s="345"/>
      <c r="AB208" s="345"/>
      <c r="AC208" s="345"/>
      <c r="AD208" s="345"/>
      <c r="AE208" s="345"/>
      <c r="AF208" s="854"/>
      <c r="AG208" s="854"/>
      <c r="AH208" s="854"/>
      <c r="AI208" s="854"/>
      <c r="AJ208" s="854"/>
      <c r="AK208" s="854"/>
      <c r="AL208" s="854"/>
      <c r="AM208" s="854"/>
      <c r="AN208" s="854"/>
      <c r="AO208" s="854"/>
      <c r="AP208" s="854"/>
      <c r="AQ208" s="854"/>
      <c r="AR208" s="854"/>
      <c r="AS208" s="854"/>
      <c r="AT208" s="854"/>
      <c r="AU208" s="854"/>
      <c r="AV208" s="854"/>
      <c r="AW208" s="854"/>
      <c r="AX208" s="854"/>
      <c r="AY208" s="854"/>
      <c r="AZ208" s="854"/>
      <c r="BA208" s="854"/>
      <c r="BB208" s="854"/>
      <c r="BC208" s="854"/>
      <c r="BD208" s="854"/>
      <c r="BE208" s="854"/>
      <c r="BF208" s="854"/>
      <c r="BG208" s="854"/>
      <c r="BH208" s="854"/>
      <c r="BI208" s="854"/>
      <c r="BJ208" s="854"/>
      <c r="BK208" s="854"/>
      <c r="BL208" s="854"/>
      <c r="BM208" s="854"/>
      <c r="BN208" s="854"/>
      <c r="BO208" s="854"/>
      <c r="BP208" s="854"/>
      <c r="BQ208" s="854"/>
      <c r="BR208" s="854"/>
      <c r="BS208" s="854"/>
      <c r="BT208" s="854"/>
      <c r="BU208" s="854"/>
      <c r="BV208" s="854"/>
      <c r="BW208" s="854"/>
      <c r="BX208" s="854"/>
      <c r="BY208" s="854"/>
      <c r="BZ208" s="854"/>
      <c r="CA208" s="854"/>
      <c r="CB208" s="854"/>
      <c r="CC208" s="854"/>
      <c r="CD208" s="854"/>
      <c r="CE208" s="854"/>
      <c r="CF208" s="854"/>
      <c r="CG208" s="854"/>
      <c r="CH208" s="854"/>
      <c r="CI208" s="854"/>
      <c r="CJ208" s="854"/>
      <c r="CK208" s="854"/>
      <c r="CL208" s="854"/>
      <c r="CM208" s="854"/>
      <c r="CN208" s="854"/>
      <c r="CO208" s="854"/>
      <c r="CP208" s="854"/>
      <c r="CQ208" s="854"/>
      <c r="CR208" s="854"/>
      <c r="CS208" s="854"/>
      <c r="CT208" s="854"/>
      <c r="CU208" s="854"/>
      <c r="CV208" s="854"/>
      <c r="CW208" s="854"/>
      <c r="CX208" s="854"/>
      <c r="CY208" s="854"/>
      <c r="CZ208" s="854"/>
      <c r="DA208" s="854"/>
      <c r="DB208" s="854"/>
      <c r="DC208" s="854"/>
      <c r="DD208" s="854"/>
      <c r="DE208" s="854"/>
      <c r="DF208" s="854"/>
      <c r="DG208" s="854"/>
      <c r="DH208" s="854"/>
      <c r="DI208" s="854"/>
      <c r="DJ208" s="854"/>
      <c r="DK208" s="854"/>
      <c r="DL208" s="854"/>
      <c r="DM208" s="854"/>
      <c r="DN208" s="854"/>
      <c r="DO208" s="854"/>
      <c r="DP208" s="854"/>
      <c r="DQ208" s="854"/>
      <c r="DR208" s="854"/>
      <c r="DS208" s="854"/>
      <c r="DT208" s="854"/>
      <c r="DU208" s="854"/>
      <c r="DV208" s="854"/>
      <c r="DW208" s="854"/>
      <c r="DX208" s="854"/>
      <c r="DY208" s="854"/>
      <c r="DZ208" s="854"/>
      <c r="EA208" s="854"/>
      <c r="EB208" s="854"/>
      <c r="EC208" s="854"/>
      <c r="ED208" s="854"/>
      <c r="EE208" s="854"/>
      <c r="EF208" s="854"/>
      <c r="EG208" s="854"/>
      <c r="EH208" s="854"/>
      <c r="EI208" s="854"/>
      <c r="EJ208" s="854"/>
      <c r="EK208" s="854"/>
      <c r="EL208" s="854"/>
      <c r="EM208" s="854"/>
      <c r="EN208" s="854"/>
      <c r="EO208" s="854"/>
      <c r="EP208" s="854"/>
      <c r="EQ208" s="854"/>
      <c r="ER208" s="854"/>
      <c r="ES208" s="854"/>
      <c r="ET208" s="854"/>
      <c r="EU208" s="854"/>
      <c r="EV208" s="854"/>
      <c r="EW208" s="854"/>
      <c r="EX208" s="854"/>
      <c r="EY208" s="854"/>
      <c r="EZ208" s="854"/>
      <c r="FA208" s="854"/>
      <c r="FB208" s="854"/>
      <c r="FC208" s="854"/>
      <c r="FD208" s="854"/>
      <c r="FE208" s="854"/>
      <c r="FF208" s="854"/>
      <c r="FG208" s="854"/>
      <c r="FH208" s="854"/>
      <c r="FI208" s="854"/>
      <c r="FJ208" s="854"/>
      <c r="FK208" s="854"/>
      <c r="FL208" s="854"/>
      <c r="FM208" s="854"/>
      <c r="FN208" s="854"/>
      <c r="FO208" s="854"/>
      <c r="FP208" s="854"/>
      <c r="FQ208" s="854"/>
      <c r="FR208" s="854"/>
      <c r="FS208" s="854"/>
      <c r="FT208" s="854"/>
      <c r="FU208" s="854"/>
      <c r="FV208" s="854"/>
      <c r="FW208" s="854"/>
      <c r="FX208" s="854"/>
      <c r="FY208" s="854"/>
      <c r="FZ208" s="854"/>
      <c r="GA208" s="854"/>
      <c r="GB208" s="854"/>
      <c r="GC208" s="854"/>
      <c r="GD208" s="854"/>
      <c r="GE208" s="854"/>
      <c r="GF208" s="854"/>
      <c r="GG208" s="854"/>
      <c r="GH208" s="854"/>
      <c r="GI208" s="854"/>
      <c r="GJ208" s="854"/>
      <c r="GK208" s="854"/>
      <c r="GL208" s="854"/>
      <c r="GM208" s="854"/>
      <c r="GN208" s="854"/>
      <c r="GO208" s="854"/>
      <c r="GP208" s="854"/>
      <c r="GQ208" s="854"/>
      <c r="GR208" s="854"/>
      <c r="GS208" s="854"/>
      <c r="GT208" s="854"/>
      <c r="GU208" s="854"/>
      <c r="GV208" s="854"/>
      <c r="GW208" s="854"/>
      <c r="GX208" s="854"/>
      <c r="GY208" s="854"/>
      <c r="GZ208" s="854"/>
      <c r="HA208" s="854"/>
      <c r="HB208" s="854"/>
      <c r="HC208" s="854"/>
      <c r="HD208" s="854"/>
      <c r="HE208" s="854"/>
      <c r="HF208" s="854"/>
      <c r="HG208" s="854"/>
      <c r="HH208" s="854"/>
      <c r="HI208" s="854"/>
      <c r="HJ208" s="854"/>
      <c r="HK208" s="854"/>
      <c r="HL208" s="854"/>
      <c r="HM208" s="854"/>
      <c r="HN208" s="854"/>
      <c r="HO208" s="854"/>
      <c r="HP208" s="854"/>
      <c r="HQ208" s="854"/>
      <c r="HR208" s="854"/>
      <c r="HS208" s="854"/>
      <c r="HT208" s="854"/>
      <c r="HU208" s="854"/>
      <c r="HV208" s="854"/>
      <c r="HW208" s="854"/>
      <c r="HX208" s="854"/>
      <c r="HY208" s="854"/>
      <c r="HZ208" s="854"/>
      <c r="IA208" s="854"/>
      <c r="IB208" s="854"/>
      <c r="IC208" s="854"/>
      <c r="ID208" s="854"/>
      <c r="IE208" s="854"/>
      <c r="IF208" s="854"/>
      <c r="IG208" s="854"/>
      <c r="IH208" s="854"/>
      <c r="II208" s="854"/>
      <c r="IJ208" s="854"/>
      <c r="IK208" s="854"/>
      <c r="IL208" s="854"/>
      <c r="IM208" s="854"/>
      <c r="IN208" s="854"/>
      <c r="IO208" s="854"/>
      <c r="IP208" s="854"/>
      <c r="IQ208" s="854"/>
      <c r="IR208" s="854"/>
      <c r="IS208" s="854"/>
      <c r="IT208" s="854"/>
      <c r="IU208" s="854"/>
      <c r="IV208" s="854"/>
      <c r="IW208" s="854"/>
      <c r="IX208" s="854"/>
      <c r="IY208" s="854"/>
      <c r="IZ208" s="854"/>
      <c r="JA208" s="854"/>
      <c r="JB208" s="854"/>
      <c r="JC208" s="854"/>
      <c r="JD208" s="854"/>
      <c r="JE208" s="854"/>
      <c r="JF208" s="854"/>
      <c r="JG208" s="854"/>
      <c r="JH208" s="854"/>
      <c r="JI208" s="854"/>
      <c r="JJ208" s="854"/>
      <c r="JK208" s="854"/>
      <c r="JL208" s="854"/>
      <c r="JM208" s="854"/>
      <c r="JN208" s="854"/>
      <c r="JO208" s="854"/>
      <c r="JP208" s="854"/>
      <c r="JQ208" s="854"/>
      <c r="JR208" s="854"/>
      <c r="JS208" s="854"/>
      <c r="JT208" s="854"/>
      <c r="JU208" s="854"/>
      <c r="JV208" s="854"/>
      <c r="JW208" s="854"/>
      <c r="JX208" s="854"/>
      <c r="JY208" s="854"/>
      <c r="JZ208" s="854"/>
      <c r="KA208" s="854"/>
      <c r="KB208" s="854"/>
      <c r="KC208" s="854"/>
      <c r="KD208" s="854"/>
      <c r="KE208" s="854"/>
      <c r="KF208" s="854"/>
      <c r="KG208" s="854"/>
      <c r="KH208" s="854"/>
      <c r="KI208" s="854"/>
      <c r="KJ208" s="854"/>
      <c r="KK208" s="854"/>
      <c r="KL208" s="854"/>
      <c r="KM208" s="854"/>
      <c r="KN208" s="854"/>
      <c r="KO208" s="854"/>
      <c r="KP208" s="854"/>
      <c r="KQ208" s="854"/>
      <c r="KR208" s="854"/>
      <c r="KS208" s="854"/>
      <c r="KT208" s="854"/>
      <c r="KU208" s="854"/>
      <c r="KV208" s="854"/>
      <c r="KW208" s="854"/>
      <c r="KX208" s="854"/>
      <c r="KY208" s="854"/>
      <c r="KZ208" s="854"/>
      <c r="LA208" s="854"/>
      <c r="LB208" s="854"/>
      <c r="LC208" s="854"/>
      <c r="LD208" s="854"/>
      <c r="LE208" s="854"/>
      <c r="LF208" s="854"/>
      <c r="LG208" s="854"/>
      <c r="LH208" s="854"/>
      <c r="LI208" s="854"/>
      <c r="LJ208" s="854"/>
      <c r="LK208" s="854"/>
      <c r="LL208" s="854"/>
      <c r="LM208" s="855"/>
    </row>
    <row r="209" spans="1:325" s="856" customFormat="1" ht="15.75" outlineLevel="1">
      <c r="A209" s="295" t="s">
        <v>2414</v>
      </c>
      <c r="B209" s="492" t="s">
        <v>2446</v>
      </c>
      <c r="C209" s="515">
        <v>600009972</v>
      </c>
      <c r="D209" s="325" t="s">
        <v>1396</v>
      </c>
      <c r="E209" s="325"/>
      <c r="F209" s="329"/>
      <c r="G209" s="328" t="s">
        <v>300</v>
      </c>
      <c r="H209" s="843">
        <v>1</v>
      </c>
      <c r="I209" s="726">
        <v>650.43574128087562</v>
      </c>
      <c r="J209" s="669">
        <f t="shared" si="42"/>
        <v>650.43574128087562</v>
      </c>
      <c r="K209" s="669">
        <f t="shared" si="43"/>
        <v>794.3121272522053</v>
      </c>
      <c r="L209" s="794">
        <f t="shared" si="44"/>
        <v>1.8693394803219183E-4</v>
      </c>
      <c r="M209" s="327"/>
      <c r="N209" s="1262"/>
      <c r="O209" s="1263"/>
      <c r="P209" s="345"/>
      <c r="Q209" s="345"/>
      <c r="R209" s="345"/>
      <c r="S209" s="345"/>
      <c r="T209" s="345"/>
      <c r="U209" s="345"/>
      <c r="V209" s="345"/>
      <c r="W209" s="345"/>
      <c r="X209" s="345"/>
      <c r="Y209" s="345"/>
      <c r="Z209" s="345"/>
      <c r="AA209" s="345"/>
      <c r="AB209" s="345"/>
      <c r="AC209" s="345"/>
      <c r="AD209" s="345"/>
      <c r="AE209" s="345"/>
      <c r="AF209" s="854"/>
      <c r="AG209" s="854"/>
      <c r="AH209" s="854"/>
      <c r="AI209" s="854"/>
      <c r="AJ209" s="854"/>
      <c r="AK209" s="854"/>
      <c r="AL209" s="854"/>
      <c r="AM209" s="854"/>
      <c r="AN209" s="854"/>
      <c r="AO209" s="854"/>
      <c r="AP209" s="854"/>
      <c r="AQ209" s="854"/>
      <c r="AR209" s="854"/>
      <c r="AS209" s="854"/>
      <c r="AT209" s="854"/>
      <c r="AU209" s="854"/>
      <c r="AV209" s="854"/>
      <c r="AW209" s="854"/>
      <c r="AX209" s="854"/>
      <c r="AY209" s="854"/>
      <c r="AZ209" s="854"/>
      <c r="BA209" s="854"/>
      <c r="BB209" s="854"/>
      <c r="BC209" s="854"/>
      <c r="BD209" s="854"/>
      <c r="BE209" s="854"/>
      <c r="BF209" s="854"/>
      <c r="BG209" s="854"/>
      <c r="BH209" s="854"/>
      <c r="BI209" s="854"/>
      <c r="BJ209" s="854"/>
      <c r="BK209" s="854"/>
      <c r="BL209" s="854"/>
      <c r="BM209" s="854"/>
      <c r="BN209" s="854"/>
      <c r="BO209" s="854"/>
      <c r="BP209" s="854"/>
      <c r="BQ209" s="854"/>
      <c r="BR209" s="854"/>
      <c r="BS209" s="854"/>
      <c r="BT209" s="854"/>
      <c r="BU209" s="854"/>
      <c r="BV209" s="854"/>
      <c r="BW209" s="854"/>
      <c r="BX209" s="854"/>
      <c r="BY209" s="854"/>
      <c r="BZ209" s="854"/>
      <c r="CA209" s="854"/>
      <c r="CB209" s="854"/>
      <c r="CC209" s="854"/>
      <c r="CD209" s="854"/>
      <c r="CE209" s="854"/>
      <c r="CF209" s="854"/>
      <c r="CG209" s="854"/>
      <c r="CH209" s="854"/>
      <c r="CI209" s="854"/>
      <c r="CJ209" s="854"/>
      <c r="CK209" s="854"/>
      <c r="CL209" s="854"/>
      <c r="CM209" s="854"/>
      <c r="CN209" s="854"/>
      <c r="CO209" s="854"/>
      <c r="CP209" s="854"/>
      <c r="CQ209" s="854"/>
      <c r="CR209" s="854"/>
      <c r="CS209" s="854"/>
      <c r="CT209" s="854"/>
      <c r="CU209" s="854"/>
      <c r="CV209" s="854"/>
      <c r="CW209" s="854"/>
      <c r="CX209" s="854"/>
      <c r="CY209" s="854"/>
      <c r="CZ209" s="854"/>
      <c r="DA209" s="854"/>
      <c r="DB209" s="854"/>
      <c r="DC209" s="854"/>
      <c r="DD209" s="854"/>
      <c r="DE209" s="854"/>
      <c r="DF209" s="854"/>
      <c r="DG209" s="854"/>
      <c r="DH209" s="854"/>
      <c r="DI209" s="854"/>
      <c r="DJ209" s="854"/>
      <c r="DK209" s="854"/>
      <c r="DL209" s="854"/>
      <c r="DM209" s="854"/>
      <c r="DN209" s="854"/>
      <c r="DO209" s="854"/>
      <c r="DP209" s="854"/>
      <c r="DQ209" s="854"/>
      <c r="DR209" s="854"/>
      <c r="DS209" s="854"/>
      <c r="DT209" s="854"/>
      <c r="DU209" s="854"/>
      <c r="DV209" s="854"/>
      <c r="DW209" s="854"/>
      <c r="DX209" s="854"/>
      <c r="DY209" s="854"/>
      <c r="DZ209" s="854"/>
      <c r="EA209" s="854"/>
      <c r="EB209" s="854"/>
      <c r="EC209" s="854"/>
      <c r="ED209" s="854"/>
      <c r="EE209" s="854"/>
      <c r="EF209" s="854"/>
      <c r="EG209" s="854"/>
      <c r="EH209" s="854"/>
      <c r="EI209" s="854"/>
      <c r="EJ209" s="854"/>
      <c r="EK209" s="854"/>
      <c r="EL209" s="854"/>
      <c r="EM209" s="854"/>
      <c r="EN209" s="854"/>
      <c r="EO209" s="854"/>
      <c r="EP209" s="854"/>
      <c r="EQ209" s="854"/>
      <c r="ER209" s="854"/>
      <c r="ES209" s="854"/>
      <c r="ET209" s="854"/>
      <c r="EU209" s="854"/>
      <c r="EV209" s="854"/>
      <c r="EW209" s="854"/>
      <c r="EX209" s="854"/>
      <c r="EY209" s="854"/>
      <c r="EZ209" s="854"/>
      <c r="FA209" s="854"/>
      <c r="FB209" s="854"/>
      <c r="FC209" s="854"/>
      <c r="FD209" s="854"/>
      <c r="FE209" s="854"/>
      <c r="FF209" s="854"/>
      <c r="FG209" s="854"/>
      <c r="FH209" s="854"/>
      <c r="FI209" s="854"/>
      <c r="FJ209" s="854"/>
      <c r="FK209" s="854"/>
      <c r="FL209" s="854"/>
      <c r="FM209" s="854"/>
      <c r="FN209" s="854"/>
      <c r="FO209" s="854"/>
      <c r="FP209" s="854"/>
      <c r="FQ209" s="854"/>
      <c r="FR209" s="854"/>
      <c r="FS209" s="854"/>
      <c r="FT209" s="854"/>
      <c r="FU209" s="854"/>
      <c r="FV209" s="854"/>
      <c r="FW209" s="854"/>
      <c r="FX209" s="854"/>
      <c r="FY209" s="854"/>
      <c r="FZ209" s="854"/>
      <c r="GA209" s="854"/>
      <c r="GB209" s="854"/>
      <c r="GC209" s="854"/>
      <c r="GD209" s="854"/>
      <c r="GE209" s="854"/>
      <c r="GF209" s="854"/>
      <c r="GG209" s="854"/>
      <c r="GH209" s="854"/>
      <c r="GI209" s="854"/>
      <c r="GJ209" s="854"/>
      <c r="GK209" s="854"/>
      <c r="GL209" s="854"/>
      <c r="GM209" s="854"/>
      <c r="GN209" s="854"/>
      <c r="GO209" s="854"/>
      <c r="GP209" s="854"/>
      <c r="GQ209" s="854"/>
      <c r="GR209" s="854"/>
      <c r="GS209" s="854"/>
      <c r="GT209" s="854"/>
      <c r="GU209" s="854"/>
      <c r="GV209" s="854"/>
      <c r="GW209" s="854"/>
      <c r="GX209" s="854"/>
      <c r="GY209" s="854"/>
      <c r="GZ209" s="854"/>
      <c r="HA209" s="854"/>
      <c r="HB209" s="854"/>
      <c r="HC209" s="854"/>
      <c r="HD209" s="854"/>
      <c r="HE209" s="854"/>
      <c r="HF209" s="854"/>
      <c r="HG209" s="854"/>
      <c r="HH209" s="854"/>
      <c r="HI209" s="854"/>
      <c r="HJ209" s="854"/>
      <c r="HK209" s="854"/>
      <c r="HL209" s="854"/>
      <c r="HM209" s="854"/>
      <c r="HN209" s="854"/>
      <c r="HO209" s="854"/>
      <c r="HP209" s="854"/>
      <c r="HQ209" s="854"/>
      <c r="HR209" s="854"/>
      <c r="HS209" s="854"/>
      <c r="HT209" s="854"/>
      <c r="HU209" s="854"/>
      <c r="HV209" s="854"/>
      <c r="HW209" s="854"/>
      <c r="HX209" s="854"/>
      <c r="HY209" s="854"/>
      <c r="HZ209" s="854"/>
      <c r="IA209" s="854"/>
      <c r="IB209" s="854"/>
      <c r="IC209" s="854"/>
      <c r="ID209" s="854"/>
      <c r="IE209" s="854"/>
      <c r="IF209" s="854"/>
      <c r="IG209" s="854"/>
      <c r="IH209" s="854"/>
      <c r="II209" s="854"/>
      <c r="IJ209" s="854"/>
      <c r="IK209" s="854"/>
      <c r="IL209" s="854"/>
      <c r="IM209" s="854"/>
      <c r="IN209" s="854"/>
      <c r="IO209" s="854"/>
      <c r="IP209" s="854"/>
      <c r="IQ209" s="854"/>
      <c r="IR209" s="854"/>
      <c r="IS209" s="854"/>
      <c r="IT209" s="854"/>
      <c r="IU209" s="854"/>
      <c r="IV209" s="854"/>
      <c r="IW209" s="854"/>
      <c r="IX209" s="854"/>
      <c r="IY209" s="854"/>
      <c r="IZ209" s="854"/>
      <c r="JA209" s="854"/>
      <c r="JB209" s="854"/>
      <c r="JC209" s="854"/>
      <c r="JD209" s="854"/>
      <c r="JE209" s="854"/>
      <c r="JF209" s="854"/>
      <c r="JG209" s="854"/>
      <c r="JH209" s="854"/>
      <c r="JI209" s="854"/>
      <c r="JJ209" s="854"/>
      <c r="JK209" s="854"/>
      <c r="JL209" s="854"/>
      <c r="JM209" s="854"/>
      <c r="JN209" s="854"/>
      <c r="JO209" s="854"/>
      <c r="JP209" s="854"/>
      <c r="JQ209" s="854"/>
      <c r="JR209" s="854"/>
      <c r="JS209" s="854"/>
      <c r="JT209" s="854"/>
      <c r="JU209" s="854"/>
      <c r="JV209" s="854"/>
      <c r="JW209" s="854"/>
      <c r="JX209" s="854"/>
      <c r="JY209" s="854"/>
      <c r="JZ209" s="854"/>
      <c r="KA209" s="854"/>
      <c r="KB209" s="854"/>
      <c r="KC209" s="854"/>
      <c r="KD209" s="854"/>
      <c r="KE209" s="854"/>
      <c r="KF209" s="854"/>
      <c r="KG209" s="854"/>
      <c r="KH209" s="854"/>
      <c r="KI209" s="854"/>
      <c r="KJ209" s="854"/>
      <c r="KK209" s="854"/>
      <c r="KL209" s="854"/>
      <c r="KM209" s="854"/>
      <c r="KN209" s="854"/>
      <c r="KO209" s="854"/>
      <c r="KP209" s="854"/>
      <c r="KQ209" s="854"/>
      <c r="KR209" s="854"/>
      <c r="KS209" s="854"/>
      <c r="KT209" s="854"/>
      <c r="KU209" s="854"/>
      <c r="KV209" s="854"/>
      <c r="KW209" s="854"/>
      <c r="KX209" s="854"/>
      <c r="KY209" s="854"/>
      <c r="KZ209" s="854"/>
      <c r="LA209" s="854"/>
      <c r="LB209" s="854"/>
      <c r="LC209" s="854"/>
      <c r="LD209" s="854"/>
      <c r="LE209" s="854"/>
      <c r="LF209" s="854"/>
      <c r="LG209" s="854"/>
      <c r="LH209" s="854"/>
      <c r="LI209" s="854"/>
      <c r="LJ209" s="854"/>
      <c r="LK209" s="854"/>
      <c r="LL209" s="854"/>
      <c r="LM209" s="855"/>
    </row>
    <row r="210" spans="1:325" s="850" customFormat="1" ht="31.5">
      <c r="A210" s="710" t="s">
        <v>2415</v>
      </c>
      <c r="B210" s="710"/>
      <c r="C210" s="710"/>
      <c r="D210" s="600" t="s">
        <v>495</v>
      </c>
      <c r="E210" s="335"/>
      <c r="F210" s="225"/>
      <c r="G210" s="225"/>
      <c r="H210" s="842"/>
      <c r="I210" s="527"/>
      <c r="J210" s="527">
        <f>SUBTOTAL(9,J211:J213)</f>
        <v>196825.86680352199</v>
      </c>
      <c r="K210" s="527">
        <f t="shared" ref="K210:L210" si="45">SUBTOTAL(9,K211:K213)</f>
        <v>240363.74854046103</v>
      </c>
      <c r="L210" s="844">
        <f t="shared" si="45"/>
        <v>5.6567365569402638E-2</v>
      </c>
      <c r="M210" s="338"/>
      <c r="N210" s="1259"/>
      <c r="O210" s="1259"/>
      <c r="P210" s="343"/>
      <c r="Q210" s="343"/>
      <c r="R210" s="343"/>
      <c r="S210" s="343"/>
      <c r="T210" s="343"/>
      <c r="U210" s="343"/>
      <c r="V210" s="343"/>
      <c r="W210" s="343"/>
      <c r="X210" s="343"/>
      <c r="Y210" s="343"/>
      <c r="Z210" s="343"/>
      <c r="AA210" s="343"/>
      <c r="AB210" s="343"/>
      <c r="AC210" s="343"/>
      <c r="AD210" s="343"/>
      <c r="AE210" s="343"/>
      <c r="AF210" s="848"/>
      <c r="AG210" s="848"/>
      <c r="AH210" s="848"/>
      <c r="AI210" s="848"/>
      <c r="AJ210" s="848"/>
      <c r="AK210" s="848"/>
      <c r="AL210" s="848"/>
      <c r="AM210" s="848"/>
      <c r="AN210" s="848"/>
      <c r="AO210" s="848"/>
      <c r="AP210" s="848"/>
      <c r="AQ210" s="848"/>
      <c r="AR210" s="848"/>
      <c r="AS210" s="848"/>
      <c r="AT210" s="848"/>
      <c r="AU210" s="848"/>
      <c r="AV210" s="848"/>
      <c r="AW210" s="848"/>
      <c r="AX210" s="848"/>
      <c r="AY210" s="848"/>
      <c r="AZ210" s="848"/>
      <c r="BA210" s="848"/>
      <c r="BB210" s="848"/>
      <c r="BC210" s="848"/>
      <c r="BD210" s="848"/>
      <c r="BE210" s="848"/>
      <c r="BF210" s="848"/>
      <c r="BG210" s="848"/>
      <c r="BH210" s="848"/>
      <c r="BI210" s="848"/>
      <c r="BJ210" s="848"/>
      <c r="BK210" s="848"/>
      <c r="BL210" s="848"/>
      <c r="BM210" s="848"/>
      <c r="BN210" s="848"/>
      <c r="BO210" s="848"/>
      <c r="BP210" s="848"/>
      <c r="BQ210" s="848"/>
      <c r="BR210" s="848"/>
      <c r="BS210" s="848"/>
      <c r="BT210" s="848"/>
      <c r="BU210" s="848"/>
      <c r="BV210" s="848"/>
      <c r="BW210" s="848"/>
      <c r="BX210" s="848"/>
      <c r="BY210" s="848"/>
      <c r="BZ210" s="848"/>
      <c r="CA210" s="848"/>
      <c r="CB210" s="848"/>
      <c r="CC210" s="848"/>
      <c r="CD210" s="848"/>
      <c r="CE210" s="848"/>
      <c r="CF210" s="848"/>
      <c r="CG210" s="848"/>
      <c r="CH210" s="848"/>
      <c r="CI210" s="848"/>
      <c r="CJ210" s="848"/>
      <c r="CK210" s="848"/>
      <c r="CL210" s="848"/>
      <c r="CM210" s="848"/>
      <c r="CN210" s="848"/>
      <c r="CO210" s="848"/>
      <c r="CP210" s="848"/>
      <c r="CQ210" s="848"/>
      <c r="CR210" s="848"/>
      <c r="CS210" s="848"/>
      <c r="CT210" s="848"/>
      <c r="CU210" s="848"/>
      <c r="CV210" s="848"/>
      <c r="CW210" s="848"/>
      <c r="CX210" s="848"/>
      <c r="CY210" s="848"/>
      <c r="CZ210" s="848"/>
      <c r="DA210" s="848"/>
      <c r="DB210" s="848"/>
      <c r="DC210" s="848"/>
      <c r="DD210" s="848"/>
      <c r="DE210" s="848"/>
      <c r="DF210" s="848"/>
      <c r="DG210" s="848"/>
      <c r="DH210" s="848"/>
      <c r="DI210" s="848"/>
      <c r="DJ210" s="848"/>
      <c r="DK210" s="848"/>
      <c r="DL210" s="848"/>
      <c r="DM210" s="848"/>
      <c r="DN210" s="848"/>
      <c r="DO210" s="848"/>
      <c r="DP210" s="848"/>
      <c r="DQ210" s="848"/>
      <c r="DR210" s="848"/>
      <c r="DS210" s="848"/>
      <c r="DT210" s="848"/>
      <c r="DU210" s="848"/>
      <c r="DV210" s="848"/>
      <c r="DW210" s="848"/>
      <c r="DX210" s="848"/>
      <c r="DY210" s="848"/>
      <c r="DZ210" s="848"/>
      <c r="EA210" s="848"/>
      <c r="EB210" s="848"/>
      <c r="EC210" s="848"/>
      <c r="ED210" s="848"/>
      <c r="EE210" s="848"/>
      <c r="EF210" s="848"/>
      <c r="EG210" s="848"/>
      <c r="EH210" s="848"/>
      <c r="EI210" s="848"/>
      <c r="EJ210" s="848"/>
      <c r="EK210" s="848"/>
      <c r="EL210" s="848"/>
      <c r="EM210" s="848"/>
      <c r="EN210" s="848"/>
      <c r="EO210" s="848"/>
      <c r="EP210" s="848"/>
      <c r="EQ210" s="848"/>
      <c r="ER210" s="848"/>
      <c r="ES210" s="848"/>
      <c r="ET210" s="848"/>
      <c r="EU210" s="848"/>
      <c r="EV210" s="848"/>
      <c r="EW210" s="848"/>
      <c r="EX210" s="848"/>
      <c r="EY210" s="848"/>
      <c r="EZ210" s="848"/>
      <c r="FA210" s="848"/>
      <c r="FB210" s="848"/>
      <c r="FC210" s="848"/>
      <c r="FD210" s="848"/>
      <c r="FE210" s="848"/>
      <c r="FF210" s="848"/>
      <c r="FG210" s="848"/>
      <c r="FH210" s="848"/>
      <c r="FI210" s="848"/>
      <c r="FJ210" s="848"/>
      <c r="FK210" s="848"/>
      <c r="FL210" s="848"/>
      <c r="FM210" s="848"/>
      <c r="FN210" s="848"/>
      <c r="FO210" s="848"/>
      <c r="FP210" s="848"/>
      <c r="FQ210" s="848"/>
      <c r="FR210" s="848"/>
      <c r="FS210" s="848"/>
      <c r="FT210" s="848"/>
      <c r="FU210" s="848"/>
      <c r="FV210" s="848"/>
      <c r="FW210" s="848"/>
      <c r="FX210" s="848"/>
      <c r="FY210" s="848"/>
      <c r="FZ210" s="848"/>
      <c r="GA210" s="848"/>
      <c r="GB210" s="848"/>
      <c r="GC210" s="848"/>
      <c r="GD210" s="848"/>
      <c r="GE210" s="848"/>
      <c r="GF210" s="848"/>
      <c r="GG210" s="848"/>
      <c r="GH210" s="848"/>
      <c r="GI210" s="848"/>
      <c r="GJ210" s="848"/>
      <c r="GK210" s="848"/>
      <c r="GL210" s="848"/>
      <c r="GM210" s="848"/>
      <c r="GN210" s="848"/>
      <c r="GO210" s="848"/>
      <c r="GP210" s="848"/>
      <c r="GQ210" s="848"/>
      <c r="GR210" s="848"/>
      <c r="GS210" s="848"/>
      <c r="GT210" s="848"/>
      <c r="GU210" s="848"/>
      <c r="GV210" s="848"/>
      <c r="GW210" s="848"/>
      <c r="GX210" s="848"/>
      <c r="GY210" s="848"/>
      <c r="GZ210" s="848"/>
      <c r="HA210" s="848"/>
      <c r="HB210" s="848"/>
      <c r="HC210" s="848"/>
      <c r="HD210" s="848"/>
      <c r="HE210" s="848"/>
      <c r="HF210" s="848"/>
      <c r="HG210" s="848"/>
      <c r="HH210" s="848"/>
      <c r="HI210" s="848"/>
      <c r="HJ210" s="848"/>
      <c r="HK210" s="848"/>
      <c r="HL210" s="848"/>
      <c r="HM210" s="848"/>
      <c r="HN210" s="848"/>
      <c r="HO210" s="848"/>
      <c r="HP210" s="848"/>
      <c r="HQ210" s="848"/>
      <c r="HR210" s="848"/>
      <c r="HS210" s="848"/>
      <c r="HT210" s="848"/>
      <c r="HU210" s="848"/>
      <c r="HV210" s="848"/>
      <c r="HW210" s="848"/>
      <c r="HX210" s="848"/>
      <c r="HY210" s="848"/>
      <c r="HZ210" s="848"/>
      <c r="IA210" s="848"/>
      <c r="IB210" s="848"/>
      <c r="IC210" s="848"/>
      <c r="ID210" s="848"/>
      <c r="IE210" s="848"/>
      <c r="IF210" s="848"/>
      <c r="IG210" s="848"/>
      <c r="IH210" s="848"/>
      <c r="II210" s="848"/>
      <c r="IJ210" s="848"/>
      <c r="IK210" s="848"/>
      <c r="IL210" s="848"/>
      <c r="IM210" s="848"/>
      <c r="IN210" s="848"/>
      <c r="IO210" s="848"/>
      <c r="IP210" s="848"/>
      <c r="IQ210" s="848"/>
      <c r="IR210" s="848"/>
      <c r="IS210" s="848"/>
      <c r="IT210" s="848"/>
      <c r="IU210" s="848"/>
      <c r="IV210" s="848"/>
      <c r="IW210" s="848"/>
      <c r="IX210" s="848"/>
      <c r="IY210" s="848"/>
      <c r="IZ210" s="848"/>
      <c r="JA210" s="848"/>
      <c r="JB210" s="848"/>
      <c r="JC210" s="848"/>
      <c r="JD210" s="848"/>
      <c r="JE210" s="848"/>
      <c r="JF210" s="848"/>
      <c r="JG210" s="848"/>
      <c r="JH210" s="848"/>
      <c r="JI210" s="848"/>
      <c r="JJ210" s="848"/>
      <c r="JK210" s="848"/>
      <c r="JL210" s="848"/>
      <c r="JM210" s="848"/>
      <c r="JN210" s="848"/>
      <c r="JO210" s="848"/>
      <c r="JP210" s="848"/>
      <c r="JQ210" s="848"/>
      <c r="JR210" s="848"/>
      <c r="JS210" s="848"/>
      <c r="JT210" s="848"/>
      <c r="JU210" s="848"/>
      <c r="JV210" s="848"/>
      <c r="JW210" s="848"/>
      <c r="JX210" s="848"/>
      <c r="JY210" s="848"/>
      <c r="JZ210" s="848"/>
      <c r="KA210" s="848"/>
      <c r="KB210" s="848"/>
      <c r="KC210" s="848"/>
      <c r="KD210" s="848"/>
      <c r="KE210" s="848"/>
      <c r="KF210" s="848"/>
      <c r="KG210" s="848"/>
      <c r="KH210" s="848"/>
      <c r="KI210" s="848"/>
      <c r="KJ210" s="848"/>
      <c r="KK210" s="848"/>
      <c r="KL210" s="848"/>
      <c r="KM210" s="848"/>
      <c r="KN210" s="848"/>
      <c r="KO210" s="848"/>
      <c r="KP210" s="848"/>
      <c r="KQ210" s="848"/>
      <c r="KR210" s="848"/>
      <c r="KS210" s="848"/>
      <c r="KT210" s="848"/>
      <c r="KU210" s="848"/>
      <c r="KV210" s="848"/>
      <c r="KW210" s="848"/>
      <c r="KX210" s="848"/>
      <c r="KY210" s="848"/>
      <c r="KZ210" s="848"/>
      <c r="LA210" s="848"/>
      <c r="LB210" s="848"/>
      <c r="LC210" s="848"/>
      <c r="LD210" s="848"/>
      <c r="LE210" s="848"/>
      <c r="LF210" s="848"/>
      <c r="LG210" s="848"/>
      <c r="LH210" s="848"/>
      <c r="LI210" s="848"/>
      <c r="LJ210" s="848"/>
      <c r="LK210" s="848"/>
      <c r="LL210" s="848"/>
      <c r="LM210" s="849"/>
    </row>
    <row r="211" spans="1:325" s="856" customFormat="1" ht="111" customHeight="1" outlineLevel="1">
      <c r="A211" s="295" t="s">
        <v>2416</v>
      </c>
      <c r="B211" s="492" t="s">
        <v>2446</v>
      </c>
      <c r="C211" s="515">
        <v>600009973</v>
      </c>
      <c r="D211" s="325" t="s">
        <v>1398</v>
      </c>
      <c r="E211" s="325"/>
      <c r="F211" s="337"/>
      <c r="G211" s="328" t="s">
        <v>300</v>
      </c>
      <c r="H211" s="843">
        <v>3</v>
      </c>
      <c r="I211" s="726">
        <v>58075.664457221035</v>
      </c>
      <c r="J211" s="669">
        <f t="shared" ref="J211:J213" si="46">I211*H211</f>
        <v>174226.99337166309</v>
      </c>
      <c r="K211" s="669">
        <f t="shared" ref="K211:K213" si="47">J211*(1+$K$12)</f>
        <v>212766.00430547498</v>
      </c>
      <c r="L211" s="794">
        <f t="shared" ref="L211:L213" si="48">K211/$K$226</f>
        <v>5.0072493957061558E-2</v>
      </c>
      <c r="M211" s="327"/>
      <c r="N211" s="1262"/>
      <c r="O211" s="1263"/>
      <c r="P211" s="345"/>
      <c r="Q211" s="345"/>
      <c r="R211" s="345"/>
      <c r="S211" s="345"/>
      <c r="T211" s="345"/>
      <c r="U211" s="345"/>
      <c r="V211" s="345"/>
      <c r="W211" s="345"/>
      <c r="X211" s="345"/>
      <c r="Y211" s="345"/>
      <c r="Z211" s="345"/>
      <c r="AA211" s="345"/>
      <c r="AB211" s="345"/>
      <c r="AC211" s="345"/>
      <c r="AD211" s="345"/>
      <c r="AE211" s="345"/>
      <c r="AF211" s="854"/>
      <c r="AG211" s="854"/>
      <c r="AH211" s="854"/>
      <c r="AI211" s="854"/>
      <c r="AJ211" s="854"/>
      <c r="AK211" s="854"/>
      <c r="AL211" s="854"/>
      <c r="AM211" s="854"/>
      <c r="AN211" s="854"/>
      <c r="AO211" s="854"/>
      <c r="AP211" s="854"/>
      <c r="AQ211" s="854"/>
      <c r="AR211" s="854"/>
      <c r="AS211" s="854"/>
      <c r="AT211" s="854"/>
      <c r="AU211" s="854"/>
      <c r="AV211" s="854"/>
      <c r="AW211" s="854"/>
      <c r="AX211" s="854"/>
      <c r="AY211" s="854"/>
      <c r="AZ211" s="854"/>
      <c r="BA211" s="854"/>
      <c r="BB211" s="854"/>
      <c r="BC211" s="854"/>
      <c r="BD211" s="854"/>
      <c r="BE211" s="854"/>
      <c r="BF211" s="854"/>
      <c r="BG211" s="854"/>
      <c r="BH211" s="854"/>
      <c r="BI211" s="854"/>
      <c r="BJ211" s="854"/>
      <c r="BK211" s="854"/>
      <c r="BL211" s="854"/>
      <c r="BM211" s="854"/>
      <c r="BN211" s="854"/>
      <c r="BO211" s="854"/>
      <c r="BP211" s="854"/>
      <c r="BQ211" s="854"/>
      <c r="BR211" s="854"/>
      <c r="BS211" s="854"/>
      <c r="BT211" s="854"/>
      <c r="BU211" s="854"/>
      <c r="BV211" s="854"/>
      <c r="BW211" s="854"/>
      <c r="BX211" s="854"/>
      <c r="BY211" s="854"/>
      <c r="BZ211" s="854"/>
      <c r="CA211" s="854"/>
      <c r="CB211" s="854"/>
      <c r="CC211" s="854"/>
      <c r="CD211" s="854"/>
      <c r="CE211" s="854"/>
      <c r="CF211" s="854"/>
      <c r="CG211" s="854"/>
      <c r="CH211" s="854"/>
      <c r="CI211" s="854"/>
      <c r="CJ211" s="854"/>
      <c r="CK211" s="854"/>
      <c r="CL211" s="854"/>
      <c r="CM211" s="854"/>
      <c r="CN211" s="854"/>
      <c r="CO211" s="854"/>
      <c r="CP211" s="854"/>
      <c r="CQ211" s="854"/>
      <c r="CR211" s="854"/>
      <c r="CS211" s="854"/>
      <c r="CT211" s="854"/>
      <c r="CU211" s="854"/>
      <c r="CV211" s="854"/>
      <c r="CW211" s="854"/>
      <c r="CX211" s="854"/>
      <c r="CY211" s="854"/>
      <c r="CZ211" s="854"/>
      <c r="DA211" s="854"/>
      <c r="DB211" s="854"/>
      <c r="DC211" s="854"/>
      <c r="DD211" s="854"/>
      <c r="DE211" s="854"/>
      <c r="DF211" s="854"/>
      <c r="DG211" s="854"/>
      <c r="DH211" s="854"/>
      <c r="DI211" s="854"/>
      <c r="DJ211" s="854"/>
      <c r="DK211" s="854"/>
      <c r="DL211" s="854"/>
      <c r="DM211" s="854"/>
      <c r="DN211" s="854"/>
      <c r="DO211" s="854"/>
      <c r="DP211" s="854"/>
      <c r="DQ211" s="854"/>
      <c r="DR211" s="854"/>
      <c r="DS211" s="854"/>
      <c r="DT211" s="854"/>
      <c r="DU211" s="854"/>
      <c r="DV211" s="854"/>
      <c r="DW211" s="854"/>
      <c r="DX211" s="854"/>
      <c r="DY211" s="854"/>
      <c r="DZ211" s="854"/>
      <c r="EA211" s="854"/>
      <c r="EB211" s="854"/>
      <c r="EC211" s="854"/>
      <c r="ED211" s="854"/>
      <c r="EE211" s="854"/>
      <c r="EF211" s="854"/>
      <c r="EG211" s="854"/>
      <c r="EH211" s="854"/>
      <c r="EI211" s="854"/>
      <c r="EJ211" s="854"/>
      <c r="EK211" s="854"/>
      <c r="EL211" s="854"/>
      <c r="EM211" s="854"/>
      <c r="EN211" s="854"/>
      <c r="EO211" s="854"/>
      <c r="EP211" s="854"/>
      <c r="EQ211" s="854"/>
      <c r="ER211" s="854"/>
      <c r="ES211" s="854"/>
      <c r="ET211" s="854"/>
      <c r="EU211" s="854"/>
      <c r="EV211" s="854"/>
      <c r="EW211" s="854"/>
      <c r="EX211" s="854"/>
      <c r="EY211" s="854"/>
      <c r="EZ211" s="854"/>
      <c r="FA211" s="854"/>
      <c r="FB211" s="854"/>
      <c r="FC211" s="854"/>
      <c r="FD211" s="854"/>
      <c r="FE211" s="854"/>
      <c r="FF211" s="854"/>
      <c r="FG211" s="854"/>
      <c r="FH211" s="854"/>
      <c r="FI211" s="854"/>
      <c r="FJ211" s="854"/>
      <c r="FK211" s="854"/>
      <c r="FL211" s="854"/>
      <c r="FM211" s="854"/>
      <c r="FN211" s="854"/>
      <c r="FO211" s="854"/>
      <c r="FP211" s="854"/>
      <c r="FQ211" s="854"/>
      <c r="FR211" s="854"/>
      <c r="FS211" s="854"/>
      <c r="FT211" s="854"/>
      <c r="FU211" s="854"/>
      <c r="FV211" s="854"/>
      <c r="FW211" s="854"/>
      <c r="FX211" s="854"/>
      <c r="FY211" s="854"/>
      <c r="FZ211" s="854"/>
      <c r="GA211" s="854"/>
      <c r="GB211" s="854"/>
      <c r="GC211" s="854"/>
      <c r="GD211" s="854"/>
      <c r="GE211" s="854"/>
      <c r="GF211" s="854"/>
      <c r="GG211" s="854"/>
      <c r="GH211" s="854"/>
      <c r="GI211" s="854"/>
      <c r="GJ211" s="854"/>
      <c r="GK211" s="854"/>
      <c r="GL211" s="854"/>
      <c r="GM211" s="854"/>
      <c r="GN211" s="854"/>
      <c r="GO211" s="854"/>
      <c r="GP211" s="854"/>
      <c r="GQ211" s="854"/>
      <c r="GR211" s="854"/>
      <c r="GS211" s="854"/>
      <c r="GT211" s="854"/>
      <c r="GU211" s="854"/>
      <c r="GV211" s="854"/>
      <c r="GW211" s="854"/>
      <c r="GX211" s="854"/>
      <c r="GY211" s="854"/>
      <c r="GZ211" s="854"/>
      <c r="HA211" s="854"/>
      <c r="HB211" s="854"/>
      <c r="HC211" s="854"/>
      <c r="HD211" s="854"/>
      <c r="HE211" s="854"/>
      <c r="HF211" s="854"/>
      <c r="HG211" s="854"/>
      <c r="HH211" s="854"/>
      <c r="HI211" s="854"/>
      <c r="HJ211" s="854"/>
      <c r="HK211" s="854"/>
      <c r="HL211" s="854"/>
      <c r="HM211" s="854"/>
      <c r="HN211" s="854"/>
      <c r="HO211" s="854"/>
      <c r="HP211" s="854"/>
      <c r="HQ211" s="854"/>
      <c r="HR211" s="854"/>
      <c r="HS211" s="854"/>
      <c r="HT211" s="854"/>
      <c r="HU211" s="854"/>
      <c r="HV211" s="854"/>
      <c r="HW211" s="854"/>
      <c r="HX211" s="854"/>
      <c r="HY211" s="854"/>
      <c r="HZ211" s="854"/>
      <c r="IA211" s="854"/>
      <c r="IB211" s="854"/>
      <c r="IC211" s="854"/>
      <c r="ID211" s="854"/>
      <c r="IE211" s="854"/>
      <c r="IF211" s="854"/>
      <c r="IG211" s="854"/>
      <c r="IH211" s="854"/>
      <c r="II211" s="854"/>
      <c r="IJ211" s="854"/>
      <c r="IK211" s="854"/>
      <c r="IL211" s="854"/>
      <c r="IM211" s="854"/>
      <c r="IN211" s="854"/>
      <c r="IO211" s="854"/>
      <c r="IP211" s="854"/>
      <c r="IQ211" s="854"/>
      <c r="IR211" s="854"/>
      <c r="IS211" s="854"/>
      <c r="IT211" s="854"/>
      <c r="IU211" s="854"/>
      <c r="IV211" s="854"/>
      <c r="IW211" s="854"/>
      <c r="IX211" s="854"/>
      <c r="IY211" s="854"/>
      <c r="IZ211" s="854"/>
      <c r="JA211" s="854"/>
      <c r="JB211" s="854"/>
      <c r="JC211" s="854"/>
      <c r="JD211" s="854"/>
      <c r="JE211" s="854"/>
      <c r="JF211" s="854"/>
      <c r="JG211" s="854"/>
      <c r="JH211" s="854"/>
      <c r="JI211" s="854"/>
      <c r="JJ211" s="854"/>
      <c r="JK211" s="854"/>
      <c r="JL211" s="854"/>
      <c r="JM211" s="854"/>
      <c r="JN211" s="854"/>
      <c r="JO211" s="854"/>
      <c r="JP211" s="854"/>
      <c r="JQ211" s="854"/>
      <c r="JR211" s="854"/>
      <c r="JS211" s="854"/>
      <c r="JT211" s="854"/>
      <c r="JU211" s="854"/>
      <c r="JV211" s="854"/>
      <c r="JW211" s="854"/>
      <c r="JX211" s="854"/>
      <c r="JY211" s="854"/>
      <c r="JZ211" s="854"/>
      <c r="KA211" s="854"/>
      <c r="KB211" s="854"/>
      <c r="KC211" s="854"/>
      <c r="KD211" s="854"/>
      <c r="KE211" s="854"/>
      <c r="KF211" s="854"/>
      <c r="KG211" s="854"/>
      <c r="KH211" s="854"/>
      <c r="KI211" s="854"/>
      <c r="KJ211" s="854"/>
      <c r="KK211" s="854"/>
      <c r="KL211" s="854"/>
      <c r="KM211" s="854"/>
      <c r="KN211" s="854"/>
      <c r="KO211" s="854"/>
      <c r="KP211" s="854"/>
      <c r="KQ211" s="854"/>
      <c r="KR211" s="854"/>
      <c r="KS211" s="854"/>
      <c r="KT211" s="854"/>
      <c r="KU211" s="854"/>
      <c r="KV211" s="854"/>
      <c r="KW211" s="854"/>
      <c r="KX211" s="854"/>
      <c r="KY211" s="854"/>
      <c r="KZ211" s="854"/>
      <c r="LA211" s="854"/>
      <c r="LB211" s="854"/>
      <c r="LC211" s="854"/>
      <c r="LD211" s="854"/>
      <c r="LE211" s="854"/>
      <c r="LF211" s="854"/>
      <c r="LG211" s="854"/>
      <c r="LH211" s="854"/>
      <c r="LI211" s="854"/>
      <c r="LJ211" s="854"/>
      <c r="LK211" s="854"/>
      <c r="LL211" s="854"/>
      <c r="LM211" s="855"/>
    </row>
    <row r="212" spans="1:325" s="856" customFormat="1" ht="31.5" outlineLevel="1">
      <c r="A212" s="295" t="s">
        <v>2417</v>
      </c>
      <c r="B212" s="492" t="s">
        <v>2446</v>
      </c>
      <c r="C212" s="515">
        <v>600006648</v>
      </c>
      <c r="D212" s="325" t="s">
        <v>1400</v>
      </c>
      <c r="E212" s="325"/>
      <c r="F212" s="337"/>
      <c r="G212" s="328" t="s">
        <v>300</v>
      </c>
      <c r="H212" s="843">
        <v>3</v>
      </c>
      <c r="I212" s="726">
        <v>3990.2469716086398</v>
      </c>
      <c r="J212" s="669">
        <f t="shared" si="46"/>
        <v>11970.740914825919</v>
      </c>
      <c r="K212" s="669">
        <f t="shared" si="47"/>
        <v>14618.668805185414</v>
      </c>
      <c r="L212" s="794">
        <f t="shared" si="48"/>
        <v>3.440367307725462E-3</v>
      </c>
      <c r="M212" s="327"/>
      <c r="N212" s="1262"/>
      <c r="O212" s="1263"/>
      <c r="P212" s="345"/>
      <c r="Q212" s="345"/>
      <c r="R212" s="345"/>
      <c r="S212" s="345"/>
      <c r="T212" s="345"/>
      <c r="U212" s="345"/>
      <c r="V212" s="345"/>
      <c r="W212" s="345"/>
      <c r="X212" s="345"/>
      <c r="Y212" s="345"/>
      <c r="Z212" s="345"/>
      <c r="AA212" s="345"/>
      <c r="AB212" s="345"/>
      <c r="AC212" s="345"/>
      <c r="AD212" s="345"/>
      <c r="AE212" s="345"/>
      <c r="AF212" s="854"/>
      <c r="AG212" s="854"/>
      <c r="AH212" s="854"/>
      <c r="AI212" s="854"/>
      <c r="AJ212" s="854"/>
      <c r="AK212" s="854"/>
      <c r="AL212" s="854"/>
      <c r="AM212" s="854"/>
      <c r="AN212" s="854"/>
      <c r="AO212" s="854"/>
      <c r="AP212" s="854"/>
      <c r="AQ212" s="854"/>
      <c r="AR212" s="854"/>
      <c r="AS212" s="854"/>
      <c r="AT212" s="854"/>
      <c r="AU212" s="854"/>
      <c r="AV212" s="854"/>
      <c r="AW212" s="854"/>
      <c r="AX212" s="854"/>
      <c r="AY212" s="854"/>
      <c r="AZ212" s="854"/>
      <c r="BA212" s="854"/>
      <c r="BB212" s="854"/>
      <c r="BC212" s="854"/>
      <c r="BD212" s="854"/>
      <c r="BE212" s="854"/>
      <c r="BF212" s="854"/>
      <c r="BG212" s="854"/>
      <c r="BH212" s="854"/>
      <c r="BI212" s="854"/>
      <c r="BJ212" s="854"/>
      <c r="BK212" s="854"/>
      <c r="BL212" s="854"/>
      <c r="BM212" s="854"/>
      <c r="BN212" s="854"/>
      <c r="BO212" s="854"/>
      <c r="BP212" s="854"/>
      <c r="BQ212" s="854"/>
      <c r="BR212" s="854"/>
      <c r="BS212" s="854"/>
      <c r="BT212" s="854"/>
      <c r="BU212" s="854"/>
      <c r="BV212" s="854"/>
      <c r="BW212" s="854"/>
      <c r="BX212" s="854"/>
      <c r="BY212" s="854"/>
      <c r="BZ212" s="854"/>
      <c r="CA212" s="854"/>
      <c r="CB212" s="854"/>
      <c r="CC212" s="854"/>
      <c r="CD212" s="854"/>
      <c r="CE212" s="854"/>
      <c r="CF212" s="854"/>
      <c r="CG212" s="854"/>
      <c r="CH212" s="854"/>
      <c r="CI212" s="854"/>
      <c r="CJ212" s="854"/>
      <c r="CK212" s="854"/>
      <c r="CL212" s="854"/>
      <c r="CM212" s="854"/>
      <c r="CN212" s="854"/>
      <c r="CO212" s="854"/>
      <c r="CP212" s="854"/>
      <c r="CQ212" s="854"/>
      <c r="CR212" s="854"/>
      <c r="CS212" s="854"/>
      <c r="CT212" s="854"/>
      <c r="CU212" s="854"/>
      <c r="CV212" s="854"/>
      <c r="CW212" s="854"/>
      <c r="CX212" s="854"/>
      <c r="CY212" s="854"/>
      <c r="CZ212" s="854"/>
      <c r="DA212" s="854"/>
      <c r="DB212" s="854"/>
      <c r="DC212" s="854"/>
      <c r="DD212" s="854"/>
      <c r="DE212" s="854"/>
      <c r="DF212" s="854"/>
      <c r="DG212" s="854"/>
      <c r="DH212" s="854"/>
      <c r="DI212" s="854"/>
      <c r="DJ212" s="854"/>
      <c r="DK212" s="854"/>
      <c r="DL212" s="854"/>
      <c r="DM212" s="854"/>
      <c r="DN212" s="854"/>
      <c r="DO212" s="854"/>
      <c r="DP212" s="854"/>
      <c r="DQ212" s="854"/>
      <c r="DR212" s="854"/>
      <c r="DS212" s="854"/>
      <c r="DT212" s="854"/>
      <c r="DU212" s="854"/>
      <c r="DV212" s="854"/>
      <c r="DW212" s="854"/>
      <c r="DX212" s="854"/>
      <c r="DY212" s="854"/>
      <c r="DZ212" s="854"/>
      <c r="EA212" s="854"/>
      <c r="EB212" s="854"/>
      <c r="EC212" s="854"/>
      <c r="ED212" s="854"/>
      <c r="EE212" s="854"/>
      <c r="EF212" s="854"/>
      <c r="EG212" s="854"/>
      <c r="EH212" s="854"/>
      <c r="EI212" s="854"/>
      <c r="EJ212" s="854"/>
      <c r="EK212" s="854"/>
      <c r="EL212" s="854"/>
      <c r="EM212" s="854"/>
      <c r="EN212" s="854"/>
      <c r="EO212" s="854"/>
      <c r="EP212" s="854"/>
      <c r="EQ212" s="854"/>
      <c r="ER212" s="854"/>
      <c r="ES212" s="854"/>
      <c r="ET212" s="854"/>
      <c r="EU212" s="854"/>
      <c r="EV212" s="854"/>
      <c r="EW212" s="854"/>
      <c r="EX212" s="854"/>
      <c r="EY212" s="854"/>
      <c r="EZ212" s="854"/>
      <c r="FA212" s="854"/>
      <c r="FB212" s="854"/>
      <c r="FC212" s="854"/>
      <c r="FD212" s="854"/>
      <c r="FE212" s="854"/>
      <c r="FF212" s="854"/>
      <c r="FG212" s="854"/>
      <c r="FH212" s="854"/>
      <c r="FI212" s="854"/>
      <c r="FJ212" s="854"/>
      <c r="FK212" s="854"/>
      <c r="FL212" s="854"/>
      <c r="FM212" s="854"/>
      <c r="FN212" s="854"/>
      <c r="FO212" s="854"/>
      <c r="FP212" s="854"/>
      <c r="FQ212" s="854"/>
      <c r="FR212" s="854"/>
      <c r="FS212" s="854"/>
      <c r="FT212" s="854"/>
      <c r="FU212" s="854"/>
      <c r="FV212" s="854"/>
      <c r="FW212" s="854"/>
      <c r="FX212" s="854"/>
      <c r="FY212" s="854"/>
      <c r="FZ212" s="854"/>
      <c r="GA212" s="854"/>
      <c r="GB212" s="854"/>
      <c r="GC212" s="854"/>
      <c r="GD212" s="854"/>
      <c r="GE212" s="854"/>
      <c r="GF212" s="854"/>
      <c r="GG212" s="854"/>
      <c r="GH212" s="854"/>
      <c r="GI212" s="854"/>
      <c r="GJ212" s="854"/>
      <c r="GK212" s="854"/>
      <c r="GL212" s="854"/>
      <c r="GM212" s="854"/>
      <c r="GN212" s="854"/>
      <c r="GO212" s="854"/>
      <c r="GP212" s="854"/>
      <c r="GQ212" s="854"/>
      <c r="GR212" s="854"/>
      <c r="GS212" s="854"/>
      <c r="GT212" s="854"/>
      <c r="GU212" s="854"/>
      <c r="GV212" s="854"/>
      <c r="GW212" s="854"/>
      <c r="GX212" s="854"/>
      <c r="GY212" s="854"/>
      <c r="GZ212" s="854"/>
      <c r="HA212" s="854"/>
      <c r="HB212" s="854"/>
      <c r="HC212" s="854"/>
      <c r="HD212" s="854"/>
      <c r="HE212" s="854"/>
      <c r="HF212" s="854"/>
      <c r="HG212" s="854"/>
      <c r="HH212" s="854"/>
      <c r="HI212" s="854"/>
      <c r="HJ212" s="854"/>
      <c r="HK212" s="854"/>
      <c r="HL212" s="854"/>
      <c r="HM212" s="854"/>
      <c r="HN212" s="854"/>
      <c r="HO212" s="854"/>
      <c r="HP212" s="854"/>
      <c r="HQ212" s="854"/>
      <c r="HR212" s="854"/>
      <c r="HS212" s="854"/>
      <c r="HT212" s="854"/>
      <c r="HU212" s="854"/>
      <c r="HV212" s="854"/>
      <c r="HW212" s="854"/>
      <c r="HX212" s="854"/>
      <c r="HY212" s="854"/>
      <c r="HZ212" s="854"/>
      <c r="IA212" s="854"/>
      <c r="IB212" s="854"/>
      <c r="IC212" s="854"/>
      <c r="ID212" s="854"/>
      <c r="IE212" s="854"/>
      <c r="IF212" s="854"/>
      <c r="IG212" s="854"/>
      <c r="IH212" s="854"/>
      <c r="II212" s="854"/>
      <c r="IJ212" s="854"/>
      <c r="IK212" s="854"/>
      <c r="IL212" s="854"/>
      <c r="IM212" s="854"/>
      <c r="IN212" s="854"/>
      <c r="IO212" s="854"/>
      <c r="IP212" s="854"/>
      <c r="IQ212" s="854"/>
      <c r="IR212" s="854"/>
      <c r="IS212" s="854"/>
      <c r="IT212" s="854"/>
      <c r="IU212" s="854"/>
      <c r="IV212" s="854"/>
      <c r="IW212" s="854"/>
      <c r="IX212" s="854"/>
      <c r="IY212" s="854"/>
      <c r="IZ212" s="854"/>
      <c r="JA212" s="854"/>
      <c r="JB212" s="854"/>
      <c r="JC212" s="854"/>
      <c r="JD212" s="854"/>
      <c r="JE212" s="854"/>
      <c r="JF212" s="854"/>
      <c r="JG212" s="854"/>
      <c r="JH212" s="854"/>
      <c r="JI212" s="854"/>
      <c r="JJ212" s="854"/>
      <c r="JK212" s="854"/>
      <c r="JL212" s="854"/>
      <c r="JM212" s="854"/>
      <c r="JN212" s="854"/>
      <c r="JO212" s="854"/>
      <c r="JP212" s="854"/>
      <c r="JQ212" s="854"/>
      <c r="JR212" s="854"/>
      <c r="JS212" s="854"/>
      <c r="JT212" s="854"/>
      <c r="JU212" s="854"/>
      <c r="JV212" s="854"/>
      <c r="JW212" s="854"/>
      <c r="JX212" s="854"/>
      <c r="JY212" s="854"/>
      <c r="JZ212" s="854"/>
      <c r="KA212" s="854"/>
      <c r="KB212" s="854"/>
      <c r="KC212" s="854"/>
      <c r="KD212" s="854"/>
      <c r="KE212" s="854"/>
      <c r="KF212" s="854"/>
      <c r="KG212" s="854"/>
      <c r="KH212" s="854"/>
      <c r="KI212" s="854"/>
      <c r="KJ212" s="854"/>
      <c r="KK212" s="854"/>
      <c r="KL212" s="854"/>
      <c r="KM212" s="854"/>
      <c r="KN212" s="854"/>
      <c r="KO212" s="854"/>
      <c r="KP212" s="854"/>
      <c r="KQ212" s="854"/>
      <c r="KR212" s="854"/>
      <c r="KS212" s="854"/>
      <c r="KT212" s="854"/>
      <c r="KU212" s="854"/>
      <c r="KV212" s="854"/>
      <c r="KW212" s="854"/>
      <c r="KX212" s="854"/>
      <c r="KY212" s="854"/>
      <c r="KZ212" s="854"/>
      <c r="LA212" s="854"/>
      <c r="LB212" s="854"/>
      <c r="LC212" s="854"/>
      <c r="LD212" s="854"/>
      <c r="LE212" s="854"/>
      <c r="LF212" s="854"/>
      <c r="LG212" s="854"/>
      <c r="LH212" s="854"/>
      <c r="LI212" s="854"/>
      <c r="LJ212" s="854"/>
      <c r="LK212" s="854"/>
      <c r="LL212" s="854"/>
      <c r="LM212" s="855"/>
    </row>
    <row r="213" spans="1:325" s="856" customFormat="1" ht="31.5" outlineLevel="1">
      <c r="A213" s="295" t="s">
        <v>2418</v>
      </c>
      <c r="B213" s="492" t="s">
        <v>2446</v>
      </c>
      <c r="C213" s="515">
        <v>600006651</v>
      </c>
      <c r="D213" s="325" t="s">
        <v>1402</v>
      </c>
      <c r="E213" s="325"/>
      <c r="F213" s="337"/>
      <c r="G213" s="328" t="s">
        <v>300</v>
      </c>
      <c r="H213" s="836">
        <v>3</v>
      </c>
      <c r="I213" s="726">
        <v>3542.7108390109834</v>
      </c>
      <c r="J213" s="669">
        <f t="shared" si="46"/>
        <v>10628.132517032951</v>
      </c>
      <c r="K213" s="669">
        <f t="shared" si="47"/>
        <v>12979.07542980064</v>
      </c>
      <c r="L213" s="794">
        <f t="shared" si="48"/>
        <v>3.0545043046156192E-3</v>
      </c>
      <c r="M213" s="327"/>
      <c r="N213" s="1262"/>
      <c r="O213" s="1263"/>
      <c r="P213" s="345"/>
      <c r="Q213" s="345"/>
      <c r="R213" s="345"/>
      <c r="S213" s="345"/>
      <c r="T213" s="345"/>
      <c r="U213" s="345"/>
      <c r="V213" s="345"/>
      <c r="W213" s="345"/>
      <c r="X213" s="345"/>
      <c r="Y213" s="345"/>
      <c r="Z213" s="345"/>
      <c r="AA213" s="345"/>
      <c r="AB213" s="345"/>
      <c r="AC213" s="345"/>
      <c r="AD213" s="345"/>
      <c r="AE213" s="345"/>
      <c r="AF213" s="854"/>
      <c r="AG213" s="854"/>
      <c r="AH213" s="854"/>
      <c r="AI213" s="854"/>
      <c r="AJ213" s="854"/>
      <c r="AK213" s="854"/>
      <c r="AL213" s="854"/>
      <c r="AM213" s="854"/>
      <c r="AN213" s="854"/>
      <c r="AO213" s="854"/>
      <c r="AP213" s="854"/>
      <c r="AQ213" s="854"/>
      <c r="AR213" s="854"/>
      <c r="AS213" s="854"/>
      <c r="AT213" s="854"/>
      <c r="AU213" s="854"/>
      <c r="AV213" s="854"/>
      <c r="AW213" s="854"/>
      <c r="AX213" s="854"/>
      <c r="AY213" s="854"/>
      <c r="AZ213" s="854"/>
      <c r="BA213" s="854"/>
      <c r="BB213" s="854"/>
      <c r="BC213" s="854"/>
      <c r="BD213" s="854"/>
      <c r="BE213" s="854"/>
      <c r="BF213" s="854"/>
      <c r="BG213" s="854"/>
      <c r="BH213" s="854"/>
      <c r="BI213" s="854"/>
      <c r="BJ213" s="854"/>
      <c r="BK213" s="854"/>
      <c r="BL213" s="854"/>
      <c r="BM213" s="854"/>
      <c r="BN213" s="854"/>
      <c r="BO213" s="854"/>
      <c r="BP213" s="854"/>
      <c r="BQ213" s="854"/>
      <c r="BR213" s="854"/>
      <c r="BS213" s="854"/>
      <c r="BT213" s="854"/>
      <c r="BU213" s="854"/>
      <c r="BV213" s="854"/>
      <c r="BW213" s="854"/>
      <c r="BX213" s="854"/>
      <c r="BY213" s="854"/>
      <c r="BZ213" s="854"/>
      <c r="CA213" s="854"/>
      <c r="CB213" s="854"/>
      <c r="CC213" s="854"/>
      <c r="CD213" s="854"/>
      <c r="CE213" s="854"/>
      <c r="CF213" s="854"/>
      <c r="CG213" s="854"/>
      <c r="CH213" s="854"/>
      <c r="CI213" s="854"/>
      <c r="CJ213" s="854"/>
      <c r="CK213" s="854"/>
      <c r="CL213" s="854"/>
      <c r="CM213" s="854"/>
      <c r="CN213" s="854"/>
      <c r="CO213" s="854"/>
      <c r="CP213" s="854"/>
      <c r="CQ213" s="854"/>
      <c r="CR213" s="854"/>
      <c r="CS213" s="854"/>
      <c r="CT213" s="854"/>
      <c r="CU213" s="854"/>
      <c r="CV213" s="854"/>
      <c r="CW213" s="854"/>
      <c r="CX213" s="854"/>
      <c r="CY213" s="854"/>
      <c r="CZ213" s="854"/>
      <c r="DA213" s="854"/>
      <c r="DB213" s="854"/>
      <c r="DC213" s="854"/>
      <c r="DD213" s="854"/>
      <c r="DE213" s="854"/>
      <c r="DF213" s="854"/>
      <c r="DG213" s="854"/>
      <c r="DH213" s="854"/>
      <c r="DI213" s="854"/>
      <c r="DJ213" s="854"/>
      <c r="DK213" s="854"/>
      <c r="DL213" s="854"/>
      <c r="DM213" s="854"/>
      <c r="DN213" s="854"/>
      <c r="DO213" s="854"/>
      <c r="DP213" s="854"/>
      <c r="DQ213" s="854"/>
      <c r="DR213" s="854"/>
      <c r="DS213" s="854"/>
      <c r="DT213" s="854"/>
      <c r="DU213" s="854"/>
      <c r="DV213" s="854"/>
      <c r="DW213" s="854"/>
      <c r="DX213" s="854"/>
      <c r="DY213" s="854"/>
      <c r="DZ213" s="854"/>
      <c r="EA213" s="854"/>
      <c r="EB213" s="854"/>
      <c r="EC213" s="854"/>
      <c r="ED213" s="854"/>
      <c r="EE213" s="854"/>
      <c r="EF213" s="854"/>
      <c r="EG213" s="854"/>
      <c r="EH213" s="854"/>
      <c r="EI213" s="854"/>
      <c r="EJ213" s="854"/>
      <c r="EK213" s="854"/>
      <c r="EL213" s="854"/>
      <c r="EM213" s="854"/>
      <c r="EN213" s="854"/>
      <c r="EO213" s="854"/>
      <c r="EP213" s="854"/>
      <c r="EQ213" s="854"/>
      <c r="ER213" s="854"/>
      <c r="ES213" s="854"/>
      <c r="ET213" s="854"/>
      <c r="EU213" s="854"/>
      <c r="EV213" s="854"/>
      <c r="EW213" s="854"/>
      <c r="EX213" s="854"/>
      <c r="EY213" s="854"/>
      <c r="EZ213" s="854"/>
      <c r="FA213" s="854"/>
      <c r="FB213" s="854"/>
      <c r="FC213" s="854"/>
      <c r="FD213" s="854"/>
      <c r="FE213" s="854"/>
      <c r="FF213" s="854"/>
      <c r="FG213" s="854"/>
      <c r="FH213" s="854"/>
      <c r="FI213" s="854"/>
      <c r="FJ213" s="854"/>
      <c r="FK213" s="854"/>
      <c r="FL213" s="854"/>
      <c r="FM213" s="854"/>
      <c r="FN213" s="854"/>
      <c r="FO213" s="854"/>
      <c r="FP213" s="854"/>
      <c r="FQ213" s="854"/>
      <c r="FR213" s="854"/>
      <c r="FS213" s="854"/>
      <c r="FT213" s="854"/>
      <c r="FU213" s="854"/>
      <c r="FV213" s="854"/>
      <c r="FW213" s="854"/>
      <c r="FX213" s="854"/>
      <c r="FY213" s="854"/>
      <c r="FZ213" s="854"/>
      <c r="GA213" s="854"/>
      <c r="GB213" s="854"/>
      <c r="GC213" s="854"/>
      <c r="GD213" s="854"/>
      <c r="GE213" s="854"/>
      <c r="GF213" s="854"/>
      <c r="GG213" s="854"/>
      <c r="GH213" s="854"/>
      <c r="GI213" s="854"/>
      <c r="GJ213" s="854"/>
      <c r="GK213" s="854"/>
      <c r="GL213" s="854"/>
      <c r="GM213" s="854"/>
      <c r="GN213" s="854"/>
      <c r="GO213" s="854"/>
      <c r="GP213" s="854"/>
      <c r="GQ213" s="854"/>
      <c r="GR213" s="854"/>
      <c r="GS213" s="854"/>
      <c r="GT213" s="854"/>
      <c r="GU213" s="854"/>
      <c r="GV213" s="854"/>
      <c r="GW213" s="854"/>
      <c r="GX213" s="854"/>
      <c r="GY213" s="854"/>
      <c r="GZ213" s="854"/>
      <c r="HA213" s="854"/>
      <c r="HB213" s="854"/>
      <c r="HC213" s="854"/>
      <c r="HD213" s="854"/>
      <c r="HE213" s="854"/>
      <c r="HF213" s="854"/>
      <c r="HG213" s="854"/>
      <c r="HH213" s="854"/>
      <c r="HI213" s="854"/>
      <c r="HJ213" s="854"/>
      <c r="HK213" s="854"/>
      <c r="HL213" s="854"/>
      <c r="HM213" s="854"/>
      <c r="HN213" s="854"/>
      <c r="HO213" s="854"/>
      <c r="HP213" s="854"/>
      <c r="HQ213" s="854"/>
      <c r="HR213" s="854"/>
      <c r="HS213" s="854"/>
      <c r="HT213" s="854"/>
      <c r="HU213" s="854"/>
      <c r="HV213" s="854"/>
      <c r="HW213" s="854"/>
      <c r="HX213" s="854"/>
      <c r="HY213" s="854"/>
      <c r="HZ213" s="854"/>
      <c r="IA213" s="854"/>
      <c r="IB213" s="854"/>
      <c r="IC213" s="854"/>
      <c r="ID213" s="854"/>
      <c r="IE213" s="854"/>
      <c r="IF213" s="854"/>
      <c r="IG213" s="854"/>
      <c r="IH213" s="854"/>
      <c r="II213" s="854"/>
      <c r="IJ213" s="854"/>
      <c r="IK213" s="854"/>
      <c r="IL213" s="854"/>
      <c r="IM213" s="854"/>
      <c r="IN213" s="854"/>
      <c r="IO213" s="854"/>
      <c r="IP213" s="854"/>
      <c r="IQ213" s="854"/>
      <c r="IR213" s="854"/>
      <c r="IS213" s="854"/>
      <c r="IT213" s="854"/>
      <c r="IU213" s="854"/>
      <c r="IV213" s="854"/>
      <c r="IW213" s="854"/>
      <c r="IX213" s="854"/>
      <c r="IY213" s="854"/>
      <c r="IZ213" s="854"/>
      <c r="JA213" s="854"/>
      <c r="JB213" s="854"/>
      <c r="JC213" s="854"/>
      <c r="JD213" s="854"/>
      <c r="JE213" s="854"/>
      <c r="JF213" s="854"/>
      <c r="JG213" s="854"/>
      <c r="JH213" s="854"/>
      <c r="JI213" s="854"/>
      <c r="JJ213" s="854"/>
      <c r="JK213" s="854"/>
      <c r="JL213" s="854"/>
      <c r="JM213" s="854"/>
      <c r="JN213" s="854"/>
      <c r="JO213" s="854"/>
      <c r="JP213" s="854"/>
      <c r="JQ213" s="854"/>
      <c r="JR213" s="854"/>
      <c r="JS213" s="854"/>
      <c r="JT213" s="854"/>
      <c r="JU213" s="854"/>
      <c r="JV213" s="854"/>
      <c r="JW213" s="854"/>
      <c r="JX213" s="854"/>
      <c r="JY213" s="854"/>
      <c r="JZ213" s="854"/>
      <c r="KA213" s="854"/>
      <c r="KB213" s="854"/>
      <c r="KC213" s="854"/>
      <c r="KD213" s="854"/>
      <c r="KE213" s="854"/>
      <c r="KF213" s="854"/>
      <c r="KG213" s="854"/>
      <c r="KH213" s="854"/>
      <c r="KI213" s="854"/>
      <c r="KJ213" s="854"/>
      <c r="KK213" s="854"/>
      <c r="KL213" s="854"/>
      <c r="KM213" s="854"/>
      <c r="KN213" s="854"/>
      <c r="KO213" s="854"/>
      <c r="KP213" s="854"/>
      <c r="KQ213" s="854"/>
      <c r="KR213" s="854"/>
      <c r="KS213" s="854"/>
      <c r="KT213" s="854"/>
      <c r="KU213" s="854"/>
      <c r="KV213" s="854"/>
      <c r="KW213" s="854"/>
      <c r="KX213" s="854"/>
      <c r="KY213" s="854"/>
      <c r="KZ213" s="854"/>
      <c r="LA213" s="854"/>
      <c r="LB213" s="854"/>
      <c r="LC213" s="854"/>
      <c r="LD213" s="854"/>
      <c r="LE213" s="854"/>
      <c r="LF213" s="854"/>
      <c r="LG213" s="854"/>
      <c r="LH213" s="854"/>
      <c r="LI213" s="854"/>
      <c r="LJ213" s="854"/>
      <c r="LK213" s="854"/>
      <c r="LL213" s="854"/>
      <c r="LM213" s="855"/>
    </row>
    <row r="214" spans="1:325" s="850" customFormat="1" ht="15.75">
      <c r="A214" s="710" t="s">
        <v>2419</v>
      </c>
      <c r="B214" s="710"/>
      <c r="C214" s="710"/>
      <c r="D214" s="335" t="s">
        <v>496</v>
      </c>
      <c r="E214" s="335"/>
      <c r="F214" s="225"/>
      <c r="G214" s="225"/>
      <c r="H214" s="842"/>
      <c r="I214" s="527"/>
      <c r="J214" s="527">
        <f>SUBTOTAL(9,J215:J217)</f>
        <v>14512.207803062178</v>
      </c>
      <c r="K214" s="527">
        <f t="shared" ref="K214:L214" si="49">SUBTOTAL(9,K215:K217)</f>
        <v>17722.308169099531</v>
      </c>
      <c r="L214" s="844">
        <f t="shared" si="49"/>
        <v>4.1707798743466093E-3</v>
      </c>
      <c r="M214" s="338"/>
      <c r="N214" s="1259"/>
      <c r="O214" s="1259"/>
      <c r="P214" s="343"/>
      <c r="Q214" s="343"/>
      <c r="R214" s="343"/>
      <c r="S214" s="343"/>
      <c r="T214" s="343"/>
      <c r="U214" s="343"/>
      <c r="V214" s="343"/>
      <c r="W214" s="343"/>
      <c r="X214" s="343"/>
      <c r="Y214" s="343"/>
      <c r="Z214" s="343"/>
      <c r="AA214" s="343"/>
      <c r="AB214" s="343"/>
      <c r="AC214" s="343"/>
      <c r="AD214" s="343"/>
      <c r="AE214" s="343"/>
      <c r="AF214" s="848"/>
      <c r="AG214" s="848"/>
      <c r="AH214" s="848"/>
      <c r="AI214" s="848"/>
      <c r="AJ214" s="848"/>
      <c r="AK214" s="848"/>
      <c r="AL214" s="848"/>
      <c r="AM214" s="848"/>
      <c r="AN214" s="848"/>
      <c r="AO214" s="848"/>
      <c r="AP214" s="848"/>
      <c r="AQ214" s="848"/>
      <c r="AR214" s="848"/>
      <c r="AS214" s="848"/>
      <c r="AT214" s="848"/>
      <c r="AU214" s="848"/>
      <c r="AV214" s="848"/>
      <c r="AW214" s="848"/>
      <c r="AX214" s="848"/>
      <c r="AY214" s="848"/>
      <c r="AZ214" s="848"/>
      <c r="BA214" s="848"/>
      <c r="BB214" s="848"/>
      <c r="BC214" s="848"/>
      <c r="BD214" s="848"/>
      <c r="BE214" s="848"/>
      <c r="BF214" s="848"/>
      <c r="BG214" s="848"/>
      <c r="BH214" s="848"/>
      <c r="BI214" s="848"/>
      <c r="BJ214" s="848"/>
      <c r="BK214" s="848"/>
      <c r="BL214" s="848"/>
      <c r="BM214" s="848"/>
      <c r="BN214" s="848"/>
      <c r="BO214" s="848"/>
      <c r="BP214" s="848"/>
      <c r="BQ214" s="848"/>
      <c r="BR214" s="848"/>
      <c r="BS214" s="848"/>
      <c r="BT214" s="848"/>
      <c r="BU214" s="848"/>
      <c r="BV214" s="848"/>
      <c r="BW214" s="848"/>
      <c r="BX214" s="848"/>
      <c r="BY214" s="848"/>
      <c r="BZ214" s="848"/>
      <c r="CA214" s="848"/>
      <c r="CB214" s="848"/>
      <c r="CC214" s="848"/>
      <c r="CD214" s="848"/>
      <c r="CE214" s="848"/>
      <c r="CF214" s="848"/>
      <c r="CG214" s="848"/>
      <c r="CH214" s="848"/>
      <c r="CI214" s="848"/>
      <c r="CJ214" s="848"/>
      <c r="CK214" s="848"/>
      <c r="CL214" s="848"/>
      <c r="CM214" s="848"/>
      <c r="CN214" s="848"/>
      <c r="CO214" s="848"/>
      <c r="CP214" s="848"/>
      <c r="CQ214" s="848"/>
      <c r="CR214" s="848"/>
      <c r="CS214" s="848"/>
      <c r="CT214" s="848"/>
      <c r="CU214" s="848"/>
      <c r="CV214" s="848"/>
      <c r="CW214" s="848"/>
      <c r="CX214" s="848"/>
      <c r="CY214" s="848"/>
      <c r="CZ214" s="848"/>
      <c r="DA214" s="848"/>
      <c r="DB214" s="848"/>
      <c r="DC214" s="848"/>
      <c r="DD214" s="848"/>
      <c r="DE214" s="848"/>
      <c r="DF214" s="848"/>
      <c r="DG214" s="848"/>
      <c r="DH214" s="848"/>
      <c r="DI214" s="848"/>
      <c r="DJ214" s="848"/>
      <c r="DK214" s="848"/>
      <c r="DL214" s="848"/>
      <c r="DM214" s="848"/>
      <c r="DN214" s="848"/>
      <c r="DO214" s="848"/>
      <c r="DP214" s="848"/>
      <c r="DQ214" s="848"/>
      <c r="DR214" s="848"/>
      <c r="DS214" s="848"/>
      <c r="DT214" s="848"/>
      <c r="DU214" s="848"/>
      <c r="DV214" s="848"/>
      <c r="DW214" s="848"/>
      <c r="DX214" s="848"/>
      <c r="DY214" s="848"/>
      <c r="DZ214" s="848"/>
      <c r="EA214" s="848"/>
      <c r="EB214" s="848"/>
      <c r="EC214" s="848"/>
      <c r="ED214" s="848"/>
      <c r="EE214" s="848"/>
      <c r="EF214" s="848"/>
      <c r="EG214" s="848"/>
      <c r="EH214" s="848"/>
      <c r="EI214" s="848"/>
      <c r="EJ214" s="848"/>
      <c r="EK214" s="848"/>
      <c r="EL214" s="848"/>
      <c r="EM214" s="848"/>
      <c r="EN214" s="848"/>
      <c r="EO214" s="848"/>
      <c r="EP214" s="848"/>
      <c r="EQ214" s="848"/>
      <c r="ER214" s="848"/>
      <c r="ES214" s="848"/>
      <c r="ET214" s="848"/>
      <c r="EU214" s="848"/>
      <c r="EV214" s="848"/>
      <c r="EW214" s="848"/>
      <c r="EX214" s="848"/>
      <c r="EY214" s="848"/>
      <c r="EZ214" s="848"/>
      <c r="FA214" s="848"/>
      <c r="FB214" s="848"/>
      <c r="FC214" s="848"/>
      <c r="FD214" s="848"/>
      <c r="FE214" s="848"/>
      <c r="FF214" s="848"/>
      <c r="FG214" s="848"/>
      <c r="FH214" s="848"/>
      <c r="FI214" s="848"/>
      <c r="FJ214" s="848"/>
      <c r="FK214" s="848"/>
      <c r="FL214" s="848"/>
      <c r="FM214" s="848"/>
      <c r="FN214" s="848"/>
      <c r="FO214" s="848"/>
      <c r="FP214" s="848"/>
      <c r="FQ214" s="848"/>
      <c r="FR214" s="848"/>
      <c r="FS214" s="848"/>
      <c r="FT214" s="848"/>
      <c r="FU214" s="848"/>
      <c r="FV214" s="848"/>
      <c r="FW214" s="848"/>
      <c r="FX214" s="848"/>
      <c r="FY214" s="848"/>
      <c r="FZ214" s="848"/>
      <c r="GA214" s="848"/>
      <c r="GB214" s="848"/>
      <c r="GC214" s="848"/>
      <c r="GD214" s="848"/>
      <c r="GE214" s="848"/>
      <c r="GF214" s="848"/>
      <c r="GG214" s="848"/>
      <c r="GH214" s="848"/>
      <c r="GI214" s="848"/>
      <c r="GJ214" s="848"/>
      <c r="GK214" s="848"/>
      <c r="GL214" s="848"/>
      <c r="GM214" s="848"/>
      <c r="GN214" s="848"/>
      <c r="GO214" s="848"/>
      <c r="GP214" s="848"/>
      <c r="GQ214" s="848"/>
      <c r="GR214" s="848"/>
      <c r="GS214" s="848"/>
      <c r="GT214" s="848"/>
      <c r="GU214" s="848"/>
      <c r="GV214" s="848"/>
      <c r="GW214" s="848"/>
      <c r="GX214" s="848"/>
      <c r="GY214" s="848"/>
      <c r="GZ214" s="848"/>
      <c r="HA214" s="848"/>
      <c r="HB214" s="848"/>
      <c r="HC214" s="848"/>
      <c r="HD214" s="848"/>
      <c r="HE214" s="848"/>
      <c r="HF214" s="848"/>
      <c r="HG214" s="848"/>
      <c r="HH214" s="848"/>
      <c r="HI214" s="848"/>
      <c r="HJ214" s="848"/>
      <c r="HK214" s="848"/>
      <c r="HL214" s="848"/>
      <c r="HM214" s="848"/>
      <c r="HN214" s="848"/>
      <c r="HO214" s="848"/>
      <c r="HP214" s="848"/>
      <c r="HQ214" s="848"/>
      <c r="HR214" s="848"/>
      <c r="HS214" s="848"/>
      <c r="HT214" s="848"/>
      <c r="HU214" s="848"/>
      <c r="HV214" s="848"/>
      <c r="HW214" s="848"/>
      <c r="HX214" s="848"/>
      <c r="HY214" s="848"/>
      <c r="HZ214" s="848"/>
      <c r="IA214" s="848"/>
      <c r="IB214" s="848"/>
      <c r="IC214" s="848"/>
      <c r="ID214" s="848"/>
      <c r="IE214" s="848"/>
      <c r="IF214" s="848"/>
      <c r="IG214" s="848"/>
      <c r="IH214" s="848"/>
      <c r="II214" s="848"/>
      <c r="IJ214" s="848"/>
      <c r="IK214" s="848"/>
      <c r="IL214" s="848"/>
      <c r="IM214" s="848"/>
      <c r="IN214" s="848"/>
      <c r="IO214" s="848"/>
      <c r="IP214" s="848"/>
      <c r="IQ214" s="848"/>
      <c r="IR214" s="848"/>
      <c r="IS214" s="848"/>
      <c r="IT214" s="848"/>
      <c r="IU214" s="848"/>
      <c r="IV214" s="848"/>
      <c r="IW214" s="848"/>
      <c r="IX214" s="848"/>
      <c r="IY214" s="848"/>
      <c r="IZ214" s="848"/>
      <c r="JA214" s="848"/>
      <c r="JB214" s="848"/>
      <c r="JC214" s="848"/>
      <c r="JD214" s="848"/>
      <c r="JE214" s="848"/>
      <c r="JF214" s="848"/>
      <c r="JG214" s="848"/>
      <c r="JH214" s="848"/>
      <c r="JI214" s="848"/>
      <c r="JJ214" s="848"/>
      <c r="JK214" s="848"/>
      <c r="JL214" s="848"/>
      <c r="JM214" s="848"/>
      <c r="JN214" s="848"/>
      <c r="JO214" s="848"/>
      <c r="JP214" s="848"/>
      <c r="JQ214" s="848"/>
      <c r="JR214" s="848"/>
      <c r="JS214" s="848"/>
      <c r="JT214" s="848"/>
      <c r="JU214" s="848"/>
      <c r="JV214" s="848"/>
      <c r="JW214" s="848"/>
      <c r="JX214" s="848"/>
      <c r="JY214" s="848"/>
      <c r="JZ214" s="848"/>
      <c r="KA214" s="848"/>
      <c r="KB214" s="848"/>
      <c r="KC214" s="848"/>
      <c r="KD214" s="848"/>
      <c r="KE214" s="848"/>
      <c r="KF214" s="848"/>
      <c r="KG214" s="848"/>
      <c r="KH214" s="848"/>
      <c r="KI214" s="848"/>
      <c r="KJ214" s="848"/>
      <c r="KK214" s="848"/>
      <c r="KL214" s="848"/>
      <c r="KM214" s="848"/>
      <c r="KN214" s="848"/>
      <c r="KO214" s="848"/>
      <c r="KP214" s="848"/>
      <c r="KQ214" s="848"/>
      <c r="KR214" s="848"/>
      <c r="KS214" s="848"/>
      <c r="KT214" s="848"/>
      <c r="KU214" s="848"/>
      <c r="KV214" s="848"/>
      <c r="KW214" s="848"/>
      <c r="KX214" s="848"/>
      <c r="KY214" s="848"/>
      <c r="KZ214" s="848"/>
      <c r="LA214" s="848"/>
      <c r="LB214" s="848"/>
      <c r="LC214" s="848"/>
      <c r="LD214" s="848"/>
      <c r="LE214" s="848"/>
      <c r="LF214" s="848"/>
      <c r="LG214" s="848"/>
      <c r="LH214" s="848"/>
      <c r="LI214" s="848"/>
      <c r="LJ214" s="848"/>
      <c r="LK214" s="848"/>
      <c r="LL214" s="848"/>
      <c r="LM214" s="849"/>
    </row>
    <row r="215" spans="1:325" s="856" customFormat="1" ht="31.5" outlineLevel="1">
      <c r="A215" s="295" t="s">
        <v>2420</v>
      </c>
      <c r="B215" s="492" t="s">
        <v>2446</v>
      </c>
      <c r="C215" s="511">
        <v>600001139</v>
      </c>
      <c r="D215" s="336" t="s">
        <v>1404</v>
      </c>
      <c r="E215" s="336"/>
      <c r="F215" s="329"/>
      <c r="G215" s="299" t="s">
        <v>339</v>
      </c>
      <c r="H215" s="836">
        <v>16</v>
      </c>
      <c r="I215" s="726">
        <v>373.49269569138607</v>
      </c>
      <c r="J215" s="669">
        <f t="shared" ref="J215:J217" si="50">I215*H215</f>
        <v>5975.8831310621772</v>
      </c>
      <c r="K215" s="669">
        <f t="shared" ref="K215:K217" si="51">J215*(1+$K$12)</f>
        <v>7297.7484796531307</v>
      </c>
      <c r="L215" s="794">
        <f t="shared" ref="L215:L217" si="52">K215/$K$226</f>
        <v>1.7174570149982532E-3</v>
      </c>
      <c r="M215" s="327"/>
      <c r="N215" s="1262"/>
      <c r="O215" s="1263"/>
      <c r="P215" s="345"/>
      <c r="Q215" s="345"/>
      <c r="R215" s="345"/>
      <c r="S215" s="345"/>
      <c r="T215" s="345"/>
      <c r="U215" s="345"/>
      <c r="V215" s="345"/>
      <c r="W215" s="345"/>
      <c r="X215" s="345"/>
      <c r="Y215" s="345"/>
      <c r="Z215" s="345"/>
      <c r="AA215" s="345"/>
      <c r="AB215" s="345"/>
      <c r="AC215" s="345"/>
      <c r="AD215" s="345"/>
      <c r="AE215" s="345"/>
      <c r="AF215" s="854"/>
      <c r="AG215" s="854"/>
      <c r="AH215" s="854"/>
      <c r="AI215" s="854"/>
      <c r="AJ215" s="854"/>
      <c r="AK215" s="854"/>
      <c r="AL215" s="854"/>
      <c r="AM215" s="854"/>
      <c r="AN215" s="854"/>
      <c r="AO215" s="854"/>
      <c r="AP215" s="854"/>
      <c r="AQ215" s="854"/>
      <c r="AR215" s="854"/>
      <c r="AS215" s="854"/>
      <c r="AT215" s="854"/>
      <c r="AU215" s="854"/>
      <c r="AV215" s="854"/>
      <c r="AW215" s="854"/>
      <c r="AX215" s="854"/>
      <c r="AY215" s="854"/>
      <c r="AZ215" s="854"/>
      <c r="BA215" s="854"/>
      <c r="BB215" s="854"/>
      <c r="BC215" s="854"/>
      <c r="BD215" s="854"/>
      <c r="BE215" s="854"/>
      <c r="BF215" s="854"/>
      <c r="BG215" s="854"/>
      <c r="BH215" s="854"/>
      <c r="BI215" s="854"/>
      <c r="BJ215" s="854"/>
      <c r="BK215" s="854"/>
      <c r="BL215" s="854"/>
      <c r="BM215" s="854"/>
      <c r="BN215" s="854"/>
      <c r="BO215" s="854"/>
      <c r="BP215" s="854"/>
      <c r="BQ215" s="854"/>
      <c r="BR215" s="854"/>
      <c r="BS215" s="854"/>
      <c r="BT215" s="854"/>
      <c r="BU215" s="854"/>
      <c r="BV215" s="854"/>
      <c r="BW215" s="854"/>
      <c r="BX215" s="854"/>
      <c r="BY215" s="854"/>
      <c r="BZ215" s="854"/>
      <c r="CA215" s="854"/>
      <c r="CB215" s="854"/>
      <c r="CC215" s="854"/>
      <c r="CD215" s="854"/>
      <c r="CE215" s="854"/>
      <c r="CF215" s="854"/>
      <c r="CG215" s="854"/>
      <c r="CH215" s="854"/>
      <c r="CI215" s="854"/>
      <c r="CJ215" s="854"/>
      <c r="CK215" s="854"/>
      <c r="CL215" s="854"/>
      <c r="CM215" s="854"/>
      <c r="CN215" s="854"/>
      <c r="CO215" s="854"/>
      <c r="CP215" s="854"/>
      <c r="CQ215" s="854"/>
      <c r="CR215" s="854"/>
      <c r="CS215" s="854"/>
      <c r="CT215" s="854"/>
      <c r="CU215" s="854"/>
      <c r="CV215" s="854"/>
      <c r="CW215" s="854"/>
      <c r="CX215" s="854"/>
      <c r="CY215" s="854"/>
      <c r="CZ215" s="854"/>
      <c r="DA215" s="854"/>
      <c r="DB215" s="854"/>
      <c r="DC215" s="854"/>
      <c r="DD215" s="854"/>
      <c r="DE215" s="854"/>
      <c r="DF215" s="854"/>
      <c r="DG215" s="854"/>
      <c r="DH215" s="854"/>
      <c r="DI215" s="854"/>
      <c r="DJ215" s="854"/>
      <c r="DK215" s="854"/>
      <c r="DL215" s="854"/>
      <c r="DM215" s="854"/>
      <c r="DN215" s="854"/>
      <c r="DO215" s="854"/>
      <c r="DP215" s="854"/>
      <c r="DQ215" s="854"/>
      <c r="DR215" s="854"/>
      <c r="DS215" s="854"/>
      <c r="DT215" s="854"/>
      <c r="DU215" s="854"/>
      <c r="DV215" s="854"/>
      <c r="DW215" s="854"/>
      <c r="DX215" s="854"/>
      <c r="DY215" s="854"/>
      <c r="DZ215" s="854"/>
      <c r="EA215" s="854"/>
      <c r="EB215" s="854"/>
      <c r="EC215" s="854"/>
      <c r="ED215" s="854"/>
      <c r="EE215" s="854"/>
      <c r="EF215" s="854"/>
      <c r="EG215" s="854"/>
      <c r="EH215" s="854"/>
      <c r="EI215" s="854"/>
      <c r="EJ215" s="854"/>
      <c r="EK215" s="854"/>
      <c r="EL215" s="854"/>
      <c r="EM215" s="854"/>
      <c r="EN215" s="854"/>
      <c r="EO215" s="854"/>
      <c r="EP215" s="854"/>
      <c r="EQ215" s="854"/>
      <c r="ER215" s="854"/>
      <c r="ES215" s="854"/>
      <c r="ET215" s="854"/>
      <c r="EU215" s="854"/>
      <c r="EV215" s="854"/>
      <c r="EW215" s="854"/>
      <c r="EX215" s="854"/>
      <c r="EY215" s="854"/>
      <c r="EZ215" s="854"/>
      <c r="FA215" s="854"/>
      <c r="FB215" s="854"/>
      <c r="FC215" s="854"/>
      <c r="FD215" s="854"/>
      <c r="FE215" s="854"/>
      <c r="FF215" s="854"/>
      <c r="FG215" s="854"/>
      <c r="FH215" s="854"/>
      <c r="FI215" s="854"/>
      <c r="FJ215" s="854"/>
      <c r="FK215" s="854"/>
      <c r="FL215" s="854"/>
      <c r="FM215" s="854"/>
      <c r="FN215" s="854"/>
      <c r="FO215" s="854"/>
      <c r="FP215" s="854"/>
      <c r="FQ215" s="854"/>
      <c r="FR215" s="854"/>
      <c r="FS215" s="854"/>
      <c r="FT215" s="854"/>
      <c r="FU215" s="854"/>
      <c r="FV215" s="854"/>
      <c r="FW215" s="854"/>
      <c r="FX215" s="854"/>
      <c r="FY215" s="854"/>
      <c r="FZ215" s="854"/>
      <c r="GA215" s="854"/>
      <c r="GB215" s="854"/>
      <c r="GC215" s="854"/>
      <c r="GD215" s="854"/>
      <c r="GE215" s="854"/>
      <c r="GF215" s="854"/>
      <c r="GG215" s="854"/>
      <c r="GH215" s="854"/>
      <c r="GI215" s="854"/>
      <c r="GJ215" s="854"/>
      <c r="GK215" s="854"/>
      <c r="GL215" s="854"/>
      <c r="GM215" s="854"/>
      <c r="GN215" s="854"/>
      <c r="GO215" s="854"/>
      <c r="GP215" s="854"/>
      <c r="GQ215" s="854"/>
      <c r="GR215" s="854"/>
      <c r="GS215" s="854"/>
      <c r="GT215" s="854"/>
      <c r="GU215" s="854"/>
      <c r="GV215" s="854"/>
      <c r="GW215" s="854"/>
      <c r="GX215" s="854"/>
      <c r="GY215" s="854"/>
      <c r="GZ215" s="854"/>
      <c r="HA215" s="854"/>
      <c r="HB215" s="854"/>
      <c r="HC215" s="854"/>
      <c r="HD215" s="854"/>
      <c r="HE215" s="854"/>
      <c r="HF215" s="854"/>
      <c r="HG215" s="854"/>
      <c r="HH215" s="854"/>
      <c r="HI215" s="854"/>
      <c r="HJ215" s="854"/>
      <c r="HK215" s="854"/>
      <c r="HL215" s="854"/>
      <c r="HM215" s="854"/>
      <c r="HN215" s="854"/>
      <c r="HO215" s="854"/>
      <c r="HP215" s="854"/>
      <c r="HQ215" s="854"/>
      <c r="HR215" s="854"/>
      <c r="HS215" s="854"/>
      <c r="HT215" s="854"/>
      <c r="HU215" s="854"/>
      <c r="HV215" s="854"/>
      <c r="HW215" s="854"/>
      <c r="HX215" s="854"/>
      <c r="HY215" s="854"/>
      <c r="HZ215" s="854"/>
      <c r="IA215" s="854"/>
      <c r="IB215" s="854"/>
      <c r="IC215" s="854"/>
      <c r="ID215" s="854"/>
      <c r="IE215" s="854"/>
      <c r="IF215" s="854"/>
      <c r="IG215" s="854"/>
      <c r="IH215" s="854"/>
      <c r="II215" s="854"/>
      <c r="IJ215" s="854"/>
      <c r="IK215" s="854"/>
      <c r="IL215" s="854"/>
      <c r="IM215" s="854"/>
      <c r="IN215" s="854"/>
      <c r="IO215" s="854"/>
      <c r="IP215" s="854"/>
      <c r="IQ215" s="854"/>
      <c r="IR215" s="854"/>
      <c r="IS215" s="854"/>
      <c r="IT215" s="854"/>
      <c r="IU215" s="854"/>
      <c r="IV215" s="854"/>
      <c r="IW215" s="854"/>
      <c r="IX215" s="854"/>
      <c r="IY215" s="854"/>
      <c r="IZ215" s="854"/>
      <c r="JA215" s="854"/>
      <c r="JB215" s="854"/>
      <c r="JC215" s="854"/>
      <c r="JD215" s="854"/>
      <c r="JE215" s="854"/>
      <c r="JF215" s="854"/>
      <c r="JG215" s="854"/>
      <c r="JH215" s="854"/>
      <c r="JI215" s="854"/>
      <c r="JJ215" s="854"/>
      <c r="JK215" s="854"/>
      <c r="JL215" s="854"/>
      <c r="JM215" s="854"/>
      <c r="JN215" s="854"/>
      <c r="JO215" s="854"/>
      <c r="JP215" s="854"/>
      <c r="JQ215" s="854"/>
      <c r="JR215" s="854"/>
      <c r="JS215" s="854"/>
      <c r="JT215" s="854"/>
      <c r="JU215" s="854"/>
      <c r="JV215" s="854"/>
      <c r="JW215" s="854"/>
      <c r="JX215" s="854"/>
      <c r="JY215" s="854"/>
      <c r="JZ215" s="854"/>
      <c r="KA215" s="854"/>
      <c r="KB215" s="854"/>
      <c r="KC215" s="854"/>
      <c r="KD215" s="854"/>
      <c r="KE215" s="854"/>
      <c r="KF215" s="854"/>
      <c r="KG215" s="854"/>
      <c r="KH215" s="854"/>
      <c r="KI215" s="854"/>
      <c r="KJ215" s="854"/>
      <c r="KK215" s="854"/>
      <c r="KL215" s="854"/>
      <c r="KM215" s="854"/>
      <c r="KN215" s="854"/>
      <c r="KO215" s="854"/>
      <c r="KP215" s="854"/>
      <c r="KQ215" s="854"/>
      <c r="KR215" s="854"/>
      <c r="KS215" s="854"/>
      <c r="KT215" s="854"/>
      <c r="KU215" s="854"/>
      <c r="KV215" s="854"/>
      <c r="KW215" s="854"/>
      <c r="KX215" s="854"/>
      <c r="KY215" s="854"/>
      <c r="KZ215" s="854"/>
      <c r="LA215" s="854"/>
      <c r="LB215" s="854"/>
      <c r="LC215" s="854"/>
      <c r="LD215" s="854"/>
      <c r="LE215" s="854"/>
      <c r="LF215" s="854"/>
      <c r="LG215" s="854"/>
      <c r="LH215" s="854"/>
      <c r="LI215" s="854"/>
      <c r="LJ215" s="854"/>
      <c r="LK215" s="854"/>
      <c r="LL215" s="854"/>
      <c r="LM215" s="855"/>
    </row>
    <row r="216" spans="1:325" s="856" customFormat="1" ht="31.5" outlineLevel="1">
      <c r="A216" s="295" t="s">
        <v>2421</v>
      </c>
      <c r="B216" s="492" t="s">
        <v>2446</v>
      </c>
      <c r="C216" s="515">
        <v>600008723</v>
      </c>
      <c r="D216" s="336" t="s">
        <v>1406</v>
      </c>
      <c r="E216" s="336"/>
      <c r="F216" s="329"/>
      <c r="G216" s="299" t="s">
        <v>339</v>
      </c>
      <c r="H216" s="836">
        <v>64</v>
      </c>
      <c r="I216" s="726">
        <v>130.17076800000001</v>
      </c>
      <c r="J216" s="669">
        <f t="shared" si="50"/>
        <v>8330.9291520000006</v>
      </c>
      <c r="K216" s="669">
        <f t="shared" si="51"/>
        <v>10173.730680422401</v>
      </c>
      <c r="L216" s="794">
        <f t="shared" si="52"/>
        <v>2.3942925923674629E-3</v>
      </c>
      <c r="M216" s="327"/>
      <c r="N216" s="1262"/>
      <c r="O216" s="1263"/>
      <c r="P216" s="345"/>
      <c r="Q216" s="345"/>
      <c r="R216" s="345"/>
      <c r="S216" s="345"/>
      <c r="T216" s="345"/>
      <c r="U216" s="345"/>
      <c r="V216" s="345"/>
      <c r="W216" s="345"/>
      <c r="X216" s="345"/>
      <c r="Y216" s="345"/>
      <c r="Z216" s="345"/>
      <c r="AA216" s="345"/>
      <c r="AB216" s="345"/>
      <c r="AC216" s="345"/>
      <c r="AD216" s="345"/>
      <c r="AE216" s="345"/>
      <c r="AF216" s="854"/>
      <c r="AG216" s="854"/>
      <c r="AH216" s="854"/>
      <c r="AI216" s="854"/>
      <c r="AJ216" s="854"/>
      <c r="AK216" s="854"/>
      <c r="AL216" s="854"/>
      <c r="AM216" s="854"/>
      <c r="AN216" s="854"/>
      <c r="AO216" s="854"/>
      <c r="AP216" s="854"/>
      <c r="AQ216" s="854"/>
      <c r="AR216" s="854"/>
      <c r="AS216" s="854"/>
      <c r="AT216" s="854"/>
      <c r="AU216" s="854"/>
      <c r="AV216" s="854"/>
      <c r="AW216" s="854"/>
      <c r="AX216" s="854"/>
      <c r="AY216" s="854"/>
      <c r="AZ216" s="854"/>
      <c r="BA216" s="854"/>
      <c r="BB216" s="854"/>
      <c r="BC216" s="854"/>
      <c r="BD216" s="854"/>
      <c r="BE216" s="854"/>
      <c r="BF216" s="854"/>
      <c r="BG216" s="854"/>
      <c r="BH216" s="854"/>
      <c r="BI216" s="854"/>
      <c r="BJ216" s="854"/>
      <c r="BK216" s="854"/>
      <c r="BL216" s="854"/>
      <c r="BM216" s="854"/>
      <c r="BN216" s="854"/>
      <c r="BO216" s="854"/>
      <c r="BP216" s="854"/>
      <c r="BQ216" s="854"/>
      <c r="BR216" s="854"/>
      <c r="BS216" s="854"/>
      <c r="BT216" s="854"/>
      <c r="BU216" s="854"/>
      <c r="BV216" s="854"/>
      <c r="BW216" s="854"/>
      <c r="BX216" s="854"/>
      <c r="BY216" s="854"/>
      <c r="BZ216" s="854"/>
      <c r="CA216" s="854"/>
      <c r="CB216" s="854"/>
      <c r="CC216" s="854"/>
      <c r="CD216" s="854"/>
      <c r="CE216" s="854"/>
      <c r="CF216" s="854"/>
      <c r="CG216" s="854"/>
      <c r="CH216" s="854"/>
      <c r="CI216" s="854"/>
      <c r="CJ216" s="854"/>
      <c r="CK216" s="854"/>
      <c r="CL216" s="854"/>
      <c r="CM216" s="854"/>
      <c r="CN216" s="854"/>
      <c r="CO216" s="854"/>
      <c r="CP216" s="854"/>
      <c r="CQ216" s="854"/>
      <c r="CR216" s="854"/>
      <c r="CS216" s="854"/>
      <c r="CT216" s="854"/>
      <c r="CU216" s="854"/>
      <c r="CV216" s="854"/>
      <c r="CW216" s="854"/>
      <c r="CX216" s="854"/>
      <c r="CY216" s="854"/>
      <c r="CZ216" s="854"/>
      <c r="DA216" s="854"/>
      <c r="DB216" s="854"/>
      <c r="DC216" s="854"/>
      <c r="DD216" s="854"/>
      <c r="DE216" s="854"/>
      <c r="DF216" s="854"/>
      <c r="DG216" s="854"/>
      <c r="DH216" s="854"/>
      <c r="DI216" s="854"/>
      <c r="DJ216" s="854"/>
      <c r="DK216" s="854"/>
      <c r="DL216" s="854"/>
      <c r="DM216" s="854"/>
      <c r="DN216" s="854"/>
      <c r="DO216" s="854"/>
      <c r="DP216" s="854"/>
      <c r="DQ216" s="854"/>
      <c r="DR216" s="854"/>
      <c r="DS216" s="854"/>
      <c r="DT216" s="854"/>
      <c r="DU216" s="854"/>
      <c r="DV216" s="854"/>
      <c r="DW216" s="854"/>
      <c r="DX216" s="854"/>
      <c r="DY216" s="854"/>
      <c r="DZ216" s="854"/>
      <c r="EA216" s="854"/>
      <c r="EB216" s="854"/>
      <c r="EC216" s="854"/>
      <c r="ED216" s="854"/>
      <c r="EE216" s="854"/>
      <c r="EF216" s="854"/>
      <c r="EG216" s="854"/>
      <c r="EH216" s="854"/>
      <c r="EI216" s="854"/>
      <c r="EJ216" s="854"/>
      <c r="EK216" s="854"/>
      <c r="EL216" s="854"/>
      <c r="EM216" s="854"/>
      <c r="EN216" s="854"/>
      <c r="EO216" s="854"/>
      <c r="EP216" s="854"/>
      <c r="EQ216" s="854"/>
      <c r="ER216" s="854"/>
      <c r="ES216" s="854"/>
      <c r="ET216" s="854"/>
      <c r="EU216" s="854"/>
      <c r="EV216" s="854"/>
      <c r="EW216" s="854"/>
      <c r="EX216" s="854"/>
      <c r="EY216" s="854"/>
      <c r="EZ216" s="854"/>
      <c r="FA216" s="854"/>
      <c r="FB216" s="854"/>
      <c r="FC216" s="854"/>
      <c r="FD216" s="854"/>
      <c r="FE216" s="854"/>
      <c r="FF216" s="854"/>
      <c r="FG216" s="854"/>
      <c r="FH216" s="854"/>
      <c r="FI216" s="854"/>
      <c r="FJ216" s="854"/>
      <c r="FK216" s="854"/>
      <c r="FL216" s="854"/>
      <c r="FM216" s="854"/>
      <c r="FN216" s="854"/>
      <c r="FO216" s="854"/>
      <c r="FP216" s="854"/>
      <c r="FQ216" s="854"/>
      <c r="FR216" s="854"/>
      <c r="FS216" s="854"/>
      <c r="FT216" s="854"/>
      <c r="FU216" s="854"/>
      <c r="FV216" s="854"/>
      <c r="FW216" s="854"/>
      <c r="FX216" s="854"/>
      <c r="FY216" s="854"/>
      <c r="FZ216" s="854"/>
      <c r="GA216" s="854"/>
      <c r="GB216" s="854"/>
      <c r="GC216" s="854"/>
      <c r="GD216" s="854"/>
      <c r="GE216" s="854"/>
      <c r="GF216" s="854"/>
      <c r="GG216" s="854"/>
      <c r="GH216" s="854"/>
      <c r="GI216" s="854"/>
      <c r="GJ216" s="854"/>
      <c r="GK216" s="854"/>
      <c r="GL216" s="854"/>
      <c r="GM216" s="854"/>
      <c r="GN216" s="854"/>
      <c r="GO216" s="854"/>
      <c r="GP216" s="854"/>
      <c r="GQ216" s="854"/>
      <c r="GR216" s="854"/>
      <c r="GS216" s="854"/>
      <c r="GT216" s="854"/>
      <c r="GU216" s="854"/>
      <c r="GV216" s="854"/>
      <c r="GW216" s="854"/>
      <c r="GX216" s="854"/>
      <c r="GY216" s="854"/>
      <c r="GZ216" s="854"/>
      <c r="HA216" s="854"/>
      <c r="HB216" s="854"/>
      <c r="HC216" s="854"/>
      <c r="HD216" s="854"/>
      <c r="HE216" s="854"/>
      <c r="HF216" s="854"/>
      <c r="HG216" s="854"/>
      <c r="HH216" s="854"/>
      <c r="HI216" s="854"/>
      <c r="HJ216" s="854"/>
      <c r="HK216" s="854"/>
      <c r="HL216" s="854"/>
      <c r="HM216" s="854"/>
      <c r="HN216" s="854"/>
      <c r="HO216" s="854"/>
      <c r="HP216" s="854"/>
      <c r="HQ216" s="854"/>
      <c r="HR216" s="854"/>
      <c r="HS216" s="854"/>
      <c r="HT216" s="854"/>
      <c r="HU216" s="854"/>
      <c r="HV216" s="854"/>
      <c r="HW216" s="854"/>
      <c r="HX216" s="854"/>
      <c r="HY216" s="854"/>
      <c r="HZ216" s="854"/>
      <c r="IA216" s="854"/>
      <c r="IB216" s="854"/>
      <c r="IC216" s="854"/>
      <c r="ID216" s="854"/>
      <c r="IE216" s="854"/>
      <c r="IF216" s="854"/>
      <c r="IG216" s="854"/>
      <c r="IH216" s="854"/>
      <c r="II216" s="854"/>
      <c r="IJ216" s="854"/>
      <c r="IK216" s="854"/>
      <c r="IL216" s="854"/>
      <c r="IM216" s="854"/>
      <c r="IN216" s="854"/>
      <c r="IO216" s="854"/>
      <c r="IP216" s="854"/>
      <c r="IQ216" s="854"/>
      <c r="IR216" s="854"/>
      <c r="IS216" s="854"/>
      <c r="IT216" s="854"/>
      <c r="IU216" s="854"/>
      <c r="IV216" s="854"/>
      <c r="IW216" s="854"/>
      <c r="IX216" s="854"/>
      <c r="IY216" s="854"/>
      <c r="IZ216" s="854"/>
      <c r="JA216" s="854"/>
      <c r="JB216" s="854"/>
      <c r="JC216" s="854"/>
      <c r="JD216" s="854"/>
      <c r="JE216" s="854"/>
      <c r="JF216" s="854"/>
      <c r="JG216" s="854"/>
      <c r="JH216" s="854"/>
      <c r="JI216" s="854"/>
      <c r="JJ216" s="854"/>
      <c r="JK216" s="854"/>
      <c r="JL216" s="854"/>
      <c r="JM216" s="854"/>
      <c r="JN216" s="854"/>
      <c r="JO216" s="854"/>
      <c r="JP216" s="854"/>
      <c r="JQ216" s="854"/>
      <c r="JR216" s="854"/>
      <c r="JS216" s="854"/>
      <c r="JT216" s="854"/>
      <c r="JU216" s="854"/>
      <c r="JV216" s="854"/>
      <c r="JW216" s="854"/>
      <c r="JX216" s="854"/>
      <c r="JY216" s="854"/>
      <c r="JZ216" s="854"/>
      <c r="KA216" s="854"/>
      <c r="KB216" s="854"/>
      <c r="KC216" s="854"/>
      <c r="KD216" s="854"/>
      <c r="KE216" s="854"/>
      <c r="KF216" s="854"/>
      <c r="KG216" s="854"/>
      <c r="KH216" s="854"/>
      <c r="KI216" s="854"/>
      <c r="KJ216" s="854"/>
      <c r="KK216" s="854"/>
      <c r="KL216" s="854"/>
      <c r="KM216" s="854"/>
      <c r="KN216" s="854"/>
      <c r="KO216" s="854"/>
      <c r="KP216" s="854"/>
      <c r="KQ216" s="854"/>
      <c r="KR216" s="854"/>
      <c r="KS216" s="854"/>
      <c r="KT216" s="854"/>
      <c r="KU216" s="854"/>
      <c r="KV216" s="854"/>
      <c r="KW216" s="854"/>
      <c r="KX216" s="854"/>
      <c r="KY216" s="854"/>
      <c r="KZ216" s="854"/>
      <c r="LA216" s="854"/>
      <c r="LB216" s="854"/>
      <c r="LC216" s="854"/>
      <c r="LD216" s="854"/>
      <c r="LE216" s="854"/>
      <c r="LF216" s="854"/>
      <c r="LG216" s="854"/>
      <c r="LH216" s="854"/>
      <c r="LI216" s="854"/>
      <c r="LJ216" s="854"/>
      <c r="LK216" s="854"/>
      <c r="LL216" s="854"/>
      <c r="LM216" s="855"/>
    </row>
    <row r="217" spans="1:325" s="856" customFormat="1" ht="15.75" outlineLevel="1">
      <c r="A217" s="295" t="s">
        <v>2422</v>
      </c>
      <c r="B217" s="492" t="s">
        <v>2446</v>
      </c>
      <c r="C217" s="511">
        <v>600002830</v>
      </c>
      <c r="D217" s="336" t="s">
        <v>1408</v>
      </c>
      <c r="E217" s="336"/>
      <c r="F217" s="329"/>
      <c r="G217" s="299" t="s">
        <v>334</v>
      </c>
      <c r="H217" s="836">
        <v>1</v>
      </c>
      <c r="I217" s="726">
        <v>205.39552000000003</v>
      </c>
      <c r="J217" s="669">
        <f t="shared" si="50"/>
        <v>205.39552000000003</v>
      </c>
      <c r="K217" s="669">
        <f t="shared" si="51"/>
        <v>250.82900902400004</v>
      </c>
      <c r="L217" s="794">
        <f t="shared" si="52"/>
        <v>5.9030266980892827E-5</v>
      </c>
      <c r="M217" s="327"/>
      <c r="N217" s="1262"/>
      <c r="O217" s="1263"/>
      <c r="P217" s="345"/>
      <c r="Q217" s="345"/>
      <c r="R217" s="345"/>
      <c r="S217" s="345"/>
      <c r="T217" s="345"/>
      <c r="U217" s="345"/>
      <c r="V217" s="345"/>
      <c r="W217" s="345"/>
      <c r="X217" s="345"/>
      <c r="Y217" s="345"/>
      <c r="Z217" s="345"/>
      <c r="AA217" s="345"/>
      <c r="AB217" s="345"/>
      <c r="AC217" s="345"/>
      <c r="AD217" s="345"/>
      <c r="AE217" s="345"/>
      <c r="AF217" s="854"/>
      <c r="AG217" s="854"/>
      <c r="AH217" s="854"/>
      <c r="AI217" s="854"/>
      <c r="AJ217" s="854"/>
      <c r="AK217" s="854"/>
      <c r="AL217" s="854"/>
      <c r="AM217" s="854"/>
      <c r="AN217" s="854"/>
      <c r="AO217" s="854"/>
      <c r="AP217" s="854"/>
      <c r="AQ217" s="854"/>
      <c r="AR217" s="854"/>
      <c r="AS217" s="854"/>
      <c r="AT217" s="854"/>
      <c r="AU217" s="854"/>
      <c r="AV217" s="854"/>
      <c r="AW217" s="854"/>
      <c r="AX217" s="854"/>
      <c r="AY217" s="854"/>
      <c r="AZ217" s="854"/>
      <c r="BA217" s="854"/>
      <c r="BB217" s="854"/>
      <c r="BC217" s="854"/>
      <c r="BD217" s="854"/>
      <c r="BE217" s="854"/>
      <c r="BF217" s="854"/>
      <c r="BG217" s="854"/>
      <c r="BH217" s="854"/>
      <c r="BI217" s="854"/>
      <c r="BJ217" s="854"/>
      <c r="BK217" s="854"/>
      <c r="BL217" s="854"/>
      <c r="BM217" s="854"/>
      <c r="BN217" s="854"/>
      <c r="BO217" s="854"/>
      <c r="BP217" s="854"/>
      <c r="BQ217" s="854"/>
      <c r="BR217" s="854"/>
      <c r="BS217" s="854"/>
      <c r="BT217" s="854"/>
      <c r="BU217" s="854"/>
      <c r="BV217" s="854"/>
      <c r="BW217" s="854"/>
      <c r="BX217" s="854"/>
      <c r="BY217" s="854"/>
      <c r="BZ217" s="854"/>
      <c r="CA217" s="854"/>
      <c r="CB217" s="854"/>
      <c r="CC217" s="854"/>
      <c r="CD217" s="854"/>
      <c r="CE217" s="854"/>
      <c r="CF217" s="854"/>
      <c r="CG217" s="854"/>
      <c r="CH217" s="854"/>
      <c r="CI217" s="854"/>
      <c r="CJ217" s="854"/>
      <c r="CK217" s="854"/>
      <c r="CL217" s="854"/>
      <c r="CM217" s="854"/>
      <c r="CN217" s="854"/>
      <c r="CO217" s="854"/>
      <c r="CP217" s="854"/>
      <c r="CQ217" s="854"/>
      <c r="CR217" s="854"/>
      <c r="CS217" s="854"/>
      <c r="CT217" s="854"/>
      <c r="CU217" s="854"/>
      <c r="CV217" s="854"/>
      <c r="CW217" s="854"/>
      <c r="CX217" s="854"/>
      <c r="CY217" s="854"/>
      <c r="CZ217" s="854"/>
      <c r="DA217" s="854"/>
      <c r="DB217" s="854"/>
      <c r="DC217" s="854"/>
      <c r="DD217" s="854"/>
      <c r="DE217" s="854"/>
      <c r="DF217" s="854"/>
      <c r="DG217" s="854"/>
      <c r="DH217" s="854"/>
      <c r="DI217" s="854"/>
      <c r="DJ217" s="854"/>
      <c r="DK217" s="854"/>
      <c r="DL217" s="854"/>
      <c r="DM217" s="854"/>
      <c r="DN217" s="854"/>
      <c r="DO217" s="854"/>
      <c r="DP217" s="854"/>
      <c r="DQ217" s="854"/>
      <c r="DR217" s="854"/>
      <c r="DS217" s="854"/>
      <c r="DT217" s="854"/>
      <c r="DU217" s="854"/>
      <c r="DV217" s="854"/>
      <c r="DW217" s="854"/>
      <c r="DX217" s="854"/>
      <c r="DY217" s="854"/>
      <c r="DZ217" s="854"/>
      <c r="EA217" s="854"/>
      <c r="EB217" s="854"/>
      <c r="EC217" s="854"/>
      <c r="ED217" s="854"/>
      <c r="EE217" s="854"/>
      <c r="EF217" s="854"/>
      <c r="EG217" s="854"/>
      <c r="EH217" s="854"/>
      <c r="EI217" s="854"/>
      <c r="EJ217" s="854"/>
      <c r="EK217" s="854"/>
      <c r="EL217" s="854"/>
      <c r="EM217" s="854"/>
      <c r="EN217" s="854"/>
      <c r="EO217" s="854"/>
      <c r="EP217" s="854"/>
      <c r="EQ217" s="854"/>
      <c r="ER217" s="854"/>
      <c r="ES217" s="854"/>
      <c r="ET217" s="854"/>
      <c r="EU217" s="854"/>
      <c r="EV217" s="854"/>
      <c r="EW217" s="854"/>
      <c r="EX217" s="854"/>
      <c r="EY217" s="854"/>
      <c r="EZ217" s="854"/>
      <c r="FA217" s="854"/>
      <c r="FB217" s="854"/>
      <c r="FC217" s="854"/>
      <c r="FD217" s="854"/>
      <c r="FE217" s="854"/>
      <c r="FF217" s="854"/>
      <c r="FG217" s="854"/>
      <c r="FH217" s="854"/>
      <c r="FI217" s="854"/>
      <c r="FJ217" s="854"/>
      <c r="FK217" s="854"/>
      <c r="FL217" s="854"/>
      <c r="FM217" s="854"/>
      <c r="FN217" s="854"/>
      <c r="FO217" s="854"/>
      <c r="FP217" s="854"/>
      <c r="FQ217" s="854"/>
      <c r="FR217" s="854"/>
      <c r="FS217" s="854"/>
      <c r="FT217" s="854"/>
      <c r="FU217" s="854"/>
      <c r="FV217" s="854"/>
      <c r="FW217" s="854"/>
      <c r="FX217" s="854"/>
      <c r="FY217" s="854"/>
      <c r="FZ217" s="854"/>
      <c r="GA217" s="854"/>
      <c r="GB217" s="854"/>
      <c r="GC217" s="854"/>
      <c r="GD217" s="854"/>
      <c r="GE217" s="854"/>
      <c r="GF217" s="854"/>
      <c r="GG217" s="854"/>
      <c r="GH217" s="854"/>
      <c r="GI217" s="854"/>
      <c r="GJ217" s="854"/>
      <c r="GK217" s="854"/>
      <c r="GL217" s="854"/>
      <c r="GM217" s="854"/>
      <c r="GN217" s="854"/>
      <c r="GO217" s="854"/>
      <c r="GP217" s="854"/>
      <c r="GQ217" s="854"/>
      <c r="GR217" s="854"/>
      <c r="GS217" s="854"/>
      <c r="GT217" s="854"/>
      <c r="GU217" s="854"/>
      <c r="GV217" s="854"/>
      <c r="GW217" s="854"/>
      <c r="GX217" s="854"/>
      <c r="GY217" s="854"/>
      <c r="GZ217" s="854"/>
      <c r="HA217" s="854"/>
      <c r="HB217" s="854"/>
      <c r="HC217" s="854"/>
      <c r="HD217" s="854"/>
      <c r="HE217" s="854"/>
      <c r="HF217" s="854"/>
      <c r="HG217" s="854"/>
      <c r="HH217" s="854"/>
      <c r="HI217" s="854"/>
      <c r="HJ217" s="854"/>
      <c r="HK217" s="854"/>
      <c r="HL217" s="854"/>
      <c r="HM217" s="854"/>
      <c r="HN217" s="854"/>
      <c r="HO217" s="854"/>
      <c r="HP217" s="854"/>
      <c r="HQ217" s="854"/>
      <c r="HR217" s="854"/>
      <c r="HS217" s="854"/>
      <c r="HT217" s="854"/>
      <c r="HU217" s="854"/>
      <c r="HV217" s="854"/>
      <c r="HW217" s="854"/>
      <c r="HX217" s="854"/>
      <c r="HY217" s="854"/>
      <c r="HZ217" s="854"/>
      <c r="IA217" s="854"/>
      <c r="IB217" s="854"/>
      <c r="IC217" s="854"/>
      <c r="ID217" s="854"/>
      <c r="IE217" s="854"/>
      <c r="IF217" s="854"/>
      <c r="IG217" s="854"/>
      <c r="IH217" s="854"/>
      <c r="II217" s="854"/>
      <c r="IJ217" s="854"/>
      <c r="IK217" s="854"/>
      <c r="IL217" s="854"/>
      <c r="IM217" s="854"/>
      <c r="IN217" s="854"/>
      <c r="IO217" s="854"/>
      <c r="IP217" s="854"/>
      <c r="IQ217" s="854"/>
      <c r="IR217" s="854"/>
      <c r="IS217" s="854"/>
      <c r="IT217" s="854"/>
      <c r="IU217" s="854"/>
      <c r="IV217" s="854"/>
      <c r="IW217" s="854"/>
      <c r="IX217" s="854"/>
      <c r="IY217" s="854"/>
      <c r="IZ217" s="854"/>
      <c r="JA217" s="854"/>
      <c r="JB217" s="854"/>
      <c r="JC217" s="854"/>
      <c r="JD217" s="854"/>
      <c r="JE217" s="854"/>
      <c r="JF217" s="854"/>
      <c r="JG217" s="854"/>
      <c r="JH217" s="854"/>
      <c r="JI217" s="854"/>
      <c r="JJ217" s="854"/>
      <c r="JK217" s="854"/>
      <c r="JL217" s="854"/>
      <c r="JM217" s="854"/>
      <c r="JN217" s="854"/>
      <c r="JO217" s="854"/>
      <c r="JP217" s="854"/>
      <c r="JQ217" s="854"/>
      <c r="JR217" s="854"/>
      <c r="JS217" s="854"/>
      <c r="JT217" s="854"/>
      <c r="JU217" s="854"/>
      <c r="JV217" s="854"/>
      <c r="JW217" s="854"/>
      <c r="JX217" s="854"/>
      <c r="JY217" s="854"/>
      <c r="JZ217" s="854"/>
      <c r="KA217" s="854"/>
      <c r="KB217" s="854"/>
      <c r="KC217" s="854"/>
      <c r="KD217" s="854"/>
      <c r="KE217" s="854"/>
      <c r="KF217" s="854"/>
      <c r="KG217" s="854"/>
      <c r="KH217" s="854"/>
      <c r="KI217" s="854"/>
      <c r="KJ217" s="854"/>
      <c r="KK217" s="854"/>
      <c r="KL217" s="854"/>
      <c r="KM217" s="854"/>
      <c r="KN217" s="854"/>
      <c r="KO217" s="854"/>
      <c r="KP217" s="854"/>
      <c r="KQ217" s="854"/>
      <c r="KR217" s="854"/>
      <c r="KS217" s="854"/>
      <c r="KT217" s="854"/>
      <c r="KU217" s="854"/>
      <c r="KV217" s="854"/>
      <c r="KW217" s="854"/>
      <c r="KX217" s="854"/>
      <c r="KY217" s="854"/>
      <c r="KZ217" s="854"/>
      <c r="LA217" s="854"/>
      <c r="LB217" s="854"/>
      <c r="LC217" s="854"/>
      <c r="LD217" s="854"/>
      <c r="LE217" s="854"/>
      <c r="LF217" s="854"/>
      <c r="LG217" s="854"/>
      <c r="LH217" s="854"/>
      <c r="LI217" s="854"/>
      <c r="LJ217" s="854"/>
      <c r="LK217" s="854"/>
      <c r="LL217" s="854"/>
      <c r="LM217" s="855"/>
    </row>
    <row r="218" spans="1:325" s="850" customFormat="1" ht="15.75">
      <c r="A218" s="710" t="s">
        <v>2423</v>
      </c>
      <c r="B218" s="710"/>
      <c r="C218" s="710"/>
      <c r="D218" s="335" t="s">
        <v>497</v>
      </c>
      <c r="E218" s="335"/>
      <c r="F218" s="225"/>
      <c r="G218" s="225"/>
      <c r="H218" s="842"/>
      <c r="I218" s="527"/>
      <c r="J218" s="527">
        <f>SUBTOTAL(9,J219:J225)</f>
        <v>224227.55367377333</v>
      </c>
      <c r="K218" s="527">
        <f t="shared" ref="K218:L218" si="53">SUBTOTAL(9,K219:K225)</f>
        <v>273826.68854641204</v>
      </c>
      <c r="L218" s="844">
        <f t="shared" si="53"/>
        <v>6.4442556282801669E-2</v>
      </c>
      <c r="M218" s="338"/>
      <c r="N218" s="1259"/>
      <c r="O218" s="1259"/>
      <c r="P218" s="343"/>
      <c r="Q218" s="343"/>
      <c r="R218" s="343"/>
      <c r="S218" s="343"/>
      <c r="T218" s="343"/>
      <c r="U218" s="343"/>
      <c r="V218" s="343"/>
      <c r="W218" s="343"/>
      <c r="X218" s="343"/>
      <c r="Y218" s="343"/>
      <c r="Z218" s="343"/>
      <c r="AA218" s="343"/>
      <c r="AB218" s="343"/>
      <c r="AC218" s="343"/>
      <c r="AD218" s="343"/>
      <c r="AE218" s="343"/>
      <c r="AF218" s="848"/>
      <c r="AG218" s="848"/>
      <c r="AH218" s="848"/>
      <c r="AI218" s="848"/>
      <c r="AJ218" s="848"/>
      <c r="AK218" s="848"/>
      <c r="AL218" s="848"/>
      <c r="AM218" s="848"/>
      <c r="AN218" s="848"/>
      <c r="AO218" s="848"/>
      <c r="AP218" s="848"/>
      <c r="AQ218" s="848"/>
      <c r="AR218" s="848"/>
      <c r="AS218" s="848"/>
      <c r="AT218" s="848"/>
      <c r="AU218" s="848"/>
      <c r="AV218" s="848"/>
      <c r="AW218" s="848"/>
      <c r="AX218" s="848"/>
      <c r="AY218" s="848"/>
      <c r="AZ218" s="848"/>
      <c r="BA218" s="848"/>
      <c r="BB218" s="848"/>
      <c r="BC218" s="848"/>
      <c r="BD218" s="848"/>
      <c r="BE218" s="848"/>
      <c r="BF218" s="848"/>
      <c r="BG218" s="848"/>
      <c r="BH218" s="848"/>
      <c r="BI218" s="848"/>
      <c r="BJ218" s="848"/>
      <c r="BK218" s="848"/>
      <c r="BL218" s="848"/>
      <c r="BM218" s="848"/>
      <c r="BN218" s="848"/>
      <c r="BO218" s="848"/>
      <c r="BP218" s="848"/>
      <c r="BQ218" s="848"/>
      <c r="BR218" s="848"/>
      <c r="BS218" s="848"/>
      <c r="BT218" s="848"/>
      <c r="BU218" s="848"/>
      <c r="BV218" s="848"/>
      <c r="BW218" s="848"/>
      <c r="BX218" s="848"/>
      <c r="BY218" s="848"/>
      <c r="BZ218" s="848"/>
      <c r="CA218" s="848"/>
      <c r="CB218" s="848"/>
      <c r="CC218" s="848"/>
      <c r="CD218" s="848"/>
      <c r="CE218" s="848"/>
      <c r="CF218" s="848"/>
      <c r="CG218" s="848"/>
      <c r="CH218" s="848"/>
      <c r="CI218" s="848"/>
      <c r="CJ218" s="848"/>
      <c r="CK218" s="848"/>
      <c r="CL218" s="848"/>
      <c r="CM218" s="848"/>
      <c r="CN218" s="848"/>
      <c r="CO218" s="848"/>
      <c r="CP218" s="848"/>
      <c r="CQ218" s="848"/>
      <c r="CR218" s="848"/>
      <c r="CS218" s="848"/>
      <c r="CT218" s="848"/>
      <c r="CU218" s="848"/>
      <c r="CV218" s="848"/>
      <c r="CW218" s="848"/>
      <c r="CX218" s="848"/>
      <c r="CY218" s="848"/>
      <c r="CZ218" s="848"/>
      <c r="DA218" s="848"/>
      <c r="DB218" s="848"/>
      <c r="DC218" s="848"/>
      <c r="DD218" s="848"/>
      <c r="DE218" s="848"/>
      <c r="DF218" s="848"/>
      <c r="DG218" s="848"/>
      <c r="DH218" s="848"/>
      <c r="DI218" s="848"/>
      <c r="DJ218" s="848"/>
      <c r="DK218" s="848"/>
      <c r="DL218" s="848"/>
      <c r="DM218" s="848"/>
      <c r="DN218" s="848"/>
      <c r="DO218" s="848"/>
      <c r="DP218" s="848"/>
      <c r="DQ218" s="848"/>
      <c r="DR218" s="848"/>
      <c r="DS218" s="848"/>
      <c r="DT218" s="848"/>
      <c r="DU218" s="848"/>
      <c r="DV218" s="848"/>
      <c r="DW218" s="848"/>
      <c r="DX218" s="848"/>
      <c r="DY218" s="848"/>
      <c r="DZ218" s="848"/>
      <c r="EA218" s="848"/>
      <c r="EB218" s="848"/>
      <c r="EC218" s="848"/>
      <c r="ED218" s="848"/>
      <c r="EE218" s="848"/>
      <c r="EF218" s="848"/>
      <c r="EG218" s="848"/>
      <c r="EH218" s="848"/>
      <c r="EI218" s="848"/>
      <c r="EJ218" s="848"/>
      <c r="EK218" s="848"/>
      <c r="EL218" s="848"/>
      <c r="EM218" s="848"/>
      <c r="EN218" s="848"/>
      <c r="EO218" s="848"/>
      <c r="EP218" s="848"/>
      <c r="EQ218" s="848"/>
      <c r="ER218" s="848"/>
      <c r="ES218" s="848"/>
      <c r="ET218" s="848"/>
      <c r="EU218" s="848"/>
      <c r="EV218" s="848"/>
      <c r="EW218" s="848"/>
      <c r="EX218" s="848"/>
      <c r="EY218" s="848"/>
      <c r="EZ218" s="848"/>
      <c r="FA218" s="848"/>
      <c r="FB218" s="848"/>
      <c r="FC218" s="848"/>
      <c r="FD218" s="848"/>
      <c r="FE218" s="848"/>
      <c r="FF218" s="848"/>
      <c r="FG218" s="848"/>
      <c r="FH218" s="848"/>
      <c r="FI218" s="848"/>
      <c r="FJ218" s="848"/>
      <c r="FK218" s="848"/>
      <c r="FL218" s="848"/>
      <c r="FM218" s="848"/>
      <c r="FN218" s="848"/>
      <c r="FO218" s="848"/>
      <c r="FP218" s="848"/>
      <c r="FQ218" s="848"/>
      <c r="FR218" s="848"/>
      <c r="FS218" s="848"/>
      <c r="FT218" s="848"/>
      <c r="FU218" s="848"/>
      <c r="FV218" s="848"/>
      <c r="FW218" s="848"/>
      <c r="FX218" s="848"/>
      <c r="FY218" s="848"/>
      <c r="FZ218" s="848"/>
      <c r="GA218" s="848"/>
      <c r="GB218" s="848"/>
      <c r="GC218" s="848"/>
      <c r="GD218" s="848"/>
      <c r="GE218" s="848"/>
      <c r="GF218" s="848"/>
      <c r="GG218" s="848"/>
      <c r="GH218" s="848"/>
      <c r="GI218" s="848"/>
      <c r="GJ218" s="848"/>
      <c r="GK218" s="848"/>
      <c r="GL218" s="848"/>
      <c r="GM218" s="848"/>
      <c r="GN218" s="848"/>
      <c r="GO218" s="848"/>
      <c r="GP218" s="848"/>
      <c r="GQ218" s="848"/>
      <c r="GR218" s="848"/>
      <c r="GS218" s="848"/>
      <c r="GT218" s="848"/>
      <c r="GU218" s="848"/>
      <c r="GV218" s="848"/>
      <c r="GW218" s="848"/>
      <c r="GX218" s="848"/>
      <c r="GY218" s="848"/>
      <c r="GZ218" s="848"/>
      <c r="HA218" s="848"/>
      <c r="HB218" s="848"/>
      <c r="HC218" s="848"/>
      <c r="HD218" s="848"/>
      <c r="HE218" s="848"/>
      <c r="HF218" s="848"/>
      <c r="HG218" s="848"/>
      <c r="HH218" s="848"/>
      <c r="HI218" s="848"/>
      <c r="HJ218" s="848"/>
      <c r="HK218" s="848"/>
      <c r="HL218" s="848"/>
      <c r="HM218" s="848"/>
      <c r="HN218" s="848"/>
      <c r="HO218" s="848"/>
      <c r="HP218" s="848"/>
      <c r="HQ218" s="848"/>
      <c r="HR218" s="848"/>
      <c r="HS218" s="848"/>
      <c r="HT218" s="848"/>
      <c r="HU218" s="848"/>
      <c r="HV218" s="848"/>
      <c r="HW218" s="848"/>
      <c r="HX218" s="848"/>
      <c r="HY218" s="848"/>
      <c r="HZ218" s="848"/>
      <c r="IA218" s="848"/>
      <c r="IB218" s="848"/>
      <c r="IC218" s="848"/>
      <c r="ID218" s="848"/>
      <c r="IE218" s="848"/>
      <c r="IF218" s="848"/>
      <c r="IG218" s="848"/>
      <c r="IH218" s="848"/>
      <c r="II218" s="848"/>
      <c r="IJ218" s="848"/>
      <c r="IK218" s="848"/>
      <c r="IL218" s="848"/>
      <c r="IM218" s="848"/>
      <c r="IN218" s="848"/>
      <c r="IO218" s="848"/>
      <c r="IP218" s="848"/>
      <c r="IQ218" s="848"/>
      <c r="IR218" s="848"/>
      <c r="IS218" s="848"/>
      <c r="IT218" s="848"/>
      <c r="IU218" s="848"/>
      <c r="IV218" s="848"/>
      <c r="IW218" s="848"/>
      <c r="IX218" s="848"/>
      <c r="IY218" s="848"/>
      <c r="IZ218" s="848"/>
      <c r="JA218" s="848"/>
      <c r="JB218" s="848"/>
      <c r="JC218" s="848"/>
      <c r="JD218" s="848"/>
      <c r="JE218" s="848"/>
      <c r="JF218" s="848"/>
      <c r="JG218" s="848"/>
      <c r="JH218" s="848"/>
      <c r="JI218" s="848"/>
      <c r="JJ218" s="848"/>
      <c r="JK218" s="848"/>
      <c r="JL218" s="848"/>
      <c r="JM218" s="848"/>
      <c r="JN218" s="848"/>
      <c r="JO218" s="848"/>
      <c r="JP218" s="848"/>
      <c r="JQ218" s="848"/>
      <c r="JR218" s="848"/>
      <c r="JS218" s="848"/>
      <c r="JT218" s="848"/>
      <c r="JU218" s="848"/>
      <c r="JV218" s="848"/>
      <c r="JW218" s="848"/>
      <c r="JX218" s="848"/>
      <c r="JY218" s="848"/>
      <c r="JZ218" s="848"/>
      <c r="KA218" s="848"/>
      <c r="KB218" s="848"/>
      <c r="KC218" s="848"/>
      <c r="KD218" s="848"/>
      <c r="KE218" s="848"/>
      <c r="KF218" s="848"/>
      <c r="KG218" s="848"/>
      <c r="KH218" s="848"/>
      <c r="KI218" s="848"/>
      <c r="KJ218" s="848"/>
      <c r="KK218" s="848"/>
      <c r="KL218" s="848"/>
      <c r="KM218" s="848"/>
      <c r="KN218" s="848"/>
      <c r="KO218" s="848"/>
      <c r="KP218" s="848"/>
      <c r="KQ218" s="848"/>
      <c r="KR218" s="848"/>
      <c r="KS218" s="848"/>
      <c r="KT218" s="848"/>
      <c r="KU218" s="848"/>
      <c r="KV218" s="848"/>
      <c r="KW218" s="848"/>
      <c r="KX218" s="848"/>
      <c r="KY218" s="848"/>
      <c r="KZ218" s="848"/>
      <c r="LA218" s="848"/>
      <c r="LB218" s="848"/>
      <c r="LC218" s="848"/>
      <c r="LD218" s="848"/>
      <c r="LE218" s="848"/>
      <c r="LF218" s="848"/>
      <c r="LG218" s="848"/>
      <c r="LH218" s="848"/>
      <c r="LI218" s="848"/>
      <c r="LJ218" s="848"/>
      <c r="LK218" s="848"/>
      <c r="LL218" s="848"/>
      <c r="LM218" s="849"/>
    </row>
    <row r="219" spans="1:325" s="861" customFormat="1" ht="31.5" outlineLevel="1">
      <c r="A219" s="295" t="s">
        <v>2424</v>
      </c>
      <c r="B219" s="492" t="s">
        <v>2446</v>
      </c>
      <c r="C219" s="511">
        <v>600000670</v>
      </c>
      <c r="D219" s="325" t="s">
        <v>1409</v>
      </c>
      <c r="E219" s="325"/>
      <c r="F219" s="298"/>
      <c r="G219" s="299" t="s">
        <v>1422</v>
      </c>
      <c r="H219" s="836">
        <v>1</v>
      </c>
      <c r="I219" s="726">
        <v>37613.808271706068</v>
      </c>
      <c r="J219" s="669">
        <f t="shared" ref="J219:J225" si="54">I219*H219</f>
        <v>37613.808271706068</v>
      </c>
      <c r="K219" s="669">
        <f t="shared" ref="K219:K225" si="55">J219*(1+$K$12)</f>
        <v>45933.982661407455</v>
      </c>
      <c r="L219" s="794">
        <f t="shared" ref="L219:L225" si="56">K219/$K$226</f>
        <v>1.0810134244636515E-2</v>
      </c>
      <c r="M219" s="330"/>
      <c r="N219" s="1262"/>
      <c r="O219" s="1263"/>
      <c r="P219" s="346"/>
      <c r="Q219" s="346"/>
      <c r="R219" s="346"/>
      <c r="S219" s="346"/>
      <c r="T219" s="346"/>
      <c r="U219" s="346"/>
      <c r="V219" s="346"/>
      <c r="W219" s="346"/>
      <c r="X219" s="346"/>
      <c r="Y219" s="346"/>
      <c r="Z219" s="346"/>
      <c r="AA219" s="346"/>
      <c r="AB219" s="346"/>
      <c r="AC219" s="346"/>
      <c r="AD219" s="346"/>
      <c r="AE219" s="346"/>
      <c r="AF219" s="859"/>
      <c r="AG219" s="859"/>
      <c r="AH219" s="859"/>
      <c r="AI219" s="859"/>
      <c r="AJ219" s="859"/>
      <c r="AK219" s="859"/>
      <c r="AL219" s="859"/>
      <c r="AM219" s="859"/>
      <c r="AN219" s="859"/>
      <c r="AO219" s="859"/>
      <c r="AP219" s="859"/>
      <c r="AQ219" s="859"/>
      <c r="AR219" s="859"/>
      <c r="AS219" s="859"/>
      <c r="AT219" s="859"/>
      <c r="AU219" s="859"/>
      <c r="AV219" s="859"/>
      <c r="AW219" s="859"/>
      <c r="AX219" s="859"/>
      <c r="AY219" s="859"/>
      <c r="AZ219" s="859"/>
      <c r="BA219" s="859"/>
      <c r="BB219" s="859"/>
      <c r="BC219" s="859"/>
      <c r="BD219" s="859"/>
      <c r="BE219" s="859"/>
      <c r="BF219" s="859"/>
      <c r="BG219" s="859"/>
      <c r="BH219" s="859"/>
      <c r="BI219" s="859"/>
      <c r="BJ219" s="859"/>
      <c r="BK219" s="859"/>
      <c r="BL219" s="859"/>
      <c r="BM219" s="859"/>
      <c r="BN219" s="859"/>
      <c r="BO219" s="859"/>
      <c r="BP219" s="859"/>
      <c r="BQ219" s="859"/>
      <c r="BR219" s="859"/>
      <c r="BS219" s="859"/>
      <c r="BT219" s="859"/>
      <c r="BU219" s="859"/>
      <c r="BV219" s="859"/>
      <c r="BW219" s="859"/>
      <c r="BX219" s="859"/>
      <c r="BY219" s="859"/>
      <c r="BZ219" s="859"/>
      <c r="CA219" s="859"/>
      <c r="CB219" s="859"/>
      <c r="CC219" s="859"/>
      <c r="CD219" s="859"/>
      <c r="CE219" s="859"/>
      <c r="CF219" s="859"/>
      <c r="CG219" s="859"/>
      <c r="CH219" s="859"/>
      <c r="CI219" s="859"/>
      <c r="CJ219" s="859"/>
      <c r="CK219" s="859"/>
      <c r="CL219" s="859"/>
      <c r="CM219" s="859"/>
      <c r="CN219" s="859"/>
      <c r="CO219" s="859"/>
      <c r="CP219" s="859"/>
      <c r="CQ219" s="859"/>
      <c r="CR219" s="859"/>
      <c r="CS219" s="859"/>
      <c r="CT219" s="859"/>
      <c r="CU219" s="859"/>
      <c r="CV219" s="859"/>
      <c r="CW219" s="859"/>
      <c r="CX219" s="859"/>
      <c r="CY219" s="859"/>
      <c r="CZ219" s="859"/>
      <c r="DA219" s="859"/>
      <c r="DB219" s="859"/>
      <c r="DC219" s="859"/>
      <c r="DD219" s="859"/>
      <c r="DE219" s="859"/>
      <c r="DF219" s="859"/>
      <c r="DG219" s="859"/>
      <c r="DH219" s="859"/>
      <c r="DI219" s="859"/>
      <c r="DJ219" s="859"/>
      <c r="DK219" s="859"/>
      <c r="DL219" s="859"/>
      <c r="DM219" s="859"/>
      <c r="DN219" s="859"/>
      <c r="DO219" s="859"/>
      <c r="DP219" s="859"/>
      <c r="DQ219" s="859"/>
      <c r="DR219" s="859"/>
      <c r="DS219" s="859"/>
      <c r="DT219" s="859"/>
      <c r="DU219" s="859"/>
      <c r="DV219" s="859"/>
      <c r="DW219" s="859"/>
      <c r="DX219" s="859"/>
      <c r="DY219" s="859"/>
      <c r="DZ219" s="859"/>
      <c r="EA219" s="859"/>
      <c r="EB219" s="859"/>
      <c r="EC219" s="859"/>
      <c r="ED219" s="859"/>
      <c r="EE219" s="859"/>
      <c r="EF219" s="859"/>
      <c r="EG219" s="859"/>
      <c r="EH219" s="859"/>
      <c r="EI219" s="859"/>
      <c r="EJ219" s="859"/>
      <c r="EK219" s="859"/>
      <c r="EL219" s="859"/>
      <c r="EM219" s="859"/>
      <c r="EN219" s="859"/>
      <c r="EO219" s="859"/>
      <c r="EP219" s="859"/>
      <c r="EQ219" s="859"/>
      <c r="ER219" s="859"/>
      <c r="ES219" s="859"/>
      <c r="ET219" s="859"/>
      <c r="EU219" s="859"/>
      <c r="EV219" s="859"/>
      <c r="EW219" s="859"/>
      <c r="EX219" s="859"/>
      <c r="EY219" s="859"/>
      <c r="EZ219" s="859"/>
      <c r="FA219" s="859"/>
      <c r="FB219" s="859"/>
      <c r="FC219" s="859"/>
      <c r="FD219" s="859"/>
      <c r="FE219" s="859"/>
      <c r="FF219" s="859"/>
      <c r="FG219" s="859"/>
      <c r="FH219" s="859"/>
      <c r="FI219" s="859"/>
      <c r="FJ219" s="859"/>
      <c r="FK219" s="859"/>
      <c r="FL219" s="859"/>
      <c r="FM219" s="859"/>
      <c r="FN219" s="859"/>
      <c r="FO219" s="859"/>
      <c r="FP219" s="859"/>
      <c r="FQ219" s="859"/>
      <c r="FR219" s="859"/>
      <c r="FS219" s="859"/>
      <c r="FT219" s="859"/>
      <c r="FU219" s="859"/>
      <c r="FV219" s="859"/>
      <c r="FW219" s="859"/>
      <c r="FX219" s="859"/>
      <c r="FY219" s="859"/>
      <c r="FZ219" s="859"/>
      <c r="GA219" s="859"/>
      <c r="GB219" s="859"/>
      <c r="GC219" s="859"/>
      <c r="GD219" s="859"/>
      <c r="GE219" s="859"/>
      <c r="GF219" s="859"/>
      <c r="GG219" s="859"/>
      <c r="GH219" s="859"/>
      <c r="GI219" s="859"/>
      <c r="GJ219" s="859"/>
      <c r="GK219" s="859"/>
      <c r="GL219" s="859"/>
      <c r="GM219" s="859"/>
      <c r="GN219" s="859"/>
      <c r="GO219" s="859"/>
      <c r="GP219" s="859"/>
      <c r="GQ219" s="859"/>
      <c r="GR219" s="859"/>
      <c r="GS219" s="859"/>
      <c r="GT219" s="859"/>
      <c r="GU219" s="859"/>
      <c r="GV219" s="859"/>
      <c r="GW219" s="859"/>
      <c r="GX219" s="859"/>
      <c r="GY219" s="859"/>
      <c r="GZ219" s="859"/>
      <c r="HA219" s="859"/>
      <c r="HB219" s="859"/>
      <c r="HC219" s="859"/>
      <c r="HD219" s="859"/>
      <c r="HE219" s="859"/>
      <c r="HF219" s="859"/>
      <c r="HG219" s="859"/>
      <c r="HH219" s="859"/>
      <c r="HI219" s="859"/>
      <c r="HJ219" s="859"/>
      <c r="HK219" s="859"/>
      <c r="HL219" s="859"/>
      <c r="HM219" s="859"/>
      <c r="HN219" s="859"/>
      <c r="HO219" s="859"/>
      <c r="HP219" s="859"/>
      <c r="HQ219" s="859"/>
      <c r="HR219" s="859"/>
      <c r="HS219" s="859"/>
      <c r="HT219" s="859"/>
      <c r="HU219" s="859"/>
      <c r="HV219" s="859"/>
      <c r="HW219" s="859"/>
      <c r="HX219" s="859"/>
      <c r="HY219" s="859"/>
      <c r="HZ219" s="859"/>
      <c r="IA219" s="859"/>
      <c r="IB219" s="859"/>
      <c r="IC219" s="859"/>
      <c r="ID219" s="859"/>
      <c r="IE219" s="859"/>
      <c r="IF219" s="859"/>
      <c r="IG219" s="859"/>
      <c r="IH219" s="859"/>
      <c r="II219" s="859"/>
      <c r="IJ219" s="859"/>
      <c r="IK219" s="859"/>
      <c r="IL219" s="859"/>
      <c r="IM219" s="859"/>
      <c r="IN219" s="859"/>
      <c r="IO219" s="859"/>
      <c r="IP219" s="859"/>
      <c r="IQ219" s="859"/>
      <c r="IR219" s="859"/>
      <c r="IS219" s="859"/>
      <c r="IT219" s="859"/>
      <c r="IU219" s="859"/>
      <c r="IV219" s="859"/>
      <c r="IW219" s="859"/>
      <c r="IX219" s="859"/>
      <c r="IY219" s="859"/>
      <c r="IZ219" s="859"/>
      <c r="JA219" s="859"/>
      <c r="JB219" s="859"/>
      <c r="JC219" s="859"/>
      <c r="JD219" s="859"/>
      <c r="JE219" s="859"/>
      <c r="JF219" s="859"/>
      <c r="JG219" s="859"/>
      <c r="JH219" s="859"/>
      <c r="JI219" s="859"/>
      <c r="JJ219" s="859"/>
      <c r="JK219" s="859"/>
      <c r="JL219" s="859"/>
      <c r="JM219" s="859"/>
      <c r="JN219" s="859"/>
      <c r="JO219" s="859"/>
      <c r="JP219" s="859"/>
      <c r="JQ219" s="859"/>
      <c r="JR219" s="859"/>
      <c r="JS219" s="859"/>
      <c r="JT219" s="859"/>
      <c r="JU219" s="859"/>
      <c r="JV219" s="859"/>
      <c r="JW219" s="859"/>
      <c r="JX219" s="859"/>
      <c r="JY219" s="859"/>
      <c r="JZ219" s="859"/>
      <c r="KA219" s="859"/>
      <c r="KB219" s="859"/>
      <c r="KC219" s="859"/>
      <c r="KD219" s="859"/>
      <c r="KE219" s="859"/>
      <c r="KF219" s="859"/>
      <c r="KG219" s="859"/>
      <c r="KH219" s="859"/>
      <c r="KI219" s="859"/>
      <c r="KJ219" s="859"/>
      <c r="KK219" s="859"/>
      <c r="KL219" s="859"/>
      <c r="KM219" s="859"/>
      <c r="KN219" s="859"/>
      <c r="KO219" s="859"/>
      <c r="KP219" s="859"/>
      <c r="KQ219" s="859"/>
      <c r="KR219" s="859"/>
      <c r="KS219" s="859"/>
      <c r="KT219" s="859"/>
      <c r="KU219" s="859"/>
      <c r="KV219" s="859"/>
      <c r="KW219" s="859"/>
      <c r="KX219" s="859"/>
      <c r="KY219" s="859"/>
      <c r="KZ219" s="859"/>
      <c r="LA219" s="859"/>
      <c r="LB219" s="859"/>
      <c r="LC219" s="859"/>
      <c r="LD219" s="859"/>
      <c r="LE219" s="859"/>
      <c r="LF219" s="859"/>
      <c r="LG219" s="859"/>
      <c r="LH219" s="859"/>
      <c r="LI219" s="859"/>
      <c r="LJ219" s="859"/>
      <c r="LK219" s="859"/>
      <c r="LL219" s="859"/>
      <c r="LM219" s="860"/>
    </row>
    <row r="220" spans="1:325" s="861" customFormat="1" ht="31.5" outlineLevel="1">
      <c r="A220" s="295" t="s">
        <v>2425</v>
      </c>
      <c r="B220" s="492" t="s">
        <v>2446</v>
      </c>
      <c r="C220" s="515">
        <v>600008007</v>
      </c>
      <c r="D220" s="325" t="s">
        <v>1411</v>
      </c>
      <c r="E220" s="325"/>
      <c r="F220" s="298"/>
      <c r="G220" s="299" t="s">
        <v>1423</v>
      </c>
      <c r="H220" s="836">
        <v>190</v>
      </c>
      <c r="I220" s="726">
        <v>745.06910492285624</v>
      </c>
      <c r="J220" s="669">
        <f t="shared" si="54"/>
        <v>141563.12993534267</v>
      </c>
      <c r="K220" s="669">
        <f t="shared" si="55"/>
        <v>172876.89427704047</v>
      </c>
      <c r="L220" s="794">
        <f t="shared" si="56"/>
        <v>4.0684964086529725E-2</v>
      </c>
      <c r="M220" s="330"/>
      <c r="N220" s="1262"/>
      <c r="O220" s="1263"/>
      <c r="P220" s="346"/>
      <c r="Q220" s="346"/>
      <c r="R220" s="346"/>
      <c r="S220" s="346"/>
      <c r="T220" s="346"/>
      <c r="U220" s="346"/>
      <c r="V220" s="346"/>
      <c r="W220" s="346"/>
      <c r="X220" s="346"/>
      <c r="Y220" s="346"/>
      <c r="Z220" s="346"/>
      <c r="AA220" s="346"/>
      <c r="AB220" s="346"/>
      <c r="AC220" s="346"/>
      <c r="AD220" s="346"/>
      <c r="AE220" s="346"/>
      <c r="AF220" s="859"/>
      <c r="AG220" s="859"/>
      <c r="AH220" s="859"/>
      <c r="AI220" s="859"/>
      <c r="AJ220" s="859"/>
      <c r="AK220" s="859"/>
      <c r="AL220" s="859"/>
      <c r="AM220" s="859"/>
      <c r="AN220" s="859"/>
      <c r="AO220" s="859"/>
      <c r="AP220" s="859"/>
      <c r="AQ220" s="859"/>
      <c r="AR220" s="859"/>
      <c r="AS220" s="859"/>
      <c r="AT220" s="859"/>
      <c r="AU220" s="859"/>
      <c r="AV220" s="859"/>
      <c r="AW220" s="859"/>
      <c r="AX220" s="859"/>
      <c r="AY220" s="859"/>
      <c r="AZ220" s="859"/>
      <c r="BA220" s="859"/>
      <c r="BB220" s="859"/>
      <c r="BC220" s="859"/>
      <c r="BD220" s="859"/>
      <c r="BE220" s="859"/>
      <c r="BF220" s="859"/>
      <c r="BG220" s="859"/>
      <c r="BH220" s="859"/>
      <c r="BI220" s="859"/>
      <c r="BJ220" s="859"/>
      <c r="BK220" s="859"/>
      <c r="BL220" s="859"/>
      <c r="BM220" s="859"/>
      <c r="BN220" s="859"/>
      <c r="BO220" s="859"/>
      <c r="BP220" s="859"/>
      <c r="BQ220" s="859"/>
      <c r="BR220" s="859"/>
      <c r="BS220" s="859"/>
      <c r="BT220" s="859"/>
      <c r="BU220" s="859"/>
      <c r="BV220" s="859"/>
      <c r="BW220" s="859"/>
      <c r="BX220" s="859"/>
      <c r="BY220" s="859"/>
      <c r="BZ220" s="859"/>
      <c r="CA220" s="859"/>
      <c r="CB220" s="859"/>
      <c r="CC220" s="859"/>
      <c r="CD220" s="859"/>
      <c r="CE220" s="859"/>
      <c r="CF220" s="859"/>
      <c r="CG220" s="859"/>
      <c r="CH220" s="859"/>
      <c r="CI220" s="859"/>
      <c r="CJ220" s="859"/>
      <c r="CK220" s="859"/>
      <c r="CL220" s="859"/>
      <c r="CM220" s="859"/>
      <c r="CN220" s="859"/>
      <c r="CO220" s="859"/>
      <c r="CP220" s="859"/>
      <c r="CQ220" s="859"/>
      <c r="CR220" s="859"/>
      <c r="CS220" s="859"/>
      <c r="CT220" s="859"/>
      <c r="CU220" s="859"/>
      <c r="CV220" s="859"/>
      <c r="CW220" s="859"/>
      <c r="CX220" s="859"/>
      <c r="CY220" s="859"/>
      <c r="CZ220" s="859"/>
      <c r="DA220" s="859"/>
      <c r="DB220" s="859"/>
      <c r="DC220" s="859"/>
      <c r="DD220" s="859"/>
      <c r="DE220" s="859"/>
      <c r="DF220" s="859"/>
      <c r="DG220" s="859"/>
      <c r="DH220" s="859"/>
      <c r="DI220" s="859"/>
      <c r="DJ220" s="859"/>
      <c r="DK220" s="859"/>
      <c r="DL220" s="859"/>
      <c r="DM220" s="859"/>
      <c r="DN220" s="859"/>
      <c r="DO220" s="859"/>
      <c r="DP220" s="859"/>
      <c r="DQ220" s="859"/>
      <c r="DR220" s="859"/>
      <c r="DS220" s="859"/>
      <c r="DT220" s="859"/>
      <c r="DU220" s="859"/>
      <c r="DV220" s="859"/>
      <c r="DW220" s="859"/>
      <c r="DX220" s="859"/>
      <c r="DY220" s="859"/>
      <c r="DZ220" s="859"/>
      <c r="EA220" s="859"/>
      <c r="EB220" s="859"/>
      <c r="EC220" s="859"/>
      <c r="ED220" s="859"/>
      <c r="EE220" s="859"/>
      <c r="EF220" s="859"/>
      <c r="EG220" s="859"/>
      <c r="EH220" s="859"/>
      <c r="EI220" s="859"/>
      <c r="EJ220" s="859"/>
      <c r="EK220" s="859"/>
      <c r="EL220" s="859"/>
      <c r="EM220" s="859"/>
      <c r="EN220" s="859"/>
      <c r="EO220" s="859"/>
      <c r="EP220" s="859"/>
      <c r="EQ220" s="859"/>
      <c r="ER220" s="859"/>
      <c r="ES220" s="859"/>
      <c r="ET220" s="859"/>
      <c r="EU220" s="859"/>
      <c r="EV220" s="859"/>
      <c r="EW220" s="859"/>
      <c r="EX220" s="859"/>
      <c r="EY220" s="859"/>
      <c r="EZ220" s="859"/>
      <c r="FA220" s="859"/>
      <c r="FB220" s="859"/>
      <c r="FC220" s="859"/>
      <c r="FD220" s="859"/>
      <c r="FE220" s="859"/>
      <c r="FF220" s="859"/>
      <c r="FG220" s="859"/>
      <c r="FH220" s="859"/>
      <c r="FI220" s="859"/>
      <c r="FJ220" s="859"/>
      <c r="FK220" s="859"/>
      <c r="FL220" s="859"/>
      <c r="FM220" s="859"/>
      <c r="FN220" s="859"/>
      <c r="FO220" s="859"/>
      <c r="FP220" s="859"/>
      <c r="FQ220" s="859"/>
      <c r="FR220" s="859"/>
      <c r="FS220" s="859"/>
      <c r="FT220" s="859"/>
      <c r="FU220" s="859"/>
      <c r="FV220" s="859"/>
      <c r="FW220" s="859"/>
      <c r="FX220" s="859"/>
      <c r="FY220" s="859"/>
      <c r="FZ220" s="859"/>
      <c r="GA220" s="859"/>
      <c r="GB220" s="859"/>
      <c r="GC220" s="859"/>
      <c r="GD220" s="859"/>
      <c r="GE220" s="859"/>
      <c r="GF220" s="859"/>
      <c r="GG220" s="859"/>
      <c r="GH220" s="859"/>
      <c r="GI220" s="859"/>
      <c r="GJ220" s="859"/>
      <c r="GK220" s="859"/>
      <c r="GL220" s="859"/>
      <c r="GM220" s="859"/>
      <c r="GN220" s="859"/>
      <c r="GO220" s="859"/>
      <c r="GP220" s="859"/>
      <c r="GQ220" s="859"/>
      <c r="GR220" s="859"/>
      <c r="GS220" s="859"/>
      <c r="GT220" s="859"/>
      <c r="GU220" s="859"/>
      <c r="GV220" s="859"/>
      <c r="GW220" s="859"/>
      <c r="GX220" s="859"/>
      <c r="GY220" s="859"/>
      <c r="GZ220" s="859"/>
      <c r="HA220" s="859"/>
      <c r="HB220" s="859"/>
      <c r="HC220" s="859"/>
      <c r="HD220" s="859"/>
      <c r="HE220" s="859"/>
      <c r="HF220" s="859"/>
      <c r="HG220" s="859"/>
      <c r="HH220" s="859"/>
      <c r="HI220" s="859"/>
      <c r="HJ220" s="859"/>
      <c r="HK220" s="859"/>
      <c r="HL220" s="859"/>
      <c r="HM220" s="859"/>
      <c r="HN220" s="859"/>
      <c r="HO220" s="859"/>
      <c r="HP220" s="859"/>
      <c r="HQ220" s="859"/>
      <c r="HR220" s="859"/>
      <c r="HS220" s="859"/>
      <c r="HT220" s="859"/>
      <c r="HU220" s="859"/>
      <c r="HV220" s="859"/>
      <c r="HW220" s="859"/>
      <c r="HX220" s="859"/>
      <c r="HY220" s="859"/>
      <c r="HZ220" s="859"/>
      <c r="IA220" s="859"/>
      <c r="IB220" s="859"/>
      <c r="IC220" s="859"/>
      <c r="ID220" s="859"/>
      <c r="IE220" s="859"/>
      <c r="IF220" s="859"/>
      <c r="IG220" s="859"/>
      <c r="IH220" s="859"/>
      <c r="II220" s="859"/>
      <c r="IJ220" s="859"/>
      <c r="IK220" s="859"/>
      <c r="IL220" s="859"/>
      <c r="IM220" s="859"/>
      <c r="IN220" s="859"/>
      <c r="IO220" s="859"/>
      <c r="IP220" s="859"/>
      <c r="IQ220" s="859"/>
      <c r="IR220" s="859"/>
      <c r="IS220" s="859"/>
      <c r="IT220" s="859"/>
      <c r="IU220" s="859"/>
      <c r="IV220" s="859"/>
      <c r="IW220" s="859"/>
      <c r="IX220" s="859"/>
      <c r="IY220" s="859"/>
      <c r="IZ220" s="859"/>
      <c r="JA220" s="859"/>
      <c r="JB220" s="859"/>
      <c r="JC220" s="859"/>
      <c r="JD220" s="859"/>
      <c r="JE220" s="859"/>
      <c r="JF220" s="859"/>
      <c r="JG220" s="859"/>
      <c r="JH220" s="859"/>
      <c r="JI220" s="859"/>
      <c r="JJ220" s="859"/>
      <c r="JK220" s="859"/>
      <c r="JL220" s="859"/>
      <c r="JM220" s="859"/>
      <c r="JN220" s="859"/>
      <c r="JO220" s="859"/>
      <c r="JP220" s="859"/>
      <c r="JQ220" s="859"/>
      <c r="JR220" s="859"/>
      <c r="JS220" s="859"/>
      <c r="JT220" s="859"/>
      <c r="JU220" s="859"/>
      <c r="JV220" s="859"/>
      <c r="JW220" s="859"/>
      <c r="JX220" s="859"/>
      <c r="JY220" s="859"/>
      <c r="JZ220" s="859"/>
      <c r="KA220" s="859"/>
      <c r="KB220" s="859"/>
      <c r="KC220" s="859"/>
      <c r="KD220" s="859"/>
      <c r="KE220" s="859"/>
      <c r="KF220" s="859"/>
      <c r="KG220" s="859"/>
      <c r="KH220" s="859"/>
      <c r="KI220" s="859"/>
      <c r="KJ220" s="859"/>
      <c r="KK220" s="859"/>
      <c r="KL220" s="859"/>
      <c r="KM220" s="859"/>
      <c r="KN220" s="859"/>
      <c r="KO220" s="859"/>
      <c r="KP220" s="859"/>
      <c r="KQ220" s="859"/>
      <c r="KR220" s="859"/>
      <c r="KS220" s="859"/>
      <c r="KT220" s="859"/>
      <c r="KU220" s="859"/>
      <c r="KV220" s="859"/>
      <c r="KW220" s="859"/>
      <c r="KX220" s="859"/>
      <c r="KY220" s="859"/>
      <c r="KZ220" s="859"/>
      <c r="LA220" s="859"/>
      <c r="LB220" s="859"/>
      <c r="LC220" s="859"/>
      <c r="LD220" s="859"/>
      <c r="LE220" s="859"/>
      <c r="LF220" s="859"/>
      <c r="LG220" s="859"/>
      <c r="LH220" s="859"/>
      <c r="LI220" s="859"/>
      <c r="LJ220" s="859"/>
      <c r="LK220" s="859"/>
      <c r="LL220" s="859"/>
      <c r="LM220" s="860"/>
    </row>
    <row r="221" spans="1:325" s="861" customFormat="1" ht="15.75" outlineLevel="1">
      <c r="A221" s="295" t="s">
        <v>2426</v>
      </c>
      <c r="B221" s="492" t="s">
        <v>2446</v>
      </c>
      <c r="C221" s="515">
        <v>600004323</v>
      </c>
      <c r="D221" s="325" t="s">
        <v>1413</v>
      </c>
      <c r="E221" s="325"/>
      <c r="F221" s="298"/>
      <c r="G221" s="299" t="s">
        <v>1422</v>
      </c>
      <c r="H221" s="836">
        <v>1</v>
      </c>
      <c r="I221" s="726">
        <v>431.5445201310593</v>
      </c>
      <c r="J221" s="669">
        <f t="shared" si="54"/>
        <v>431.5445201310593</v>
      </c>
      <c r="K221" s="669">
        <f t="shared" si="55"/>
        <v>527.00216798404961</v>
      </c>
      <c r="L221" s="794">
        <f t="shared" si="56"/>
        <v>1.240250431824302E-4</v>
      </c>
      <c r="M221" s="330"/>
      <c r="N221" s="1262"/>
      <c r="O221" s="1263"/>
      <c r="P221" s="346"/>
      <c r="Q221" s="346"/>
      <c r="R221" s="346"/>
      <c r="S221" s="346"/>
      <c r="T221" s="346"/>
      <c r="U221" s="346"/>
      <c r="V221" s="346"/>
      <c r="W221" s="346"/>
      <c r="X221" s="346"/>
      <c r="Y221" s="346"/>
      <c r="Z221" s="346"/>
      <c r="AA221" s="346"/>
      <c r="AB221" s="346"/>
      <c r="AC221" s="346"/>
      <c r="AD221" s="346"/>
      <c r="AE221" s="346"/>
      <c r="AF221" s="859"/>
      <c r="AG221" s="859"/>
      <c r="AH221" s="859"/>
      <c r="AI221" s="859"/>
      <c r="AJ221" s="859"/>
      <c r="AK221" s="859"/>
      <c r="AL221" s="859"/>
      <c r="AM221" s="859"/>
      <c r="AN221" s="859"/>
      <c r="AO221" s="859"/>
      <c r="AP221" s="859"/>
      <c r="AQ221" s="859"/>
      <c r="AR221" s="859"/>
      <c r="AS221" s="859"/>
      <c r="AT221" s="859"/>
      <c r="AU221" s="859"/>
      <c r="AV221" s="859"/>
      <c r="AW221" s="859"/>
      <c r="AX221" s="859"/>
      <c r="AY221" s="859"/>
      <c r="AZ221" s="859"/>
      <c r="BA221" s="859"/>
      <c r="BB221" s="859"/>
      <c r="BC221" s="859"/>
      <c r="BD221" s="859"/>
      <c r="BE221" s="859"/>
      <c r="BF221" s="859"/>
      <c r="BG221" s="859"/>
      <c r="BH221" s="859"/>
      <c r="BI221" s="859"/>
      <c r="BJ221" s="859"/>
      <c r="BK221" s="859"/>
      <c r="BL221" s="859"/>
      <c r="BM221" s="859"/>
      <c r="BN221" s="859"/>
      <c r="BO221" s="859"/>
      <c r="BP221" s="859"/>
      <c r="BQ221" s="859"/>
      <c r="BR221" s="859"/>
      <c r="BS221" s="859"/>
      <c r="BT221" s="859"/>
      <c r="BU221" s="859"/>
      <c r="BV221" s="859"/>
      <c r="BW221" s="859"/>
      <c r="BX221" s="859"/>
      <c r="BY221" s="859"/>
      <c r="BZ221" s="859"/>
      <c r="CA221" s="859"/>
      <c r="CB221" s="859"/>
      <c r="CC221" s="859"/>
      <c r="CD221" s="859"/>
      <c r="CE221" s="859"/>
      <c r="CF221" s="859"/>
      <c r="CG221" s="859"/>
      <c r="CH221" s="859"/>
      <c r="CI221" s="859"/>
      <c r="CJ221" s="859"/>
      <c r="CK221" s="859"/>
      <c r="CL221" s="859"/>
      <c r="CM221" s="859"/>
      <c r="CN221" s="859"/>
      <c r="CO221" s="859"/>
      <c r="CP221" s="859"/>
      <c r="CQ221" s="859"/>
      <c r="CR221" s="859"/>
      <c r="CS221" s="859"/>
      <c r="CT221" s="859"/>
      <c r="CU221" s="859"/>
      <c r="CV221" s="859"/>
      <c r="CW221" s="859"/>
      <c r="CX221" s="859"/>
      <c r="CY221" s="859"/>
      <c r="CZ221" s="859"/>
      <c r="DA221" s="859"/>
      <c r="DB221" s="859"/>
      <c r="DC221" s="859"/>
      <c r="DD221" s="859"/>
      <c r="DE221" s="859"/>
      <c r="DF221" s="859"/>
      <c r="DG221" s="859"/>
      <c r="DH221" s="859"/>
      <c r="DI221" s="859"/>
      <c r="DJ221" s="859"/>
      <c r="DK221" s="859"/>
      <c r="DL221" s="859"/>
      <c r="DM221" s="859"/>
      <c r="DN221" s="859"/>
      <c r="DO221" s="859"/>
      <c r="DP221" s="859"/>
      <c r="DQ221" s="859"/>
      <c r="DR221" s="859"/>
      <c r="DS221" s="859"/>
      <c r="DT221" s="859"/>
      <c r="DU221" s="859"/>
      <c r="DV221" s="859"/>
      <c r="DW221" s="859"/>
      <c r="DX221" s="859"/>
      <c r="DY221" s="859"/>
      <c r="DZ221" s="859"/>
      <c r="EA221" s="859"/>
      <c r="EB221" s="859"/>
      <c r="EC221" s="859"/>
      <c r="ED221" s="859"/>
      <c r="EE221" s="859"/>
      <c r="EF221" s="859"/>
      <c r="EG221" s="859"/>
      <c r="EH221" s="859"/>
      <c r="EI221" s="859"/>
      <c r="EJ221" s="859"/>
      <c r="EK221" s="859"/>
      <c r="EL221" s="859"/>
      <c r="EM221" s="859"/>
      <c r="EN221" s="859"/>
      <c r="EO221" s="859"/>
      <c r="EP221" s="859"/>
      <c r="EQ221" s="859"/>
      <c r="ER221" s="859"/>
      <c r="ES221" s="859"/>
      <c r="ET221" s="859"/>
      <c r="EU221" s="859"/>
      <c r="EV221" s="859"/>
      <c r="EW221" s="859"/>
      <c r="EX221" s="859"/>
      <c r="EY221" s="859"/>
      <c r="EZ221" s="859"/>
      <c r="FA221" s="859"/>
      <c r="FB221" s="859"/>
      <c r="FC221" s="859"/>
      <c r="FD221" s="859"/>
      <c r="FE221" s="859"/>
      <c r="FF221" s="859"/>
      <c r="FG221" s="859"/>
      <c r="FH221" s="859"/>
      <c r="FI221" s="859"/>
      <c r="FJ221" s="859"/>
      <c r="FK221" s="859"/>
      <c r="FL221" s="859"/>
      <c r="FM221" s="859"/>
      <c r="FN221" s="859"/>
      <c r="FO221" s="859"/>
      <c r="FP221" s="859"/>
      <c r="FQ221" s="859"/>
      <c r="FR221" s="859"/>
      <c r="FS221" s="859"/>
      <c r="FT221" s="859"/>
      <c r="FU221" s="859"/>
      <c r="FV221" s="859"/>
      <c r="FW221" s="859"/>
      <c r="FX221" s="859"/>
      <c r="FY221" s="859"/>
      <c r="FZ221" s="859"/>
      <c r="GA221" s="859"/>
      <c r="GB221" s="859"/>
      <c r="GC221" s="859"/>
      <c r="GD221" s="859"/>
      <c r="GE221" s="859"/>
      <c r="GF221" s="859"/>
      <c r="GG221" s="859"/>
      <c r="GH221" s="859"/>
      <c r="GI221" s="859"/>
      <c r="GJ221" s="859"/>
      <c r="GK221" s="859"/>
      <c r="GL221" s="859"/>
      <c r="GM221" s="859"/>
      <c r="GN221" s="859"/>
      <c r="GO221" s="859"/>
      <c r="GP221" s="859"/>
      <c r="GQ221" s="859"/>
      <c r="GR221" s="859"/>
      <c r="GS221" s="859"/>
      <c r="GT221" s="859"/>
      <c r="GU221" s="859"/>
      <c r="GV221" s="859"/>
      <c r="GW221" s="859"/>
      <c r="GX221" s="859"/>
      <c r="GY221" s="859"/>
      <c r="GZ221" s="859"/>
      <c r="HA221" s="859"/>
      <c r="HB221" s="859"/>
      <c r="HC221" s="859"/>
      <c r="HD221" s="859"/>
      <c r="HE221" s="859"/>
      <c r="HF221" s="859"/>
      <c r="HG221" s="859"/>
      <c r="HH221" s="859"/>
      <c r="HI221" s="859"/>
      <c r="HJ221" s="859"/>
      <c r="HK221" s="859"/>
      <c r="HL221" s="859"/>
      <c r="HM221" s="859"/>
      <c r="HN221" s="859"/>
      <c r="HO221" s="859"/>
      <c r="HP221" s="859"/>
      <c r="HQ221" s="859"/>
      <c r="HR221" s="859"/>
      <c r="HS221" s="859"/>
      <c r="HT221" s="859"/>
      <c r="HU221" s="859"/>
      <c r="HV221" s="859"/>
      <c r="HW221" s="859"/>
      <c r="HX221" s="859"/>
      <c r="HY221" s="859"/>
      <c r="HZ221" s="859"/>
      <c r="IA221" s="859"/>
      <c r="IB221" s="859"/>
      <c r="IC221" s="859"/>
      <c r="ID221" s="859"/>
      <c r="IE221" s="859"/>
      <c r="IF221" s="859"/>
      <c r="IG221" s="859"/>
      <c r="IH221" s="859"/>
      <c r="II221" s="859"/>
      <c r="IJ221" s="859"/>
      <c r="IK221" s="859"/>
      <c r="IL221" s="859"/>
      <c r="IM221" s="859"/>
      <c r="IN221" s="859"/>
      <c r="IO221" s="859"/>
      <c r="IP221" s="859"/>
      <c r="IQ221" s="859"/>
      <c r="IR221" s="859"/>
      <c r="IS221" s="859"/>
      <c r="IT221" s="859"/>
      <c r="IU221" s="859"/>
      <c r="IV221" s="859"/>
      <c r="IW221" s="859"/>
      <c r="IX221" s="859"/>
      <c r="IY221" s="859"/>
      <c r="IZ221" s="859"/>
      <c r="JA221" s="859"/>
      <c r="JB221" s="859"/>
      <c r="JC221" s="859"/>
      <c r="JD221" s="859"/>
      <c r="JE221" s="859"/>
      <c r="JF221" s="859"/>
      <c r="JG221" s="859"/>
      <c r="JH221" s="859"/>
      <c r="JI221" s="859"/>
      <c r="JJ221" s="859"/>
      <c r="JK221" s="859"/>
      <c r="JL221" s="859"/>
      <c r="JM221" s="859"/>
      <c r="JN221" s="859"/>
      <c r="JO221" s="859"/>
      <c r="JP221" s="859"/>
      <c r="JQ221" s="859"/>
      <c r="JR221" s="859"/>
      <c r="JS221" s="859"/>
      <c r="JT221" s="859"/>
      <c r="JU221" s="859"/>
      <c r="JV221" s="859"/>
      <c r="JW221" s="859"/>
      <c r="JX221" s="859"/>
      <c r="JY221" s="859"/>
      <c r="JZ221" s="859"/>
      <c r="KA221" s="859"/>
      <c r="KB221" s="859"/>
      <c r="KC221" s="859"/>
      <c r="KD221" s="859"/>
      <c r="KE221" s="859"/>
      <c r="KF221" s="859"/>
      <c r="KG221" s="859"/>
      <c r="KH221" s="859"/>
      <c r="KI221" s="859"/>
      <c r="KJ221" s="859"/>
      <c r="KK221" s="859"/>
      <c r="KL221" s="859"/>
      <c r="KM221" s="859"/>
      <c r="KN221" s="859"/>
      <c r="KO221" s="859"/>
      <c r="KP221" s="859"/>
      <c r="KQ221" s="859"/>
      <c r="KR221" s="859"/>
      <c r="KS221" s="859"/>
      <c r="KT221" s="859"/>
      <c r="KU221" s="859"/>
      <c r="KV221" s="859"/>
      <c r="KW221" s="859"/>
      <c r="KX221" s="859"/>
      <c r="KY221" s="859"/>
      <c r="KZ221" s="859"/>
      <c r="LA221" s="859"/>
      <c r="LB221" s="859"/>
      <c r="LC221" s="859"/>
      <c r="LD221" s="859"/>
      <c r="LE221" s="859"/>
      <c r="LF221" s="859"/>
      <c r="LG221" s="859"/>
      <c r="LH221" s="859"/>
      <c r="LI221" s="859"/>
      <c r="LJ221" s="859"/>
      <c r="LK221" s="859"/>
      <c r="LL221" s="859"/>
      <c r="LM221" s="860"/>
    </row>
    <row r="222" spans="1:325" s="861" customFormat="1" ht="47.25" outlineLevel="1">
      <c r="A222" s="295" t="s">
        <v>2427</v>
      </c>
      <c r="B222" s="492" t="s">
        <v>2446</v>
      </c>
      <c r="C222" s="515">
        <v>600008008</v>
      </c>
      <c r="D222" s="325" t="s">
        <v>1415</v>
      </c>
      <c r="E222" s="325"/>
      <c r="F222" s="298"/>
      <c r="G222" s="299" t="s">
        <v>1422</v>
      </c>
      <c r="H222" s="836">
        <v>1</v>
      </c>
      <c r="I222" s="726">
        <v>2217.4675741751671</v>
      </c>
      <c r="J222" s="669">
        <f t="shared" si="54"/>
        <v>2217.4675741751671</v>
      </c>
      <c r="K222" s="669">
        <f t="shared" si="55"/>
        <v>2707.9714015827144</v>
      </c>
      <c r="L222" s="794">
        <f t="shared" si="56"/>
        <v>6.3729580336042816E-4</v>
      </c>
      <c r="M222" s="330"/>
      <c r="N222" s="1262"/>
      <c r="O222" s="1263"/>
      <c r="P222" s="346"/>
      <c r="Q222" s="346"/>
      <c r="R222" s="346"/>
      <c r="S222" s="346"/>
      <c r="T222" s="346"/>
      <c r="U222" s="346"/>
      <c r="V222" s="346"/>
      <c r="W222" s="346"/>
      <c r="X222" s="346"/>
      <c r="Y222" s="346"/>
      <c r="Z222" s="346"/>
      <c r="AA222" s="346"/>
      <c r="AB222" s="346"/>
      <c r="AC222" s="346"/>
      <c r="AD222" s="346"/>
      <c r="AE222" s="346"/>
      <c r="AF222" s="859"/>
      <c r="AG222" s="859"/>
      <c r="AH222" s="859"/>
      <c r="AI222" s="859"/>
      <c r="AJ222" s="859"/>
      <c r="AK222" s="859"/>
      <c r="AL222" s="859"/>
      <c r="AM222" s="859"/>
      <c r="AN222" s="859"/>
      <c r="AO222" s="859"/>
      <c r="AP222" s="859"/>
      <c r="AQ222" s="859"/>
      <c r="AR222" s="859"/>
      <c r="AS222" s="859"/>
      <c r="AT222" s="859"/>
      <c r="AU222" s="859"/>
      <c r="AV222" s="859"/>
      <c r="AW222" s="859"/>
      <c r="AX222" s="859"/>
      <c r="AY222" s="859"/>
      <c r="AZ222" s="859"/>
      <c r="BA222" s="859"/>
      <c r="BB222" s="859"/>
      <c r="BC222" s="859"/>
      <c r="BD222" s="859"/>
      <c r="BE222" s="859"/>
      <c r="BF222" s="859"/>
      <c r="BG222" s="859"/>
      <c r="BH222" s="859"/>
      <c r="BI222" s="859"/>
      <c r="BJ222" s="859"/>
      <c r="BK222" s="859"/>
      <c r="BL222" s="859"/>
      <c r="BM222" s="859"/>
      <c r="BN222" s="859"/>
      <c r="BO222" s="859"/>
      <c r="BP222" s="859"/>
      <c r="BQ222" s="859"/>
      <c r="BR222" s="859"/>
      <c r="BS222" s="859"/>
      <c r="BT222" s="859"/>
      <c r="BU222" s="859"/>
      <c r="BV222" s="859"/>
      <c r="BW222" s="859"/>
      <c r="BX222" s="859"/>
      <c r="BY222" s="859"/>
      <c r="BZ222" s="859"/>
      <c r="CA222" s="859"/>
      <c r="CB222" s="859"/>
      <c r="CC222" s="859"/>
      <c r="CD222" s="859"/>
      <c r="CE222" s="859"/>
      <c r="CF222" s="859"/>
      <c r="CG222" s="859"/>
      <c r="CH222" s="859"/>
      <c r="CI222" s="859"/>
      <c r="CJ222" s="859"/>
      <c r="CK222" s="859"/>
      <c r="CL222" s="859"/>
      <c r="CM222" s="859"/>
      <c r="CN222" s="859"/>
      <c r="CO222" s="859"/>
      <c r="CP222" s="859"/>
      <c r="CQ222" s="859"/>
      <c r="CR222" s="859"/>
      <c r="CS222" s="859"/>
      <c r="CT222" s="859"/>
      <c r="CU222" s="859"/>
      <c r="CV222" s="859"/>
      <c r="CW222" s="859"/>
      <c r="CX222" s="859"/>
      <c r="CY222" s="859"/>
      <c r="CZ222" s="859"/>
      <c r="DA222" s="859"/>
      <c r="DB222" s="859"/>
      <c r="DC222" s="859"/>
      <c r="DD222" s="859"/>
      <c r="DE222" s="859"/>
      <c r="DF222" s="859"/>
      <c r="DG222" s="859"/>
      <c r="DH222" s="859"/>
      <c r="DI222" s="859"/>
      <c r="DJ222" s="859"/>
      <c r="DK222" s="859"/>
      <c r="DL222" s="859"/>
      <c r="DM222" s="859"/>
      <c r="DN222" s="859"/>
      <c r="DO222" s="859"/>
      <c r="DP222" s="859"/>
      <c r="DQ222" s="859"/>
      <c r="DR222" s="859"/>
      <c r="DS222" s="859"/>
      <c r="DT222" s="859"/>
      <c r="DU222" s="859"/>
      <c r="DV222" s="859"/>
      <c r="DW222" s="859"/>
      <c r="DX222" s="859"/>
      <c r="DY222" s="859"/>
      <c r="DZ222" s="859"/>
      <c r="EA222" s="859"/>
      <c r="EB222" s="859"/>
      <c r="EC222" s="859"/>
      <c r="ED222" s="859"/>
      <c r="EE222" s="859"/>
      <c r="EF222" s="859"/>
      <c r="EG222" s="859"/>
      <c r="EH222" s="859"/>
      <c r="EI222" s="859"/>
      <c r="EJ222" s="859"/>
      <c r="EK222" s="859"/>
      <c r="EL222" s="859"/>
      <c r="EM222" s="859"/>
      <c r="EN222" s="859"/>
      <c r="EO222" s="859"/>
      <c r="EP222" s="859"/>
      <c r="EQ222" s="859"/>
      <c r="ER222" s="859"/>
      <c r="ES222" s="859"/>
      <c r="ET222" s="859"/>
      <c r="EU222" s="859"/>
      <c r="EV222" s="859"/>
      <c r="EW222" s="859"/>
      <c r="EX222" s="859"/>
      <c r="EY222" s="859"/>
      <c r="EZ222" s="859"/>
      <c r="FA222" s="859"/>
      <c r="FB222" s="859"/>
      <c r="FC222" s="859"/>
      <c r="FD222" s="859"/>
      <c r="FE222" s="859"/>
      <c r="FF222" s="859"/>
      <c r="FG222" s="859"/>
      <c r="FH222" s="859"/>
      <c r="FI222" s="859"/>
      <c r="FJ222" s="859"/>
      <c r="FK222" s="859"/>
      <c r="FL222" s="859"/>
      <c r="FM222" s="859"/>
      <c r="FN222" s="859"/>
      <c r="FO222" s="859"/>
      <c r="FP222" s="859"/>
      <c r="FQ222" s="859"/>
      <c r="FR222" s="859"/>
      <c r="FS222" s="859"/>
      <c r="FT222" s="859"/>
      <c r="FU222" s="859"/>
      <c r="FV222" s="859"/>
      <c r="FW222" s="859"/>
      <c r="FX222" s="859"/>
      <c r="FY222" s="859"/>
      <c r="FZ222" s="859"/>
      <c r="GA222" s="859"/>
      <c r="GB222" s="859"/>
      <c r="GC222" s="859"/>
      <c r="GD222" s="859"/>
      <c r="GE222" s="859"/>
      <c r="GF222" s="859"/>
      <c r="GG222" s="859"/>
      <c r="GH222" s="859"/>
      <c r="GI222" s="859"/>
      <c r="GJ222" s="859"/>
      <c r="GK222" s="859"/>
      <c r="GL222" s="859"/>
      <c r="GM222" s="859"/>
      <c r="GN222" s="859"/>
      <c r="GO222" s="859"/>
      <c r="GP222" s="859"/>
      <c r="GQ222" s="859"/>
      <c r="GR222" s="859"/>
      <c r="GS222" s="859"/>
      <c r="GT222" s="859"/>
      <c r="GU222" s="859"/>
      <c r="GV222" s="859"/>
      <c r="GW222" s="859"/>
      <c r="GX222" s="859"/>
      <c r="GY222" s="859"/>
      <c r="GZ222" s="859"/>
      <c r="HA222" s="859"/>
      <c r="HB222" s="859"/>
      <c r="HC222" s="859"/>
      <c r="HD222" s="859"/>
      <c r="HE222" s="859"/>
      <c r="HF222" s="859"/>
      <c r="HG222" s="859"/>
      <c r="HH222" s="859"/>
      <c r="HI222" s="859"/>
      <c r="HJ222" s="859"/>
      <c r="HK222" s="859"/>
      <c r="HL222" s="859"/>
      <c r="HM222" s="859"/>
      <c r="HN222" s="859"/>
      <c r="HO222" s="859"/>
      <c r="HP222" s="859"/>
      <c r="HQ222" s="859"/>
      <c r="HR222" s="859"/>
      <c r="HS222" s="859"/>
      <c r="HT222" s="859"/>
      <c r="HU222" s="859"/>
      <c r="HV222" s="859"/>
      <c r="HW222" s="859"/>
      <c r="HX222" s="859"/>
      <c r="HY222" s="859"/>
      <c r="HZ222" s="859"/>
      <c r="IA222" s="859"/>
      <c r="IB222" s="859"/>
      <c r="IC222" s="859"/>
      <c r="ID222" s="859"/>
      <c r="IE222" s="859"/>
      <c r="IF222" s="859"/>
      <c r="IG222" s="859"/>
      <c r="IH222" s="859"/>
      <c r="II222" s="859"/>
      <c r="IJ222" s="859"/>
      <c r="IK222" s="859"/>
      <c r="IL222" s="859"/>
      <c r="IM222" s="859"/>
      <c r="IN222" s="859"/>
      <c r="IO222" s="859"/>
      <c r="IP222" s="859"/>
      <c r="IQ222" s="859"/>
      <c r="IR222" s="859"/>
      <c r="IS222" s="859"/>
      <c r="IT222" s="859"/>
      <c r="IU222" s="859"/>
      <c r="IV222" s="859"/>
      <c r="IW222" s="859"/>
      <c r="IX222" s="859"/>
      <c r="IY222" s="859"/>
      <c r="IZ222" s="859"/>
      <c r="JA222" s="859"/>
      <c r="JB222" s="859"/>
      <c r="JC222" s="859"/>
      <c r="JD222" s="859"/>
      <c r="JE222" s="859"/>
      <c r="JF222" s="859"/>
      <c r="JG222" s="859"/>
      <c r="JH222" s="859"/>
      <c r="JI222" s="859"/>
      <c r="JJ222" s="859"/>
      <c r="JK222" s="859"/>
      <c r="JL222" s="859"/>
      <c r="JM222" s="859"/>
      <c r="JN222" s="859"/>
      <c r="JO222" s="859"/>
      <c r="JP222" s="859"/>
      <c r="JQ222" s="859"/>
      <c r="JR222" s="859"/>
      <c r="JS222" s="859"/>
      <c r="JT222" s="859"/>
      <c r="JU222" s="859"/>
      <c r="JV222" s="859"/>
      <c r="JW222" s="859"/>
      <c r="JX222" s="859"/>
      <c r="JY222" s="859"/>
      <c r="JZ222" s="859"/>
      <c r="KA222" s="859"/>
      <c r="KB222" s="859"/>
      <c r="KC222" s="859"/>
      <c r="KD222" s="859"/>
      <c r="KE222" s="859"/>
      <c r="KF222" s="859"/>
      <c r="KG222" s="859"/>
      <c r="KH222" s="859"/>
      <c r="KI222" s="859"/>
      <c r="KJ222" s="859"/>
      <c r="KK222" s="859"/>
      <c r="KL222" s="859"/>
      <c r="KM222" s="859"/>
      <c r="KN222" s="859"/>
      <c r="KO222" s="859"/>
      <c r="KP222" s="859"/>
      <c r="KQ222" s="859"/>
      <c r="KR222" s="859"/>
      <c r="KS222" s="859"/>
      <c r="KT222" s="859"/>
      <c r="KU222" s="859"/>
      <c r="KV222" s="859"/>
      <c r="KW222" s="859"/>
      <c r="KX222" s="859"/>
      <c r="KY222" s="859"/>
      <c r="KZ222" s="859"/>
      <c r="LA222" s="859"/>
      <c r="LB222" s="859"/>
      <c r="LC222" s="859"/>
      <c r="LD222" s="859"/>
      <c r="LE222" s="859"/>
      <c r="LF222" s="859"/>
      <c r="LG222" s="859"/>
      <c r="LH222" s="859"/>
      <c r="LI222" s="859"/>
      <c r="LJ222" s="859"/>
      <c r="LK222" s="859"/>
      <c r="LL222" s="859"/>
      <c r="LM222" s="860"/>
    </row>
    <row r="223" spans="1:325" s="861" customFormat="1" ht="39" customHeight="1" outlineLevel="1">
      <c r="A223" s="295" t="s">
        <v>2428</v>
      </c>
      <c r="B223" s="492" t="s">
        <v>2446</v>
      </c>
      <c r="C223" s="515">
        <v>600008012</v>
      </c>
      <c r="D223" s="325" t="s">
        <v>1417</v>
      </c>
      <c r="E223" s="325"/>
      <c r="F223" s="298"/>
      <c r="G223" s="299" t="s">
        <v>1422</v>
      </c>
      <c r="H223" s="836">
        <v>1</v>
      </c>
      <c r="I223" s="726">
        <v>13466.157682951196</v>
      </c>
      <c r="J223" s="669">
        <f t="shared" si="54"/>
        <v>13466.157682951196</v>
      </c>
      <c r="K223" s="669">
        <f t="shared" si="55"/>
        <v>16444.87176242</v>
      </c>
      <c r="L223" s="794">
        <f t="shared" si="56"/>
        <v>3.8701471348129217E-3</v>
      </c>
      <c r="M223" s="330"/>
      <c r="N223" s="1262"/>
      <c r="O223" s="1263"/>
      <c r="P223" s="346"/>
      <c r="Q223" s="346"/>
      <c r="R223" s="346"/>
      <c r="S223" s="346"/>
      <c r="T223" s="346"/>
      <c r="U223" s="346"/>
      <c r="V223" s="346"/>
      <c r="W223" s="346"/>
      <c r="X223" s="346"/>
      <c r="Y223" s="346"/>
      <c r="Z223" s="346"/>
      <c r="AA223" s="346"/>
      <c r="AB223" s="346"/>
      <c r="AC223" s="346"/>
      <c r="AD223" s="346"/>
      <c r="AE223" s="346"/>
      <c r="AF223" s="859"/>
      <c r="AG223" s="859"/>
      <c r="AH223" s="859"/>
      <c r="AI223" s="859"/>
      <c r="AJ223" s="859"/>
      <c r="AK223" s="859"/>
      <c r="AL223" s="859"/>
      <c r="AM223" s="859"/>
      <c r="AN223" s="859"/>
      <c r="AO223" s="859"/>
      <c r="AP223" s="859"/>
      <c r="AQ223" s="859"/>
      <c r="AR223" s="859"/>
      <c r="AS223" s="859"/>
      <c r="AT223" s="859"/>
      <c r="AU223" s="859"/>
      <c r="AV223" s="859"/>
      <c r="AW223" s="859"/>
      <c r="AX223" s="859"/>
      <c r="AY223" s="859"/>
      <c r="AZ223" s="859"/>
      <c r="BA223" s="859"/>
      <c r="BB223" s="859"/>
      <c r="BC223" s="859"/>
      <c r="BD223" s="859"/>
      <c r="BE223" s="859"/>
      <c r="BF223" s="859"/>
      <c r="BG223" s="859"/>
      <c r="BH223" s="859"/>
      <c r="BI223" s="859"/>
      <c r="BJ223" s="859"/>
      <c r="BK223" s="859"/>
      <c r="BL223" s="859"/>
      <c r="BM223" s="859"/>
      <c r="BN223" s="859"/>
      <c r="BO223" s="859"/>
      <c r="BP223" s="859"/>
      <c r="BQ223" s="859"/>
      <c r="BR223" s="859"/>
      <c r="BS223" s="859"/>
      <c r="BT223" s="859"/>
      <c r="BU223" s="859"/>
      <c r="BV223" s="859"/>
      <c r="BW223" s="859"/>
      <c r="BX223" s="859"/>
      <c r="BY223" s="859"/>
      <c r="BZ223" s="859"/>
      <c r="CA223" s="859"/>
      <c r="CB223" s="859"/>
      <c r="CC223" s="859"/>
      <c r="CD223" s="859"/>
      <c r="CE223" s="859"/>
      <c r="CF223" s="859"/>
      <c r="CG223" s="859"/>
      <c r="CH223" s="859"/>
      <c r="CI223" s="859"/>
      <c r="CJ223" s="859"/>
      <c r="CK223" s="859"/>
      <c r="CL223" s="859"/>
      <c r="CM223" s="859"/>
      <c r="CN223" s="859"/>
      <c r="CO223" s="859"/>
      <c r="CP223" s="859"/>
      <c r="CQ223" s="859"/>
      <c r="CR223" s="859"/>
      <c r="CS223" s="859"/>
      <c r="CT223" s="859"/>
      <c r="CU223" s="859"/>
      <c r="CV223" s="859"/>
      <c r="CW223" s="859"/>
      <c r="CX223" s="859"/>
      <c r="CY223" s="859"/>
      <c r="CZ223" s="859"/>
      <c r="DA223" s="859"/>
      <c r="DB223" s="859"/>
      <c r="DC223" s="859"/>
      <c r="DD223" s="859"/>
      <c r="DE223" s="859"/>
      <c r="DF223" s="859"/>
      <c r="DG223" s="859"/>
      <c r="DH223" s="859"/>
      <c r="DI223" s="859"/>
      <c r="DJ223" s="859"/>
      <c r="DK223" s="859"/>
      <c r="DL223" s="859"/>
      <c r="DM223" s="859"/>
      <c r="DN223" s="859"/>
      <c r="DO223" s="859"/>
      <c r="DP223" s="859"/>
      <c r="DQ223" s="859"/>
      <c r="DR223" s="859"/>
      <c r="DS223" s="859"/>
      <c r="DT223" s="859"/>
      <c r="DU223" s="859"/>
      <c r="DV223" s="859"/>
      <c r="DW223" s="859"/>
      <c r="DX223" s="859"/>
      <c r="DY223" s="859"/>
      <c r="DZ223" s="859"/>
      <c r="EA223" s="859"/>
      <c r="EB223" s="859"/>
      <c r="EC223" s="859"/>
      <c r="ED223" s="859"/>
      <c r="EE223" s="859"/>
      <c r="EF223" s="859"/>
      <c r="EG223" s="859"/>
      <c r="EH223" s="859"/>
      <c r="EI223" s="859"/>
      <c r="EJ223" s="859"/>
      <c r="EK223" s="859"/>
      <c r="EL223" s="859"/>
      <c r="EM223" s="859"/>
      <c r="EN223" s="859"/>
      <c r="EO223" s="859"/>
      <c r="EP223" s="859"/>
      <c r="EQ223" s="859"/>
      <c r="ER223" s="859"/>
      <c r="ES223" s="859"/>
      <c r="ET223" s="859"/>
      <c r="EU223" s="859"/>
      <c r="EV223" s="859"/>
      <c r="EW223" s="859"/>
      <c r="EX223" s="859"/>
      <c r="EY223" s="859"/>
      <c r="EZ223" s="859"/>
      <c r="FA223" s="859"/>
      <c r="FB223" s="859"/>
      <c r="FC223" s="859"/>
      <c r="FD223" s="859"/>
      <c r="FE223" s="859"/>
      <c r="FF223" s="859"/>
      <c r="FG223" s="859"/>
      <c r="FH223" s="859"/>
      <c r="FI223" s="859"/>
      <c r="FJ223" s="859"/>
      <c r="FK223" s="859"/>
      <c r="FL223" s="859"/>
      <c r="FM223" s="859"/>
      <c r="FN223" s="859"/>
      <c r="FO223" s="859"/>
      <c r="FP223" s="859"/>
      <c r="FQ223" s="859"/>
      <c r="FR223" s="859"/>
      <c r="FS223" s="859"/>
      <c r="FT223" s="859"/>
      <c r="FU223" s="859"/>
      <c r="FV223" s="859"/>
      <c r="FW223" s="859"/>
      <c r="FX223" s="859"/>
      <c r="FY223" s="859"/>
      <c r="FZ223" s="859"/>
      <c r="GA223" s="859"/>
      <c r="GB223" s="859"/>
      <c r="GC223" s="859"/>
      <c r="GD223" s="859"/>
      <c r="GE223" s="859"/>
      <c r="GF223" s="859"/>
      <c r="GG223" s="859"/>
      <c r="GH223" s="859"/>
      <c r="GI223" s="859"/>
      <c r="GJ223" s="859"/>
      <c r="GK223" s="859"/>
      <c r="GL223" s="859"/>
      <c r="GM223" s="859"/>
      <c r="GN223" s="859"/>
      <c r="GO223" s="859"/>
      <c r="GP223" s="859"/>
      <c r="GQ223" s="859"/>
      <c r="GR223" s="859"/>
      <c r="GS223" s="859"/>
      <c r="GT223" s="859"/>
      <c r="GU223" s="859"/>
      <c r="GV223" s="859"/>
      <c r="GW223" s="859"/>
      <c r="GX223" s="859"/>
      <c r="GY223" s="859"/>
      <c r="GZ223" s="859"/>
      <c r="HA223" s="859"/>
      <c r="HB223" s="859"/>
      <c r="HC223" s="859"/>
      <c r="HD223" s="859"/>
      <c r="HE223" s="859"/>
      <c r="HF223" s="859"/>
      <c r="HG223" s="859"/>
      <c r="HH223" s="859"/>
      <c r="HI223" s="859"/>
      <c r="HJ223" s="859"/>
      <c r="HK223" s="859"/>
      <c r="HL223" s="859"/>
      <c r="HM223" s="859"/>
      <c r="HN223" s="859"/>
      <c r="HO223" s="859"/>
      <c r="HP223" s="859"/>
      <c r="HQ223" s="859"/>
      <c r="HR223" s="859"/>
      <c r="HS223" s="859"/>
      <c r="HT223" s="859"/>
      <c r="HU223" s="859"/>
      <c r="HV223" s="859"/>
      <c r="HW223" s="859"/>
      <c r="HX223" s="859"/>
      <c r="HY223" s="859"/>
      <c r="HZ223" s="859"/>
      <c r="IA223" s="859"/>
      <c r="IB223" s="859"/>
      <c r="IC223" s="859"/>
      <c r="ID223" s="859"/>
      <c r="IE223" s="859"/>
      <c r="IF223" s="859"/>
      <c r="IG223" s="859"/>
      <c r="IH223" s="859"/>
      <c r="II223" s="859"/>
      <c r="IJ223" s="859"/>
      <c r="IK223" s="859"/>
      <c r="IL223" s="859"/>
      <c r="IM223" s="859"/>
      <c r="IN223" s="859"/>
      <c r="IO223" s="859"/>
      <c r="IP223" s="859"/>
      <c r="IQ223" s="859"/>
      <c r="IR223" s="859"/>
      <c r="IS223" s="859"/>
      <c r="IT223" s="859"/>
      <c r="IU223" s="859"/>
      <c r="IV223" s="859"/>
      <c r="IW223" s="859"/>
      <c r="IX223" s="859"/>
      <c r="IY223" s="859"/>
      <c r="IZ223" s="859"/>
      <c r="JA223" s="859"/>
      <c r="JB223" s="859"/>
      <c r="JC223" s="859"/>
      <c r="JD223" s="859"/>
      <c r="JE223" s="859"/>
      <c r="JF223" s="859"/>
      <c r="JG223" s="859"/>
      <c r="JH223" s="859"/>
      <c r="JI223" s="859"/>
      <c r="JJ223" s="859"/>
      <c r="JK223" s="859"/>
      <c r="JL223" s="859"/>
      <c r="JM223" s="859"/>
      <c r="JN223" s="859"/>
      <c r="JO223" s="859"/>
      <c r="JP223" s="859"/>
      <c r="JQ223" s="859"/>
      <c r="JR223" s="859"/>
      <c r="JS223" s="859"/>
      <c r="JT223" s="859"/>
      <c r="JU223" s="859"/>
      <c r="JV223" s="859"/>
      <c r="JW223" s="859"/>
      <c r="JX223" s="859"/>
      <c r="JY223" s="859"/>
      <c r="JZ223" s="859"/>
      <c r="KA223" s="859"/>
      <c r="KB223" s="859"/>
      <c r="KC223" s="859"/>
      <c r="KD223" s="859"/>
      <c r="KE223" s="859"/>
      <c r="KF223" s="859"/>
      <c r="KG223" s="859"/>
      <c r="KH223" s="859"/>
      <c r="KI223" s="859"/>
      <c r="KJ223" s="859"/>
      <c r="KK223" s="859"/>
      <c r="KL223" s="859"/>
      <c r="KM223" s="859"/>
      <c r="KN223" s="859"/>
      <c r="KO223" s="859"/>
      <c r="KP223" s="859"/>
      <c r="KQ223" s="859"/>
      <c r="KR223" s="859"/>
      <c r="KS223" s="859"/>
      <c r="KT223" s="859"/>
      <c r="KU223" s="859"/>
      <c r="KV223" s="859"/>
      <c r="KW223" s="859"/>
      <c r="KX223" s="859"/>
      <c r="KY223" s="859"/>
      <c r="KZ223" s="859"/>
      <c r="LA223" s="859"/>
      <c r="LB223" s="859"/>
      <c r="LC223" s="859"/>
      <c r="LD223" s="859"/>
      <c r="LE223" s="859"/>
      <c r="LF223" s="859"/>
      <c r="LG223" s="859"/>
      <c r="LH223" s="859"/>
      <c r="LI223" s="859"/>
      <c r="LJ223" s="859"/>
      <c r="LK223" s="859"/>
      <c r="LL223" s="859"/>
      <c r="LM223" s="860"/>
    </row>
    <row r="224" spans="1:325" s="861" customFormat="1" ht="15.75" outlineLevel="1">
      <c r="A224" s="295" t="s">
        <v>2429</v>
      </c>
      <c r="B224" s="492" t="s">
        <v>2446</v>
      </c>
      <c r="C224" s="515">
        <v>600004002</v>
      </c>
      <c r="D224" s="325" t="s">
        <v>1419</v>
      </c>
      <c r="E224" s="325"/>
      <c r="F224" s="329"/>
      <c r="G224" s="299" t="s">
        <v>1422</v>
      </c>
      <c r="H224" s="843">
        <v>1</v>
      </c>
      <c r="I224" s="726">
        <v>21139.212616000001</v>
      </c>
      <c r="J224" s="669">
        <f t="shared" si="54"/>
        <v>21139.212616000001</v>
      </c>
      <c r="K224" s="669">
        <f t="shared" si="55"/>
        <v>25815.206446659202</v>
      </c>
      <c r="L224" s="794">
        <f t="shared" si="56"/>
        <v>6.0753679753498902E-3</v>
      </c>
      <c r="M224" s="330"/>
      <c r="N224" s="1262"/>
      <c r="O224" s="1263"/>
      <c r="P224" s="346"/>
      <c r="Q224" s="346"/>
      <c r="R224" s="346"/>
      <c r="S224" s="346"/>
      <c r="T224" s="346"/>
      <c r="U224" s="346"/>
      <c r="V224" s="346"/>
      <c r="W224" s="346"/>
      <c r="X224" s="346"/>
      <c r="Y224" s="346"/>
      <c r="Z224" s="346"/>
      <c r="AA224" s="346"/>
      <c r="AB224" s="346"/>
      <c r="AC224" s="346"/>
      <c r="AD224" s="346"/>
      <c r="AE224" s="346"/>
      <c r="AF224" s="859"/>
      <c r="AG224" s="859"/>
      <c r="AH224" s="859"/>
      <c r="AI224" s="859"/>
      <c r="AJ224" s="859"/>
      <c r="AK224" s="859"/>
      <c r="AL224" s="859"/>
      <c r="AM224" s="859"/>
      <c r="AN224" s="859"/>
      <c r="AO224" s="859"/>
      <c r="AP224" s="859"/>
      <c r="AQ224" s="859"/>
      <c r="AR224" s="859"/>
      <c r="AS224" s="859"/>
      <c r="AT224" s="859"/>
      <c r="AU224" s="859"/>
      <c r="AV224" s="859"/>
      <c r="AW224" s="859"/>
      <c r="AX224" s="859"/>
      <c r="AY224" s="859"/>
      <c r="AZ224" s="859"/>
      <c r="BA224" s="859"/>
      <c r="BB224" s="859"/>
      <c r="BC224" s="859"/>
      <c r="BD224" s="859"/>
      <c r="BE224" s="859"/>
      <c r="BF224" s="859"/>
      <c r="BG224" s="859"/>
      <c r="BH224" s="859"/>
      <c r="BI224" s="859"/>
      <c r="BJ224" s="859"/>
      <c r="BK224" s="859"/>
      <c r="BL224" s="859"/>
      <c r="BM224" s="859"/>
      <c r="BN224" s="859"/>
      <c r="BO224" s="859"/>
      <c r="BP224" s="859"/>
      <c r="BQ224" s="859"/>
      <c r="BR224" s="859"/>
      <c r="BS224" s="859"/>
      <c r="BT224" s="859"/>
      <c r="BU224" s="859"/>
      <c r="BV224" s="859"/>
      <c r="BW224" s="859"/>
      <c r="BX224" s="859"/>
      <c r="BY224" s="859"/>
      <c r="BZ224" s="859"/>
      <c r="CA224" s="859"/>
      <c r="CB224" s="859"/>
      <c r="CC224" s="859"/>
      <c r="CD224" s="859"/>
      <c r="CE224" s="859"/>
      <c r="CF224" s="859"/>
      <c r="CG224" s="859"/>
      <c r="CH224" s="859"/>
      <c r="CI224" s="859"/>
      <c r="CJ224" s="859"/>
      <c r="CK224" s="859"/>
      <c r="CL224" s="859"/>
      <c r="CM224" s="859"/>
      <c r="CN224" s="859"/>
      <c r="CO224" s="859"/>
      <c r="CP224" s="859"/>
      <c r="CQ224" s="859"/>
      <c r="CR224" s="859"/>
      <c r="CS224" s="859"/>
      <c r="CT224" s="859"/>
      <c r="CU224" s="859"/>
      <c r="CV224" s="859"/>
      <c r="CW224" s="859"/>
      <c r="CX224" s="859"/>
      <c r="CY224" s="859"/>
      <c r="CZ224" s="859"/>
      <c r="DA224" s="859"/>
      <c r="DB224" s="859"/>
      <c r="DC224" s="859"/>
      <c r="DD224" s="859"/>
      <c r="DE224" s="859"/>
      <c r="DF224" s="859"/>
      <c r="DG224" s="859"/>
      <c r="DH224" s="859"/>
      <c r="DI224" s="859"/>
      <c r="DJ224" s="859"/>
      <c r="DK224" s="859"/>
      <c r="DL224" s="859"/>
      <c r="DM224" s="859"/>
      <c r="DN224" s="859"/>
      <c r="DO224" s="859"/>
      <c r="DP224" s="859"/>
      <c r="DQ224" s="859"/>
      <c r="DR224" s="859"/>
      <c r="DS224" s="859"/>
      <c r="DT224" s="859"/>
      <c r="DU224" s="859"/>
      <c r="DV224" s="859"/>
      <c r="DW224" s="859"/>
      <c r="DX224" s="859"/>
      <c r="DY224" s="859"/>
      <c r="DZ224" s="859"/>
      <c r="EA224" s="859"/>
      <c r="EB224" s="859"/>
      <c r="EC224" s="859"/>
      <c r="ED224" s="859"/>
      <c r="EE224" s="859"/>
      <c r="EF224" s="859"/>
      <c r="EG224" s="859"/>
      <c r="EH224" s="859"/>
      <c r="EI224" s="859"/>
      <c r="EJ224" s="859"/>
      <c r="EK224" s="859"/>
      <c r="EL224" s="859"/>
      <c r="EM224" s="859"/>
      <c r="EN224" s="859"/>
      <c r="EO224" s="859"/>
      <c r="EP224" s="859"/>
      <c r="EQ224" s="859"/>
      <c r="ER224" s="859"/>
      <c r="ES224" s="859"/>
      <c r="ET224" s="859"/>
      <c r="EU224" s="859"/>
      <c r="EV224" s="859"/>
      <c r="EW224" s="859"/>
      <c r="EX224" s="859"/>
      <c r="EY224" s="859"/>
      <c r="EZ224" s="859"/>
      <c r="FA224" s="859"/>
      <c r="FB224" s="859"/>
      <c r="FC224" s="859"/>
      <c r="FD224" s="859"/>
      <c r="FE224" s="859"/>
      <c r="FF224" s="859"/>
      <c r="FG224" s="859"/>
      <c r="FH224" s="859"/>
      <c r="FI224" s="859"/>
      <c r="FJ224" s="859"/>
      <c r="FK224" s="859"/>
      <c r="FL224" s="859"/>
      <c r="FM224" s="859"/>
      <c r="FN224" s="859"/>
      <c r="FO224" s="859"/>
      <c r="FP224" s="859"/>
      <c r="FQ224" s="859"/>
      <c r="FR224" s="859"/>
      <c r="FS224" s="859"/>
      <c r="FT224" s="859"/>
      <c r="FU224" s="859"/>
      <c r="FV224" s="859"/>
      <c r="FW224" s="859"/>
      <c r="FX224" s="859"/>
      <c r="FY224" s="859"/>
      <c r="FZ224" s="859"/>
      <c r="GA224" s="859"/>
      <c r="GB224" s="859"/>
      <c r="GC224" s="859"/>
      <c r="GD224" s="859"/>
      <c r="GE224" s="859"/>
      <c r="GF224" s="859"/>
      <c r="GG224" s="859"/>
      <c r="GH224" s="859"/>
      <c r="GI224" s="859"/>
      <c r="GJ224" s="859"/>
      <c r="GK224" s="859"/>
      <c r="GL224" s="859"/>
      <c r="GM224" s="859"/>
      <c r="GN224" s="859"/>
      <c r="GO224" s="859"/>
      <c r="GP224" s="859"/>
      <c r="GQ224" s="859"/>
      <c r="GR224" s="859"/>
      <c r="GS224" s="859"/>
      <c r="GT224" s="859"/>
      <c r="GU224" s="859"/>
      <c r="GV224" s="859"/>
      <c r="GW224" s="859"/>
      <c r="GX224" s="859"/>
      <c r="GY224" s="859"/>
      <c r="GZ224" s="859"/>
      <c r="HA224" s="859"/>
      <c r="HB224" s="859"/>
      <c r="HC224" s="859"/>
      <c r="HD224" s="859"/>
      <c r="HE224" s="859"/>
      <c r="HF224" s="859"/>
      <c r="HG224" s="859"/>
      <c r="HH224" s="859"/>
      <c r="HI224" s="859"/>
      <c r="HJ224" s="859"/>
      <c r="HK224" s="859"/>
      <c r="HL224" s="859"/>
      <c r="HM224" s="859"/>
      <c r="HN224" s="859"/>
      <c r="HO224" s="859"/>
      <c r="HP224" s="859"/>
      <c r="HQ224" s="859"/>
      <c r="HR224" s="859"/>
      <c r="HS224" s="859"/>
      <c r="HT224" s="859"/>
      <c r="HU224" s="859"/>
      <c r="HV224" s="859"/>
      <c r="HW224" s="859"/>
      <c r="HX224" s="859"/>
      <c r="HY224" s="859"/>
      <c r="HZ224" s="859"/>
      <c r="IA224" s="859"/>
      <c r="IB224" s="859"/>
      <c r="IC224" s="859"/>
      <c r="ID224" s="859"/>
      <c r="IE224" s="859"/>
      <c r="IF224" s="859"/>
      <c r="IG224" s="859"/>
      <c r="IH224" s="859"/>
      <c r="II224" s="859"/>
      <c r="IJ224" s="859"/>
      <c r="IK224" s="859"/>
      <c r="IL224" s="859"/>
      <c r="IM224" s="859"/>
      <c r="IN224" s="859"/>
      <c r="IO224" s="859"/>
      <c r="IP224" s="859"/>
      <c r="IQ224" s="859"/>
      <c r="IR224" s="859"/>
      <c r="IS224" s="859"/>
      <c r="IT224" s="859"/>
      <c r="IU224" s="859"/>
      <c r="IV224" s="859"/>
      <c r="IW224" s="859"/>
      <c r="IX224" s="859"/>
      <c r="IY224" s="859"/>
      <c r="IZ224" s="859"/>
      <c r="JA224" s="859"/>
      <c r="JB224" s="859"/>
      <c r="JC224" s="859"/>
      <c r="JD224" s="859"/>
      <c r="JE224" s="859"/>
      <c r="JF224" s="859"/>
      <c r="JG224" s="859"/>
      <c r="JH224" s="859"/>
      <c r="JI224" s="859"/>
      <c r="JJ224" s="859"/>
      <c r="JK224" s="859"/>
      <c r="JL224" s="859"/>
      <c r="JM224" s="859"/>
      <c r="JN224" s="859"/>
      <c r="JO224" s="859"/>
      <c r="JP224" s="859"/>
      <c r="JQ224" s="859"/>
      <c r="JR224" s="859"/>
      <c r="JS224" s="859"/>
      <c r="JT224" s="859"/>
      <c r="JU224" s="859"/>
      <c r="JV224" s="859"/>
      <c r="JW224" s="859"/>
      <c r="JX224" s="859"/>
      <c r="JY224" s="859"/>
      <c r="JZ224" s="859"/>
      <c r="KA224" s="859"/>
      <c r="KB224" s="859"/>
      <c r="KC224" s="859"/>
      <c r="KD224" s="859"/>
      <c r="KE224" s="859"/>
      <c r="KF224" s="859"/>
      <c r="KG224" s="859"/>
      <c r="KH224" s="859"/>
      <c r="KI224" s="859"/>
      <c r="KJ224" s="859"/>
      <c r="KK224" s="859"/>
      <c r="KL224" s="859"/>
      <c r="KM224" s="859"/>
      <c r="KN224" s="859"/>
      <c r="KO224" s="859"/>
      <c r="KP224" s="859"/>
      <c r="KQ224" s="859"/>
      <c r="KR224" s="859"/>
      <c r="KS224" s="859"/>
      <c r="KT224" s="859"/>
      <c r="KU224" s="859"/>
      <c r="KV224" s="859"/>
      <c r="KW224" s="859"/>
      <c r="KX224" s="859"/>
      <c r="KY224" s="859"/>
      <c r="KZ224" s="859"/>
      <c r="LA224" s="859"/>
      <c r="LB224" s="859"/>
      <c r="LC224" s="859"/>
      <c r="LD224" s="859"/>
      <c r="LE224" s="859"/>
      <c r="LF224" s="859"/>
      <c r="LG224" s="859"/>
      <c r="LH224" s="859"/>
      <c r="LI224" s="859"/>
      <c r="LJ224" s="859"/>
      <c r="LK224" s="859"/>
      <c r="LL224" s="859"/>
      <c r="LM224" s="860"/>
    </row>
    <row r="225" spans="1:325" s="861" customFormat="1" ht="15.75" outlineLevel="1">
      <c r="A225" s="295" t="s">
        <v>2430</v>
      </c>
      <c r="B225" s="492" t="s">
        <v>2446</v>
      </c>
      <c r="C225" s="511">
        <v>600003573</v>
      </c>
      <c r="D225" s="325" t="s">
        <v>1421</v>
      </c>
      <c r="E225" s="325"/>
      <c r="F225" s="298"/>
      <c r="G225" s="299" t="s">
        <v>334</v>
      </c>
      <c r="H225" s="836">
        <v>1</v>
      </c>
      <c r="I225" s="726">
        <v>7796.2330734671868</v>
      </c>
      <c r="J225" s="669">
        <f t="shared" si="54"/>
        <v>7796.2330734671868</v>
      </c>
      <c r="K225" s="669">
        <f t="shared" si="55"/>
        <v>9520.7598293181291</v>
      </c>
      <c r="L225" s="794">
        <f t="shared" si="56"/>
        <v>2.2406219949297561E-3</v>
      </c>
      <c r="M225" s="330"/>
      <c r="N225" s="1262"/>
      <c r="O225" s="1263"/>
      <c r="P225" s="346"/>
      <c r="Q225" s="346"/>
      <c r="R225" s="346"/>
      <c r="S225" s="346"/>
      <c r="T225" s="346"/>
      <c r="U225" s="346"/>
      <c r="V225" s="346"/>
      <c r="W225" s="346"/>
      <c r="X225" s="346"/>
      <c r="Y225" s="346"/>
      <c r="Z225" s="346"/>
      <c r="AA225" s="346"/>
      <c r="AB225" s="346"/>
      <c r="AC225" s="346"/>
      <c r="AD225" s="346"/>
      <c r="AE225" s="346"/>
      <c r="AF225" s="859"/>
      <c r="AG225" s="859"/>
      <c r="AH225" s="859"/>
      <c r="AI225" s="859"/>
      <c r="AJ225" s="859"/>
      <c r="AK225" s="859"/>
      <c r="AL225" s="859"/>
      <c r="AM225" s="859"/>
      <c r="AN225" s="859"/>
      <c r="AO225" s="859"/>
      <c r="AP225" s="859"/>
      <c r="AQ225" s="859"/>
      <c r="AR225" s="859"/>
      <c r="AS225" s="859"/>
      <c r="AT225" s="859"/>
      <c r="AU225" s="859"/>
      <c r="AV225" s="859"/>
      <c r="AW225" s="859"/>
      <c r="AX225" s="859"/>
      <c r="AY225" s="859"/>
      <c r="AZ225" s="859"/>
      <c r="BA225" s="859"/>
      <c r="BB225" s="859"/>
      <c r="BC225" s="859"/>
      <c r="BD225" s="859"/>
      <c r="BE225" s="859"/>
      <c r="BF225" s="859"/>
      <c r="BG225" s="859"/>
      <c r="BH225" s="859"/>
      <c r="BI225" s="859"/>
      <c r="BJ225" s="859"/>
      <c r="BK225" s="859"/>
      <c r="BL225" s="859"/>
      <c r="BM225" s="859"/>
      <c r="BN225" s="859"/>
      <c r="BO225" s="859"/>
      <c r="BP225" s="859"/>
      <c r="BQ225" s="859"/>
      <c r="BR225" s="859"/>
      <c r="BS225" s="859"/>
      <c r="BT225" s="859"/>
      <c r="BU225" s="859"/>
      <c r="BV225" s="859"/>
      <c r="BW225" s="859"/>
      <c r="BX225" s="859"/>
      <c r="BY225" s="859"/>
      <c r="BZ225" s="859"/>
      <c r="CA225" s="859"/>
      <c r="CB225" s="859"/>
      <c r="CC225" s="859"/>
      <c r="CD225" s="859"/>
      <c r="CE225" s="859"/>
      <c r="CF225" s="859"/>
      <c r="CG225" s="859"/>
      <c r="CH225" s="859"/>
      <c r="CI225" s="859"/>
      <c r="CJ225" s="859"/>
      <c r="CK225" s="859"/>
      <c r="CL225" s="859"/>
      <c r="CM225" s="859"/>
      <c r="CN225" s="859"/>
      <c r="CO225" s="859"/>
      <c r="CP225" s="859"/>
      <c r="CQ225" s="859"/>
      <c r="CR225" s="859"/>
      <c r="CS225" s="859"/>
      <c r="CT225" s="859"/>
      <c r="CU225" s="859"/>
      <c r="CV225" s="859"/>
      <c r="CW225" s="859"/>
      <c r="CX225" s="859"/>
      <c r="CY225" s="859"/>
      <c r="CZ225" s="859"/>
      <c r="DA225" s="859"/>
      <c r="DB225" s="859"/>
      <c r="DC225" s="859"/>
      <c r="DD225" s="859"/>
      <c r="DE225" s="859"/>
      <c r="DF225" s="859"/>
      <c r="DG225" s="859"/>
      <c r="DH225" s="859"/>
      <c r="DI225" s="859"/>
      <c r="DJ225" s="859"/>
      <c r="DK225" s="859"/>
      <c r="DL225" s="859"/>
      <c r="DM225" s="859"/>
      <c r="DN225" s="859"/>
      <c r="DO225" s="859"/>
      <c r="DP225" s="859"/>
      <c r="DQ225" s="859"/>
      <c r="DR225" s="859"/>
      <c r="DS225" s="859"/>
      <c r="DT225" s="859"/>
      <c r="DU225" s="859"/>
      <c r="DV225" s="859"/>
      <c r="DW225" s="859"/>
      <c r="DX225" s="859"/>
      <c r="DY225" s="859"/>
      <c r="DZ225" s="859"/>
      <c r="EA225" s="859"/>
      <c r="EB225" s="859"/>
      <c r="EC225" s="859"/>
      <c r="ED225" s="859"/>
      <c r="EE225" s="859"/>
      <c r="EF225" s="859"/>
      <c r="EG225" s="859"/>
      <c r="EH225" s="859"/>
      <c r="EI225" s="859"/>
      <c r="EJ225" s="859"/>
      <c r="EK225" s="859"/>
      <c r="EL225" s="859"/>
      <c r="EM225" s="859"/>
      <c r="EN225" s="859"/>
      <c r="EO225" s="859"/>
      <c r="EP225" s="859"/>
      <c r="EQ225" s="859"/>
      <c r="ER225" s="859"/>
      <c r="ES225" s="859"/>
      <c r="ET225" s="859"/>
      <c r="EU225" s="859"/>
      <c r="EV225" s="859"/>
      <c r="EW225" s="859"/>
      <c r="EX225" s="859"/>
      <c r="EY225" s="859"/>
      <c r="EZ225" s="859"/>
      <c r="FA225" s="859"/>
      <c r="FB225" s="859"/>
      <c r="FC225" s="859"/>
      <c r="FD225" s="859"/>
      <c r="FE225" s="859"/>
      <c r="FF225" s="859"/>
      <c r="FG225" s="859"/>
      <c r="FH225" s="859"/>
      <c r="FI225" s="859"/>
      <c r="FJ225" s="859"/>
      <c r="FK225" s="859"/>
      <c r="FL225" s="859"/>
      <c r="FM225" s="859"/>
      <c r="FN225" s="859"/>
      <c r="FO225" s="859"/>
      <c r="FP225" s="859"/>
      <c r="FQ225" s="859"/>
      <c r="FR225" s="859"/>
      <c r="FS225" s="859"/>
      <c r="FT225" s="859"/>
      <c r="FU225" s="859"/>
      <c r="FV225" s="859"/>
      <c r="FW225" s="859"/>
      <c r="FX225" s="859"/>
      <c r="FY225" s="859"/>
      <c r="FZ225" s="859"/>
      <c r="GA225" s="859"/>
      <c r="GB225" s="859"/>
      <c r="GC225" s="859"/>
      <c r="GD225" s="859"/>
      <c r="GE225" s="859"/>
      <c r="GF225" s="859"/>
      <c r="GG225" s="859"/>
      <c r="GH225" s="859"/>
      <c r="GI225" s="859"/>
      <c r="GJ225" s="859"/>
      <c r="GK225" s="859"/>
      <c r="GL225" s="859"/>
      <c r="GM225" s="859"/>
      <c r="GN225" s="859"/>
      <c r="GO225" s="859"/>
      <c r="GP225" s="859"/>
      <c r="GQ225" s="859"/>
      <c r="GR225" s="859"/>
      <c r="GS225" s="859"/>
      <c r="GT225" s="859"/>
      <c r="GU225" s="859"/>
      <c r="GV225" s="859"/>
      <c r="GW225" s="859"/>
      <c r="GX225" s="859"/>
      <c r="GY225" s="859"/>
      <c r="GZ225" s="859"/>
      <c r="HA225" s="859"/>
      <c r="HB225" s="859"/>
      <c r="HC225" s="859"/>
      <c r="HD225" s="859"/>
      <c r="HE225" s="859"/>
      <c r="HF225" s="859"/>
      <c r="HG225" s="859"/>
      <c r="HH225" s="859"/>
      <c r="HI225" s="859"/>
      <c r="HJ225" s="859"/>
      <c r="HK225" s="859"/>
      <c r="HL225" s="859"/>
      <c r="HM225" s="859"/>
      <c r="HN225" s="859"/>
      <c r="HO225" s="859"/>
      <c r="HP225" s="859"/>
      <c r="HQ225" s="859"/>
      <c r="HR225" s="859"/>
      <c r="HS225" s="859"/>
      <c r="HT225" s="859"/>
      <c r="HU225" s="859"/>
      <c r="HV225" s="859"/>
      <c r="HW225" s="859"/>
      <c r="HX225" s="859"/>
      <c r="HY225" s="859"/>
      <c r="HZ225" s="859"/>
      <c r="IA225" s="859"/>
      <c r="IB225" s="859"/>
      <c r="IC225" s="859"/>
      <c r="ID225" s="859"/>
      <c r="IE225" s="859"/>
      <c r="IF225" s="859"/>
      <c r="IG225" s="859"/>
      <c r="IH225" s="859"/>
      <c r="II225" s="859"/>
      <c r="IJ225" s="859"/>
      <c r="IK225" s="859"/>
      <c r="IL225" s="859"/>
      <c r="IM225" s="859"/>
      <c r="IN225" s="859"/>
      <c r="IO225" s="859"/>
      <c r="IP225" s="859"/>
      <c r="IQ225" s="859"/>
      <c r="IR225" s="859"/>
      <c r="IS225" s="859"/>
      <c r="IT225" s="859"/>
      <c r="IU225" s="859"/>
      <c r="IV225" s="859"/>
      <c r="IW225" s="859"/>
      <c r="IX225" s="859"/>
      <c r="IY225" s="859"/>
      <c r="IZ225" s="859"/>
      <c r="JA225" s="859"/>
      <c r="JB225" s="859"/>
      <c r="JC225" s="859"/>
      <c r="JD225" s="859"/>
      <c r="JE225" s="859"/>
      <c r="JF225" s="859"/>
      <c r="JG225" s="859"/>
      <c r="JH225" s="859"/>
      <c r="JI225" s="859"/>
      <c r="JJ225" s="859"/>
      <c r="JK225" s="859"/>
      <c r="JL225" s="859"/>
      <c r="JM225" s="859"/>
      <c r="JN225" s="859"/>
      <c r="JO225" s="859"/>
      <c r="JP225" s="859"/>
      <c r="JQ225" s="859"/>
      <c r="JR225" s="859"/>
      <c r="JS225" s="859"/>
      <c r="JT225" s="859"/>
      <c r="JU225" s="859"/>
      <c r="JV225" s="859"/>
      <c r="JW225" s="859"/>
      <c r="JX225" s="859"/>
      <c r="JY225" s="859"/>
      <c r="JZ225" s="859"/>
      <c r="KA225" s="859"/>
      <c r="KB225" s="859"/>
      <c r="KC225" s="859"/>
      <c r="KD225" s="859"/>
      <c r="KE225" s="859"/>
      <c r="KF225" s="859"/>
      <c r="KG225" s="859"/>
      <c r="KH225" s="859"/>
      <c r="KI225" s="859"/>
      <c r="KJ225" s="859"/>
      <c r="KK225" s="859"/>
      <c r="KL225" s="859"/>
      <c r="KM225" s="859"/>
      <c r="KN225" s="859"/>
      <c r="KO225" s="859"/>
      <c r="KP225" s="859"/>
      <c r="KQ225" s="859"/>
      <c r="KR225" s="859"/>
      <c r="KS225" s="859"/>
      <c r="KT225" s="859"/>
      <c r="KU225" s="859"/>
      <c r="KV225" s="859"/>
      <c r="KW225" s="859"/>
      <c r="KX225" s="859"/>
      <c r="KY225" s="859"/>
      <c r="KZ225" s="859"/>
      <c r="LA225" s="859"/>
      <c r="LB225" s="859"/>
      <c r="LC225" s="859"/>
      <c r="LD225" s="859"/>
      <c r="LE225" s="859"/>
      <c r="LF225" s="859"/>
      <c r="LG225" s="859"/>
      <c r="LH225" s="859"/>
      <c r="LI225" s="859"/>
      <c r="LJ225" s="859"/>
      <c r="LK225" s="859"/>
      <c r="LL225" s="859"/>
      <c r="LM225" s="860"/>
    </row>
    <row r="226" spans="1:325" ht="42.75" customHeight="1">
      <c r="A226" s="347"/>
      <c r="B226" s="348"/>
      <c r="C226" s="347"/>
      <c r="D226" s="1231" t="s">
        <v>88</v>
      </c>
      <c r="E226" s="1231"/>
      <c r="F226" s="1231"/>
      <c r="G226" s="1231"/>
      <c r="H226" s="1231"/>
      <c r="I226" s="1231"/>
      <c r="J226" s="673">
        <f>SUBTOTAL(9,J14:J225)</f>
        <v>3479495.020181485</v>
      </c>
      <c r="K226" s="673">
        <f t="shared" ref="K226:L226" si="57">SUBTOTAL(9,K14:K225)</f>
        <v>4249159.3186456272</v>
      </c>
      <c r="L226" s="845">
        <f t="shared" si="57"/>
        <v>1.0000000000000009</v>
      </c>
      <c r="M226" s="716"/>
      <c r="N226" s="1257"/>
      <c r="O226" s="1258"/>
    </row>
    <row r="227" spans="1:325" ht="15.75">
      <c r="K227" s="747"/>
      <c r="L227" s="223"/>
    </row>
    <row r="228" spans="1:325" ht="15.75">
      <c r="J228" s="733">
        <f>J14+J39+J82+J98+J117+J165+J167+J174+J176+J204+J210+J214+J218</f>
        <v>3479495.0201814859</v>
      </c>
      <c r="K228" s="733">
        <f t="shared" ref="K228:L228" si="58">K14+K39+K82+K98+K117+K165+K167+K174+K176+K204+K210+K214+K218</f>
        <v>4249159.318645631</v>
      </c>
      <c r="L228" s="761">
        <f t="shared" si="58"/>
        <v>1.0000000000000009</v>
      </c>
    </row>
    <row r="229" spans="1:325" ht="15.75"/>
    <row r="230" spans="1:325" ht="15.75"/>
    <row r="231" spans="1:325" ht="15.75"/>
  </sheetData>
  <sheetProtection selectLockedCells="1"/>
  <autoFilter ref="A11:O225" xr:uid="{00000000-0009-0000-0000-000007000000}">
    <filterColumn colId="13" showButton="0"/>
  </autoFilter>
  <mergeCells count="241">
    <mergeCell ref="N225:O225"/>
    <mergeCell ref="N220:O220"/>
    <mergeCell ref="N221:O221"/>
    <mergeCell ref="N222:O222"/>
    <mergeCell ref="N223:O223"/>
    <mergeCell ref="N224:O224"/>
    <mergeCell ref="N215:O215"/>
    <mergeCell ref="N216:O216"/>
    <mergeCell ref="N217:O217"/>
    <mergeCell ref="N218:O218"/>
    <mergeCell ref="N219:O219"/>
    <mergeCell ref="N210:O210"/>
    <mergeCell ref="N211:O211"/>
    <mergeCell ref="N212:O212"/>
    <mergeCell ref="N213:O213"/>
    <mergeCell ref="N214:O214"/>
    <mergeCell ref="N205:O205"/>
    <mergeCell ref="N206:O206"/>
    <mergeCell ref="N207:O207"/>
    <mergeCell ref="N208:O208"/>
    <mergeCell ref="N209:O209"/>
    <mergeCell ref="N200:O200"/>
    <mergeCell ref="N201:O201"/>
    <mergeCell ref="N202:O202"/>
    <mergeCell ref="N203:O203"/>
    <mergeCell ref="N204:O204"/>
    <mergeCell ref="N195:O195"/>
    <mergeCell ref="N196:O196"/>
    <mergeCell ref="N197:O197"/>
    <mergeCell ref="N198:O198"/>
    <mergeCell ref="N199:O199"/>
    <mergeCell ref="N190:O190"/>
    <mergeCell ref="N191:O191"/>
    <mergeCell ref="N192:O192"/>
    <mergeCell ref="N193:O193"/>
    <mergeCell ref="N194:O194"/>
    <mergeCell ref="N185:O185"/>
    <mergeCell ref="N186:O186"/>
    <mergeCell ref="N187:O187"/>
    <mergeCell ref="N188:O188"/>
    <mergeCell ref="N189:O189"/>
    <mergeCell ref="N180:O180"/>
    <mergeCell ref="N181:O181"/>
    <mergeCell ref="N182:O182"/>
    <mergeCell ref="N183:O183"/>
    <mergeCell ref="N184:O184"/>
    <mergeCell ref="N175:O175"/>
    <mergeCell ref="N176:O176"/>
    <mergeCell ref="N177:O177"/>
    <mergeCell ref="N178:O178"/>
    <mergeCell ref="N179:O179"/>
    <mergeCell ref="N170:O170"/>
    <mergeCell ref="N171:O171"/>
    <mergeCell ref="N172:O172"/>
    <mergeCell ref="N173:O173"/>
    <mergeCell ref="N174:O174"/>
    <mergeCell ref="N165:O165"/>
    <mergeCell ref="N166:O166"/>
    <mergeCell ref="N167:O167"/>
    <mergeCell ref="N168:O168"/>
    <mergeCell ref="N169:O169"/>
    <mergeCell ref="N160:O160"/>
    <mergeCell ref="N161:O161"/>
    <mergeCell ref="N162:O162"/>
    <mergeCell ref="N163:O163"/>
    <mergeCell ref="N164:O164"/>
    <mergeCell ref="N155:O155"/>
    <mergeCell ref="N156:O156"/>
    <mergeCell ref="N157:O157"/>
    <mergeCell ref="N158:O158"/>
    <mergeCell ref="N159:O159"/>
    <mergeCell ref="N150:O150"/>
    <mergeCell ref="N151:O151"/>
    <mergeCell ref="N152:O152"/>
    <mergeCell ref="N153:O153"/>
    <mergeCell ref="N154:O154"/>
    <mergeCell ref="N145:O145"/>
    <mergeCell ref="N146:O146"/>
    <mergeCell ref="N147:O147"/>
    <mergeCell ref="N148:O148"/>
    <mergeCell ref="N149:O149"/>
    <mergeCell ref="N140:O140"/>
    <mergeCell ref="N141:O141"/>
    <mergeCell ref="N142:O142"/>
    <mergeCell ref="N143:O143"/>
    <mergeCell ref="N144:O144"/>
    <mergeCell ref="N135:O135"/>
    <mergeCell ref="N136:O136"/>
    <mergeCell ref="N137:O137"/>
    <mergeCell ref="N138:O138"/>
    <mergeCell ref="N139:O139"/>
    <mergeCell ref="N130:O130"/>
    <mergeCell ref="N131:O131"/>
    <mergeCell ref="N132:O132"/>
    <mergeCell ref="N133:O133"/>
    <mergeCell ref="N134:O134"/>
    <mergeCell ref="N125:O125"/>
    <mergeCell ref="N126:O126"/>
    <mergeCell ref="N127:O127"/>
    <mergeCell ref="N128:O128"/>
    <mergeCell ref="N129:O129"/>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 ref="N100:O100"/>
    <mergeCell ref="N101:O101"/>
    <mergeCell ref="N102:O102"/>
    <mergeCell ref="N103:O103"/>
    <mergeCell ref="N104:O104"/>
    <mergeCell ref="N95:O95"/>
    <mergeCell ref="N96:O96"/>
    <mergeCell ref="N97:O97"/>
    <mergeCell ref="N98:O98"/>
    <mergeCell ref="N99:O99"/>
    <mergeCell ref="N90:O90"/>
    <mergeCell ref="N91:O91"/>
    <mergeCell ref="N92:O92"/>
    <mergeCell ref="N93:O93"/>
    <mergeCell ref="N94:O94"/>
    <mergeCell ref="N85:O85"/>
    <mergeCell ref="N86:O86"/>
    <mergeCell ref="N87:O87"/>
    <mergeCell ref="N88:O88"/>
    <mergeCell ref="N89:O89"/>
    <mergeCell ref="N80:O80"/>
    <mergeCell ref="N81:O81"/>
    <mergeCell ref="N82:O82"/>
    <mergeCell ref="N83:O83"/>
    <mergeCell ref="N84:O84"/>
    <mergeCell ref="N75:O75"/>
    <mergeCell ref="N76:O76"/>
    <mergeCell ref="N77:O77"/>
    <mergeCell ref="N78:O78"/>
    <mergeCell ref="N79:O79"/>
    <mergeCell ref="N70:O70"/>
    <mergeCell ref="N71:O71"/>
    <mergeCell ref="N72:O72"/>
    <mergeCell ref="N73:O73"/>
    <mergeCell ref="N74:O74"/>
    <mergeCell ref="N65:O65"/>
    <mergeCell ref="N66:O66"/>
    <mergeCell ref="N67:O67"/>
    <mergeCell ref="N68:O68"/>
    <mergeCell ref="N69:O69"/>
    <mergeCell ref="N60:O60"/>
    <mergeCell ref="N61:O61"/>
    <mergeCell ref="N62:O62"/>
    <mergeCell ref="N63:O63"/>
    <mergeCell ref="N64:O64"/>
    <mergeCell ref="N55:O55"/>
    <mergeCell ref="N56:O56"/>
    <mergeCell ref="N57:O57"/>
    <mergeCell ref="N58:O58"/>
    <mergeCell ref="N59:O59"/>
    <mergeCell ref="N37:O37"/>
    <mergeCell ref="N38:O38"/>
    <mergeCell ref="N39:O39"/>
    <mergeCell ref="N50:O50"/>
    <mergeCell ref="N51:O51"/>
    <mergeCell ref="N52:O52"/>
    <mergeCell ref="N53:O53"/>
    <mergeCell ref="N54:O54"/>
    <mergeCell ref="N45:O45"/>
    <mergeCell ref="N46:O46"/>
    <mergeCell ref="N47:O47"/>
    <mergeCell ref="N48:O48"/>
    <mergeCell ref="N49:O49"/>
    <mergeCell ref="F6:G6"/>
    <mergeCell ref="H6:I6"/>
    <mergeCell ref="J6:K6"/>
    <mergeCell ref="D8:I8"/>
    <mergeCell ref="D10:K10"/>
    <mergeCell ref="M11:O12"/>
    <mergeCell ref="L11:L12"/>
    <mergeCell ref="N30:O30"/>
    <mergeCell ref="N31:O31"/>
    <mergeCell ref="N25:O25"/>
    <mergeCell ref="N26:O26"/>
    <mergeCell ref="N27:O27"/>
    <mergeCell ref="N28:O28"/>
    <mergeCell ref="N29:O29"/>
    <mergeCell ref="D4:H4"/>
    <mergeCell ref="J4:K4"/>
    <mergeCell ref="D1:K2"/>
    <mergeCell ref="L2:O2"/>
    <mergeCell ref="D3:I3"/>
    <mergeCell ref="J3:K3"/>
    <mergeCell ref="N3:O3"/>
    <mergeCell ref="F5:G5"/>
    <mergeCell ref="H5:I5"/>
    <mergeCell ref="J5:K5"/>
    <mergeCell ref="A11:A12"/>
    <mergeCell ref="B11:B12"/>
    <mergeCell ref="C11:C12"/>
    <mergeCell ref="D11:D12"/>
    <mergeCell ref="F11:F12"/>
    <mergeCell ref="G11:G12"/>
    <mergeCell ref="H11:H12"/>
    <mergeCell ref="I11:I12"/>
    <mergeCell ref="J11:J12"/>
    <mergeCell ref="D226:I226"/>
    <mergeCell ref="N226:O226"/>
    <mergeCell ref="N14:O14"/>
    <mergeCell ref="N13:O13"/>
    <mergeCell ref="N15:O15"/>
    <mergeCell ref="N20:O20"/>
    <mergeCell ref="N16:O16"/>
    <mergeCell ref="N17:O17"/>
    <mergeCell ref="N18:O18"/>
    <mergeCell ref="N19:O19"/>
    <mergeCell ref="N21:O21"/>
    <mergeCell ref="N22:O22"/>
    <mergeCell ref="N23:O23"/>
    <mergeCell ref="N24:O24"/>
    <mergeCell ref="N32:O32"/>
    <mergeCell ref="N33:O33"/>
    <mergeCell ref="N34:O34"/>
    <mergeCell ref="N40:O40"/>
    <mergeCell ref="N41:O41"/>
    <mergeCell ref="N42:O42"/>
    <mergeCell ref="N43:O43"/>
    <mergeCell ref="N44:O44"/>
    <mergeCell ref="N35:O35"/>
    <mergeCell ref="N36:O36"/>
  </mergeCells>
  <conditionalFormatting sqref="H36:H37 H83:H97 H211:H213 H55:H62 H215:H217 H219:H223 H73:H74 H133:H137 H139:H146 H199:H203 H225">
    <cfRule type="cellIs" dxfId="1224" priority="152" operator="equal">
      <formula>0</formula>
    </cfRule>
  </conditionalFormatting>
  <conditionalFormatting sqref="H35">
    <cfRule type="cellIs" dxfId="1223" priority="151" operator="equal">
      <formula>0</formula>
    </cfRule>
  </conditionalFormatting>
  <conditionalFormatting sqref="H187">
    <cfRule type="cellIs" dxfId="1222" priority="150" operator="equal">
      <formula>0</formula>
    </cfRule>
  </conditionalFormatting>
  <conditionalFormatting sqref="H205 H207:H209">
    <cfRule type="cellIs" dxfId="1221" priority="149" operator="equal">
      <formula>0</formula>
    </cfRule>
  </conditionalFormatting>
  <conditionalFormatting sqref="H107:H108 H110">
    <cfRule type="cellIs" dxfId="1220" priority="146" operator="equal">
      <formula>0</formula>
    </cfRule>
  </conditionalFormatting>
  <conditionalFormatting sqref="H115 H111 H104:H106">
    <cfRule type="cellIs" dxfId="1219" priority="148" operator="equal">
      <formula>0</formula>
    </cfRule>
  </conditionalFormatting>
  <conditionalFormatting sqref="H112:H114">
    <cfRule type="cellIs" dxfId="1218" priority="147" operator="equal">
      <formula>0</formula>
    </cfRule>
  </conditionalFormatting>
  <conditionalFormatting sqref="H162 H118:H124 H126:H131 H164">
    <cfRule type="cellIs" dxfId="1217" priority="144" operator="equal">
      <formula>0</formula>
    </cfRule>
  </conditionalFormatting>
  <conditionalFormatting sqref="H109">
    <cfRule type="cellIs" dxfId="1216" priority="145" operator="equal">
      <formula>0</formula>
    </cfRule>
  </conditionalFormatting>
  <conditionalFormatting sqref="H152">
    <cfRule type="cellIs" dxfId="1215" priority="143" operator="equal">
      <formula>0</formula>
    </cfRule>
  </conditionalFormatting>
  <conditionalFormatting sqref="H147">
    <cfRule type="cellIs" dxfId="1214" priority="142" operator="equal">
      <formula>0</formula>
    </cfRule>
  </conditionalFormatting>
  <conditionalFormatting sqref="H156">
    <cfRule type="cellIs" dxfId="1213" priority="141" operator="equal">
      <formula>0</formula>
    </cfRule>
  </conditionalFormatting>
  <conditionalFormatting sqref="H157">
    <cfRule type="cellIs" dxfId="1212" priority="140" operator="equal">
      <formula>0</formula>
    </cfRule>
  </conditionalFormatting>
  <conditionalFormatting sqref="H158">
    <cfRule type="cellIs" dxfId="1211" priority="139" operator="equal">
      <formula>0</formula>
    </cfRule>
  </conditionalFormatting>
  <conditionalFormatting sqref="H159">
    <cfRule type="cellIs" dxfId="1210" priority="138" operator="equal">
      <formula>0</formula>
    </cfRule>
  </conditionalFormatting>
  <conditionalFormatting sqref="H153:H155">
    <cfRule type="cellIs" dxfId="1209" priority="136" operator="equal">
      <formula>0</formula>
    </cfRule>
  </conditionalFormatting>
  <conditionalFormatting sqref="H160:H161">
    <cfRule type="cellIs" dxfId="1208" priority="137" operator="equal">
      <formula>0</formula>
    </cfRule>
  </conditionalFormatting>
  <conditionalFormatting sqref="H148:H151">
    <cfRule type="cellIs" dxfId="1207" priority="135" operator="equal">
      <formula>0</formula>
    </cfRule>
  </conditionalFormatting>
  <conditionalFormatting sqref="H175">
    <cfRule type="cellIs" dxfId="1206" priority="134" operator="equal">
      <formula>0</formula>
    </cfRule>
  </conditionalFormatting>
  <conditionalFormatting sqref="H168:H173">
    <cfRule type="cellIs" dxfId="1205" priority="133" operator="equal">
      <formula>0</formula>
    </cfRule>
  </conditionalFormatting>
  <conditionalFormatting sqref="H166">
    <cfRule type="cellIs" dxfId="1204" priority="132" operator="equal">
      <formula>0</formula>
    </cfRule>
  </conditionalFormatting>
  <conditionalFormatting sqref="H45:H49 H76:H79">
    <cfRule type="cellIs" dxfId="1203" priority="131" operator="equal">
      <formula>0</formula>
    </cfRule>
  </conditionalFormatting>
  <conditionalFormatting sqref="H75">
    <cfRule type="cellIs" dxfId="1202" priority="130" operator="equal">
      <formula>0</formula>
    </cfRule>
  </conditionalFormatting>
  <conditionalFormatting sqref="H40:H43">
    <cfRule type="cellIs" dxfId="1201" priority="129" operator="equal">
      <formula>0</formula>
    </cfRule>
  </conditionalFormatting>
  <conditionalFormatting sqref="H44">
    <cfRule type="cellIs" dxfId="1200" priority="128" operator="equal">
      <formula>0</formula>
    </cfRule>
  </conditionalFormatting>
  <conditionalFormatting sqref="H50:H53">
    <cfRule type="cellIs" dxfId="1199" priority="127" operator="equal">
      <formula>0</formula>
    </cfRule>
  </conditionalFormatting>
  <conditionalFormatting sqref="H31">
    <cfRule type="cellIs" dxfId="1198" priority="126" operator="equal">
      <formula>0</formula>
    </cfRule>
  </conditionalFormatting>
  <conditionalFormatting sqref="H32">
    <cfRule type="cellIs" dxfId="1197" priority="125" operator="equal">
      <formula>0</formula>
    </cfRule>
  </conditionalFormatting>
  <conditionalFormatting sqref="H33:H34">
    <cfRule type="cellIs" dxfId="1196" priority="124" operator="equal">
      <formula>0</formula>
    </cfRule>
  </conditionalFormatting>
  <conditionalFormatting sqref="H116">
    <cfRule type="cellIs" dxfId="1195" priority="123" operator="equal">
      <formula>0</formula>
    </cfRule>
  </conditionalFormatting>
  <conditionalFormatting sqref="H132">
    <cfRule type="cellIs" dxfId="1194" priority="122" operator="equal">
      <formula>0</formula>
    </cfRule>
  </conditionalFormatting>
  <conditionalFormatting sqref="H54">
    <cfRule type="cellIs" dxfId="1193" priority="121" operator="equal">
      <formula>0</formula>
    </cfRule>
  </conditionalFormatting>
  <conditionalFormatting sqref="H19">
    <cfRule type="cellIs" dxfId="1192" priority="120" operator="equal">
      <formula>0</formula>
    </cfRule>
  </conditionalFormatting>
  <conditionalFormatting sqref="H63:H67">
    <cfRule type="cellIs" dxfId="1191" priority="119" operator="equal">
      <formula>0</formula>
    </cfRule>
  </conditionalFormatting>
  <conditionalFormatting sqref="H68:H72">
    <cfRule type="cellIs" dxfId="1190" priority="118" operator="equal">
      <formula>0</formula>
    </cfRule>
  </conditionalFormatting>
  <conditionalFormatting sqref="H184:H186">
    <cfRule type="cellIs" dxfId="1189" priority="117" operator="equal">
      <formula>0</formula>
    </cfRule>
  </conditionalFormatting>
  <conditionalFormatting sqref="H206">
    <cfRule type="cellIs" dxfId="1188" priority="116" operator="equal">
      <formula>0</formula>
    </cfRule>
  </conditionalFormatting>
  <conditionalFormatting sqref="H100:H103">
    <cfRule type="cellIs" dxfId="1187" priority="115" operator="equal">
      <formula>0</formula>
    </cfRule>
  </conditionalFormatting>
  <conditionalFormatting sqref="H138">
    <cfRule type="cellIs" dxfId="1186" priority="114" operator="equal">
      <formula>0</formula>
    </cfRule>
  </conditionalFormatting>
  <conditionalFormatting sqref="H179:H183">
    <cfRule type="cellIs" dxfId="1185" priority="113" operator="equal">
      <formula>0</formula>
    </cfRule>
  </conditionalFormatting>
  <conditionalFormatting sqref="H197:H198">
    <cfRule type="cellIs" dxfId="1184" priority="112" operator="equal">
      <formula>0</formula>
    </cfRule>
  </conditionalFormatting>
  <conditionalFormatting sqref="H190:H196">
    <cfRule type="cellIs" dxfId="1183" priority="111" operator="equal">
      <formula>0</formula>
    </cfRule>
  </conditionalFormatting>
  <conditionalFormatting sqref="H125">
    <cfRule type="cellIs" dxfId="1182" priority="110" operator="equal">
      <formula>0</formula>
    </cfRule>
  </conditionalFormatting>
  <conditionalFormatting sqref="H224">
    <cfRule type="cellIs" dxfId="1181" priority="109" operator="equal">
      <formula>0</formula>
    </cfRule>
  </conditionalFormatting>
  <conditionalFormatting sqref="H163">
    <cfRule type="cellIs" dxfId="1180" priority="108" operator="equal">
      <formula>0</formula>
    </cfRule>
  </conditionalFormatting>
  <conditionalFormatting sqref="H38">
    <cfRule type="cellIs" dxfId="1179" priority="107" operator="equal">
      <formula>0</formula>
    </cfRule>
  </conditionalFormatting>
  <conditionalFormatting sqref="H80">
    <cfRule type="cellIs" dxfId="1178" priority="106" operator="equal">
      <formula>0</formula>
    </cfRule>
  </conditionalFormatting>
  <conditionalFormatting sqref="H81">
    <cfRule type="cellIs" dxfId="1177" priority="105" operator="equal">
      <formula>0</formula>
    </cfRule>
  </conditionalFormatting>
  <conditionalFormatting sqref="B15:B38">
    <cfRule type="containsText" dxfId="1176" priority="97" operator="containsText" text="PESQUISA DE MERCADO">
      <formula>NOT(ISERROR(SEARCH("PESQUISA DE MERCADO",B15)))</formula>
    </cfRule>
    <cfRule type="containsText" dxfId="1175" priority="98" operator="containsText" text="CPU">
      <formula>NOT(ISERROR(SEARCH("CPU",B15)))</formula>
    </cfRule>
    <cfRule type="containsText" dxfId="1174" priority="99" operator="containsText" text="LICITADO">
      <formula>NOT(ISERROR(SEARCH("LICITADO",B15)))</formula>
    </cfRule>
    <cfRule type="containsText" dxfId="1173" priority="100" operator="containsText" text="OUTROS">
      <formula>NOT(ISERROR(SEARCH("OUTROS",B15)))</formula>
    </cfRule>
    <cfRule type="containsText" dxfId="1172" priority="101" operator="containsText" text="SINAPI">
      <formula>NOT(ISERROR(SEARCH("SINAPI",B15)))</formula>
    </cfRule>
    <cfRule type="containsText" dxfId="1171" priority="102" operator="containsText" text="SIURB-INFRA">
      <formula>NOT(ISERROR(SEARCH("SIURB-INFRA",B15)))</formula>
    </cfRule>
    <cfRule type="containsText" dxfId="1170" priority="103" operator="containsText" text="SIURB-EDIF">
      <formula>NOT(ISERROR(SEARCH("SIURB-EDIF",B15)))</formula>
    </cfRule>
    <cfRule type="containsText" dxfId="1169" priority="104" operator="containsText" text="CDHU">
      <formula>NOT(ISERROR(SEARCH("CDHU",B15)))</formula>
    </cfRule>
  </conditionalFormatting>
  <conditionalFormatting sqref="B40:B81">
    <cfRule type="containsText" dxfId="1168" priority="89" operator="containsText" text="PESQUISA DE MERCADO">
      <formula>NOT(ISERROR(SEARCH("PESQUISA DE MERCADO",B40)))</formula>
    </cfRule>
    <cfRule type="containsText" dxfId="1167" priority="90" operator="containsText" text="CPU">
      <formula>NOT(ISERROR(SEARCH("CPU",B40)))</formula>
    </cfRule>
    <cfRule type="containsText" dxfId="1166" priority="91" operator="containsText" text="LICITADO">
      <formula>NOT(ISERROR(SEARCH("LICITADO",B40)))</formula>
    </cfRule>
    <cfRule type="containsText" dxfId="1165" priority="92" operator="containsText" text="OUTROS">
      <formula>NOT(ISERROR(SEARCH("OUTROS",B40)))</formula>
    </cfRule>
    <cfRule type="containsText" dxfId="1164" priority="93" operator="containsText" text="SINAPI">
      <formula>NOT(ISERROR(SEARCH("SINAPI",B40)))</formula>
    </cfRule>
    <cfRule type="containsText" dxfId="1163" priority="94" operator="containsText" text="SIURB-INFRA">
      <formula>NOT(ISERROR(SEARCH("SIURB-INFRA",B40)))</formula>
    </cfRule>
    <cfRule type="containsText" dxfId="1162" priority="95" operator="containsText" text="SIURB-EDIF">
      <formula>NOT(ISERROR(SEARCH("SIURB-EDIF",B40)))</formula>
    </cfRule>
    <cfRule type="containsText" dxfId="1161" priority="96" operator="containsText" text="CDHU">
      <formula>NOT(ISERROR(SEARCH("CDHU",B40)))</formula>
    </cfRule>
  </conditionalFormatting>
  <conditionalFormatting sqref="B83:B97">
    <cfRule type="containsText" dxfId="1160" priority="81" operator="containsText" text="PESQUISA DE MERCADO">
      <formula>NOT(ISERROR(SEARCH("PESQUISA DE MERCADO",B83)))</formula>
    </cfRule>
    <cfRule type="containsText" dxfId="1159" priority="82" operator="containsText" text="CPU">
      <formula>NOT(ISERROR(SEARCH("CPU",B83)))</formula>
    </cfRule>
    <cfRule type="containsText" dxfId="1158" priority="83" operator="containsText" text="LICITADO">
      <formula>NOT(ISERROR(SEARCH("LICITADO",B83)))</formula>
    </cfRule>
    <cfRule type="containsText" dxfId="1157" priority="84" operator="containsText" text="OUTROS">
      <formula>NOT(ISERROR(SEARCH("OUTROS",B83)))</formula>
    </cfRule>
    <cfRule type="containsText" dxfId="1156" priority="85" operator="containsText" text="SINAPI">
      <formula>NOT(ISERROR(SEARCH("SINAPI",B83)))</formula>
    </cfRule>
    <cfRule type="containsText" dxfId="1155" priority="86" operator="containsText" text="SIURB-INFRA">
      <formula>NOT(ISERROR(SEARCH("SIURB-INFRA",B83)))</formula>
    </cfRule>
    <cfRule type="containsText" dxfId="1154" priority="87" operator="containsText" text="SIURB-EDIF">
      <formula>NOT(ISERROR(SEARCH("SIURB-EDIF",B83)))</formula>
    </cfRule>
    <cfRule type="containsText" dxfId="1153" priority="88" operator="containsText" text="CDHU">
      <formula>NOT(ISERROR(SEARCH("CDHU",B83)))</formula>
    </cfRule>
  </conditionalFormatting>
  <conditionalFormatting sqref="B99:B116">
    <cfRule type="containsText" dxfId="1152" priority="73" operator="containsText" text="PESQUISA DE MERCADO">
      <formula>NOT(ISERROR(SEARCH("PESQUISA DE MERCADO",B99)))</formula>
    </cfRule>
    <cfRule type="containsText" dxfId="1151" priority="74" operator="containsText" text="CPU">
      <formula>NOT(ISERROR(SEARCH("CPU",B99)))</formula>
    </cfRule>
    <cfRule type="containsText" dxfId="1150" priority="75" operator="containsText" text="LICITADO">
      <formula>NOT(ISERROR(SEARCH("LICITADO",B99)))</formula>
    </cfRule>
    <cfRule type="containsText" dxfId="1149" priority="76" operator="containsText" text="OUTROS">
      <formula>NOT(ISERROR(SEARCH("OUTROS",B99)))</formula>
    </cfRule>
    <cfRule type="containsText" dxfId="1148" priority="77" operator="containsText" text="SINAPI">
      <formula>NOT(ISERROR(SEARCH("SINAPI",B99)))</formula>
    </cfRule>
    <cfRule type="containsText" dxfId="1147" priority="78" operator="containsText" text="SIURB-INFRA">
      <formula>NOT(ISERROR(SEARCH("SIURB-INFRA",B99)))</formula>
    </cfRule>
    <cfRule type="containsText" dxfId="1146" priority="79" operator="containsText" text="SIURB-EDIF">
      <formula>NOT(ISERROR(SEARCH("SIURB-EDIF",B99)))</formula>
    </cfRule>
    <cfRule type="containsText" dxfId="1145" priority="80" operator="containsText" text="CDHU">
      <formula>NOT(ISERROR(SEARCH("CDHU",B99)))</formula>
    </cfRule>
  </conditionalFormatting>
  <conditionalFormatting sqref="B118:B164">
    <cfRule type="containsText" dxfId="1144" priority="65" operator="containsText" text="PESQUISA DE MERCADO">
      <formula>NOT(ISERROR(SEARCH("PESQUISA DE MERCADO",B118)))</formula>
    </cfRule>
    <cfRule type="containsText" dxfId="1143" priority="66" operator="containsText" text="CPU">
      <formula>NOT(ISERROR(SEARCH("CPU",B118)))</formula>
    </cfRule>
    <cfRule type="containsText" dxfId="1142" priority="67" operator="containsText" text="LICITADO">
      <formula>NOT(ISERROR(SEARCH("LICITADO",B118)))</formula>
    </cfRule>
    <cfRule type="containsText" dxfId="1141" priority="68" operator="containsText" text="OUTROS">
      <formula>NOT(ISERROR(SEARCH("OUTROS",B118)))</formula>
    </cfRule>
    <cfRule type="containsText" dxfId="1140" priority="69" operator="containsText" text="SINAPI">
      <formula>NOT(ISERROR(SEARCH("SINAPI",B118)))</formula>
    </cfRule>
    <cfRule type="containsText" dxfId="1139" priority="70" operator="containsText" text="SIURB-INFRA">
      <formula>NOT(ISERROR(SEARCH("SIURB-INFRA",B118)))</formula>
    </cfRule>
    <cfRule type="containsText" dxfId="1138" priority="71" operator="containsText" text="SIURB-EDIF">
      <formula>NOT(ISERROR(SEARCH("SIURB-EDIF",B118)))</formula>
    </cfRule>
    <cfRule type="containsText" dxfId="1137" priority="72" operator="containsText" text="CDHU">
      <formula>NOT(ISERROR(SEARCH("CDHU",B118)))</formula>
    </cfRule>
  </conditionalFormatting>
  <conditionalFormatting sqref="B166">
    <cfRule type="containsText" dxfId="1136" priority="57" operator="containsText" text="PESQUISA DE MERCADO">
      <formula>NOT(ISERROR(SEARCH("PESQUISA DE MERCADO",B166)))</formula>
    </cfRule>
    <cfRule type="containsText" dxfId="1135" priority="58" operator="containsText" text="CPU">
      <formula>NOT(ISERROR(SEARCH("CPU",B166)))</formula>
    </cfRule>
    <cfRule type="containsText" dxfId="1134" priority="59" operator="containsText" text="LICITADO">
      <formula>NOT(ISERROR(SEARCH("LICITADO",B166)))</formula>
    </cfRule>
    <cfRule type="containsText" dxfId="1133" priority="60" operator="containsText" text="OUTROS">
      <formula>NOT(ISERROR(SEARCH("OUTROS",B166)))</formula>
    </cfRule>
    <cfRule type="containsText" dxfId="1132" priority="61" operator="containsText" text="SINAPI">
      <formula>NOT(ISERROR(SEARCH("SINAPI",B166)))</formula>
    </cfRule>
    <cfRule type="containsText" dxfId="1131" priority="62" operator="containsText" text="SIURB-INFRA">
      <formula>NOT(ISERROR(SEARCH("SIURB-INFRA",B166)))</formula>
    </cfRule>
    <cfRule type="containsText" dxfId="1130" priority="63" operator="containsText" text="SIURB-EDIF">
      <formula>NOT(ISERROR(SEARCH("SIURB-EDIF",B166)))</formula>
    </cfRule>
    <cfRule type="containsText" dxfId="1129" priority="64" operator="containsText" text="CDHU">
      <formula>NOT(ISERROR(SEARCH("CDHU",B166)))</formula>
    </cfRule>
  </conditionalFormatting>
  <conditionalFormatting sqref="B168:B173">
    <cfRule type="containsText" dxfId="1128" priority="49" operator="containsText" text="PESQUISA DE MERCADO">
      <formula>NOT(ISERROR(SEARCH("PESQUISA DE MERCADO",B168)))</formula>
    </cfRule>
    <cfRule type="containsText" dxfId="1127" priority="50" operator="containsText" text="CPU">
      <formula>NOT(ISERROR(SEARCH("CPU",B168)))</formula>
    </cfRule>
    <cfRule type="containsText" dxfId="1126" priority="51" operator="containsText" text="LICITADO">
      <formula>NOT(ISERROR(SEARCH("LICITADO",B168)))</formula>
    </cfRule>
    <cfRule type="containsText" dxfId="1125" priority="52" operator="containsText" text="OUTROS">
      <formula>NOT(ISERROR(SEARCH("OUTROS",B168)))</formula>
    </cfRule>
    <cfRule type="containsText" dxfId="1124" priority="53" operator="containsText" text="SINAPI">
      <formula>NOT(ISERROR(SEARCH("SINAPI",B168)))</formula>
    </cfRule>
    <cfRule type="containsText" dxfId="1123" priority="54" operator="containsText" text="SIURB-INFRA">
      <formula>NOT(ISERROR(SEARCH("SIURB-INFRA",B168)))</formula>
    </cfRule>
    <cfRule type="containsText" dxfId="1122" priority="55" operator="containsText" text="SIURB-EDIF">
      <formula>NOT(ISERROR(SEARCH("SIURB-EDIF",B168)))</formula>
    </cfRule>
    <cfRule type="containsText" dxfId="1121" priority="56" operator="containsText" text="CDHU">
      <formula>NOT(ISERROR(SEARCH("CDHU",B168)))</formula>
    </cfRule>
  </conditionalFormatting>
  <conditionalFormatting sqref="B175">
    <cfRule type="containsText" dxfId="1120" priority="41" operator="containsText" text="PESQUISA DE MERCADO">
      <formula>NOT(ISERROR(SEARCH("PESQUISA DE MERCADO",B175)))</formula>
    </cfRule>
    <cfRule type="containsText" dxfId="1119" priority="42" operator="containsText" text="CPU">
      <formula>NOT(ISERROR(SEARCH("CPU",B175)))</formula>
    </cfRule>
    <cfRule type="containsText" dxfId="1118" priority="43" operator="containsText" text="LICITADO">
      <formula>NOT(ISERROR(SEARCH("LICITADO",B175)))</formula>
    </cfRule>
    <cfRule type="containsText" dxfId="1117" priority="44" operator="containsText" text="OUTROS">
      <formula>NOT(ISERROR(SEARCH("OUTROS",B175)))</formula>
    </cfRule>
    <cfRule type="containsText" dxfId="1116" priority="45" operator="containsText" text="SINAPI">
      <formula>NOT(ISERROR(SEARCH("SINAPI",B175)))</formula>
    </cfRule>
    <cfRule type="containsText" dxfId="1115" priority="46" operator="containsText" text="SIURB-INFRA">
      <formula>NOT(ISERROR(SEARCH("SIURB-INFRA",B175)))</formula>
    </cfRule>
    <cfRule type="containsText" dxfId="1114" priority="47" operator="containsText" text="SIURB-EDIF">
      <formula>NOT(ISERROR(SEARCH("SIURB-EDIF",B175)))</formula>
    </cfRule>
    <cfRule type="containsText" dxfId="1113" priority="48" operator="containsText" text="CDHU">
      <formula>NOT(ISERROR(SEARCH("CDHU",B175)))</formula>
    </cfRule>
  </conditionalFormatting>
  <conditionalFormatting sqref="B177:B203">
    <cfRule type="containsText" dxfId="1112" priority="33" operator="containsText" text="PESQUISA DE MERCADO">
      <formula>NOT(ISERROR(SEARCH("PESQUISA DE MERCADO",B177)))</formula>
    </cfRule>
    <cfRule type="containsText" dxfId="1111" priority="34" operator="containsText" text="CPU">
      <formula>NOT(ISERROR(SEARCH("CPU",B177)))</formula>
    </cfRule>
    <cfRule type="containsText" dxfId="1110" priority="35" operator="containsText" text="LICITADO">
      <formula>NOT(ISERROR(SEARCH("LICITADO",B177)))</formula>
    </cfRule>
    <cfRule type="containsText" dxfId="1109" priority="36" operator="containsText" text="OUTROS">
      <formula>NOT(ISERROR(SEARCH("OUTROS",B177)))</formula>
    </cfRule>
    <cfRule type="containsText" dxfId="1108" priority="37" operator="containsText" text="SINAPI">
      <formula>NOT(ISERROR(SEARCH("SINAPI",B177)))</formula>
    </cfRule>
    <cfRule type="containsText" dxfId="1107" priority="38" operator="containsText" text="SIURB-INFRA">
      <formula>NOT(ISERROR(SEARCH("SIURB-INFRA",B177)))</formula>
    </cfRule>
    <cfRule type="containsText" dxfId="1106" priority="39" operator="containsText" text="SIURB-EDIF">
      <formula>NOT(ISERROR(SEARCH("SIURB-EDIF",B177)))</formula>
    </cfRule>
    <cfRule type="containsText" dxfId="1105" priority="40" operator="containsText" text="CDHU">
      <formula>NOT(ISERROR(SEARCH("CDHU",B177)))</formula>
    </cfRule>
  </conditionalFormatting>
  <conditionalFormatting sqref="B205:B209">
    <cfRule type="containsText" dxfId="1104" priority="25" operator="containsText" text="PESQUISA DE MERCADO">
      <formula>NOT(ISERROR(SEARCH("PESQUISA DE MERCADO",B205)))</formula>
    </cfRule>
    <cfRule type="containsText" dxfId="1103" priority="26" operator="containsText" text="CPU">
      <formula>NOT(ISERROR(SEARCH("CPU",B205)))</formula>
    </cfRule>
    <cfRule type="containsText" dxfId="1102" priority="27" operator="containsText" text="LICITADO">
      <formula>NOT(ISERROR(SEARCH("LICITADO",B205)))</formula>
    </cfRule>
    <cfRule type="containsText" dxfId="1101" priority="28" operator="containsText" text="OUTROS">
      <formula>NOT(ISERROR(SEARCH("OUTROS",B205)))</formula>
    </cfRule>
    <cfRule type="containsText" dxfId="1100" priority="29" operator="containsText" text="SINAPI">
      <formula>NOT(ISERROR(SEARCH("SINAPI",B205)))</formula>
    </cfRule>
    <cfRule type="containsText" dxfId="1099" priority="30" operator="containsText" text="SIURB-INFRA">
      <formula>NOT(ISERROR(SEARCH("SIURB-INFRA",B205)))</formula>
    </cfRule>
    <cfRule type="containsText" dxfId="1098" priority="31" operator="containsText" text="SIURB-EDIF">
      <formula>NOT(ISERROR(SEARCH("SIURB-EDIF",B205)))</formula>
    </cfRule>
    <cfRule type="containsText" dxfId="1097" priority="32" operator="containsText" text="CDHU">
      <formula>NOT(ISERROR(SEARCH("CDHU",B205)))</formula>
    </cfRule>
  </conditionalFormatting>
  <conditionalFormatting sqref="B211:B213">
    <cfRule type="containsText" dxfId="1096" priority="17" operator="containsText" text="PESQUISA DE MERCADO">
      <formula>NOT(ISERROR(SEARCH("PESQUISA DE MERCADO",B211)))</formula>
    </cfRule>
    <cfRule type="containsText" dxfId="1095" priority="18" operator="containsText" text="CPU">
      <formula>NOT(ISERROR(SEARCH("CPU",B211)))</formula>
    </cfRule>
    <cfRule type="containsText" dxfId="1094" priority="19" operator="containsText" text="LICITADO">
      <formula>NOT(ISERROR(SEARCH("LICITADO",B211)))</formula>
    </cfRule>
    <cfRule type="containsText" dxfId="1093" priority="20" operator="containsText" text="OUTROS">
      <formula>NOT(ISERROR(SEARCH("OUTROS",B211)))</formula>
    </cfRule>
    <cfRule type="containsText" dxfId="1092" priority="21" operator="containsText" text="SINAPI">
      <formula>NOT(ISERROR(SEARCH("SINAPI",B211)))</formula>
    </cfRule>
    <cfRule type="containsText" dxfId="1091" priority="22" operator="containsText" text="SIURB-INFRA">
      <formula>NOT(ISERROR(SEARCH("SIURB-INFRA",B211)))</formula>
    </cfRule>
    <cfRule type="containsText" dxfId="1090" priority="23" operator="containsText" text="SIURB-EDIF">
      <formula>NOT(ISERROR(SEARCH("SIURB-EDIF",B211)))</formula>
    </cfRule>
    <cfRule type="containsText" dxfId="1089" priority="24" operator="containsText" text="CDHU">
      <formula>NOT(ISERROR(SEARCH("CDHU",B211)))</formula>
    </cfRule>
  </conditionalFormatting>
  <conditionalFormatting sqref="B215:B217">
    <cfRule type="containsText" dxfId="1088" priority="9" operator="containsText" text="PESQUISA DE MERCADO">
      <formula>NOT(ISERROR(SEARCH("PESQUISA DE MERCADO",B215)))</formula>
    </cfRule>
    <cfRule type="containsText" dxfId="1087" priority="10" operator="containsText" text="CPU">
      <formula>NOT(ISERROR(SEARCH("CPU",B215)))</formula>
    </cfRule>
    <cfRule type="containsText" dxfId="1086" priority="11" operator="containsText" text="LICITADO">
      <formula>NOT(ISERROR(SEARCH("LICITADO",B215)))</formula>
    </cfRule>
    <cfRule type="containsText" dxfId="1085" priority="12" operator="containsText" text="OUTROS">
      <formula>NOT(ISERROR(SEARCH("OUTROS",B215)))</formula>
    </cfRule>
    <cfRule type="containsText" dxfId="1084" priority="13" operator="containsText" text="SINAPI">
      <formula>NOT(ISERROR(SEARCH("SINAPI",B215)))</formula>
    </cfRule>
    <cfRule type="containsText" dxfId="1083" priority="14" operator="containsText" text="SIURB-INFRA">
      <formula>NOT(ISERROR(SEARCH("SIURB-INFRA",B215)))</formula>
    </cfRule>
    <cfRule type="containsText" dxfId="1082" priority="15" operator="containsText" text="SIURB-EDIF">
      <formula>NOT(ISERROR(SEARCH("SIURB-EDIF",B215)))</formula>
    </cfRule>
    <cfRule type="containsText" dxfId="1081" priority="16" operator="containsText" text="CDHU">
      <formula>NOT(ISERROR(SEARCH("CDHU",B215)))</formula>
    </cfRule>
  </conditionalFormatting>
  <conditionalFormatting sqref="B219:B225">
    <cfRule type="containsText" dxfId="1080" priority="1" operator="containsText" text="PESQUISA DE MERCADO">
      <formula>NOT(ISERROR(SEARCH("PESQUISA DE MERCADO",B219)))</formula>
    </cfRule>
    <cfRule type="containsText" dxfId="1079" priority="2" operator="containsText" text="CPU">
      <formula>NOT(ISERROR(SEARCH("CPU",B219)))</formula>
    </cfRule>
    <cfRule type="containsText" dxfId="1078" priority="3" operator="containsText" text="LICITADO">
      <formula>NOT(ISERROR(SEARCH("LICITADO",B219)))</formula>
    </cfRule>
    <cfRule type="containsText" dxfId="1077" priority="4" operator="containsText" text="OUTROS">
      <formula>NOT(ISERROR(SEARCH("OUTROS",B219)))</formula>
    </cfRule>
    <cfRule type="containsText" dxfId="1076" priority="5" operator="containsText" text="SINAPI">
      <formula>NOT(ISERROR(SEARCH("SINAPI",B219)))</formula>
    </cfRule>
    <cfRule type="containsText" dxfId="1075" priority="6" operator="containsText" text="SIURB-INFRA">
      <formula>NOT(ISERROR(SEARCH("SIURB-INFRA",B219)))</formula>
    </cfRule>
    <cfRule type="containsText" dxfId="1074" priority="7" operator="containsText" text="SIURB-EDIF">
      <formula>NOT(ISERROR(SEARCH("SIURB-EDIF",B219)))</formula>
    </cfRule>
    <cfRule type="containsText" dxfId="1073" priority="8" operator="containsText" text="CDHU">
      <formula>NOT(ISERROR(SEARCH("CDHU",B219)))</formula>
    </cfRule>
  </conditionalFormatting>
  <dataValidations disablePrompts="1" count="1">
    <dataValidation type="list" allowBlank="1" showInputMessage="1" showErrorMessage="1" sqref="B215:B217 B219:B225 B99:B116 B40:B81 B15:B38 B166 B83:B97 B175 B118:B164 B168:B173 B177:B203 B211:B213 B205:B209" xr:uid="{A675A3FC-A515-4234-AA4B-A76F9921D7F8}">
      <formula1>"CDHU,SIURB-EDIF,SIURB-INFRA,SINAPI,OUTROS,LICITADO,PESQUISA DE MERCADO,CPU"</formula1>
    </dataValidation>
  </dataValidations>
  <printOptions horizontalCentered="1"/>
  <pageMargins left="0.25" right="0.25" top="0.75" bottom="0.75" header="0.3" footer="0.3"/>
  <pageSetup paperSize="9" scale="44" fitToHeight="0" orientation="landscape" horizontalDpi="4294967293" verticalDpi="4294967293" r:id="rId1"/>
  <headerFooter alignWithMargins="0">
    <oddFooter>&amp;R&amp;P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28</vt:i4>
      </vt:variant>
    </vt:vector>
  </HeadingPairs>
  <TitlesOfParts>
    <vt:vector size="50" baseType="lpstr">
      <vt:lpstr>Capa</vt:lpstr>
      <vt:lpstr>RESUMO</vt:lpstr>
      <vt:lpstr>1. SERVIÇOS PRELIMINARES</vt:lpstr>
      <vt:lpstr>2. ESTRUTURA E FECHAMENTOS</vt:lpstr>
      <vt:lpstr>3. HIDRÁULICA</vt:lpstr>
      <vt:lpstr>4. ELÉTRICA</vt:lpstr>
      <vt:lpstr>5. INSTALAÇÕES DE SPCI</vt:lpstr>
      <vt:lpstr>6. ARQUITETURA</vt:lpstr>
      <vt:lpstr>7. CLIMATIZAÇÃO</vt:lpstr>
      <vt:lpstr>8. ESQUADRIAS</vt:lpstr>
      <vt:lpstr>9. TELECOM (TI)</vt:lpstr>
      <vt:lpstr>10. CABINE ELÉTRICA</vt:lpstr>
      <vt:lpstr>11. ABRIGO DE COMPRESSOR</vt:lpstr>
      <vt:lpstr>12. UTILIDADES</vt:lpstr>
      <vt:lpstr>13. MOBILIÁRIO</vt:lpstr>
      <vt:lpstr>E</vt:lpstr>
      <vt:lpstr>B</vt:lpstr>
      <vt:lpstr>BD</vt:lpstr>
      <vt:lpstr>PeV-LAB</vt:lpstr>
      <vt:lpstr>Planilha1</vt:lpstr>
      <vt:lpstr>HH</vt:lpstr>
      <vt:lpstr>BDI</vt:lpstr>
      <vt:lpstr>'1. SERVIÇOS PRELIMINARES'!Area_de_impressao</vt:lpstr>
      <vt:lpstr>'10. CABINE ELÉTRICA'!Area_de_impressao</vt:lpstr>
      <vt:lpstr>'11. ABRIGO DE COMPRESSOR'!Area_de_impressao</vt:lpstr>
      <vt:lpstr>'12. UTILIDADES'!Area_de_impressao</vt:lpstr>
      <vt:lpstr>'13. MOBILIÁRIO'!Area_de_impressao</vt:lpstr>
      <vt:lpstr>'2. ESTRUTURA E FECHAMENTOS'!Area_de_impressao</vt:lpstr>
      <vt:lpstr>'3. HIDRÁULICA'!Area_de_impressao</vt:lpstr>
      <vt:lpstr>'4. ELÉTRICA'!Area_de_impressao</vt:lpstr>
      <vt:lpstr>'5. INSTALAÇÕES DE SPCI'!Area_de_impressao</vt:lpstr>
      <vt:lpstr>'6. ARQUITETURA'!Area_de_impressao</vt:lpstr>
      <vt:lpstr>'7. CLIMATIZAÇÃO'!Area_de_impressao</vt:lpstr>
      <vt:lpstr>'8. ESQUADRIAS'!Area_de_impressao</vt:lpstr>
      <vt:lpstr>'9. TELECOM (TI)'!Area_de_impressao</vt:lpstr>
      <vt:lpstr>BDI!Area_de_impressao</vt:lpstr>
      <vt:lpstr>RESUMO!Area_de_impressao</vt:lpstr>
      <vt:lpstr>'1. SERVIÇOS PRELIMINARES'!Titulos_de_impressao</vt:lpstr>
      <vt:lpstr>'10. CABINE ELÉTRICA'!Titulos_de_impressao</vt:lpstr>
      <vt:lpstr>'11. ABRIGO DE COMPRESSOR'!Titulos_de_impressao</vt:lpstr>
      <vt:lpstr>'12. UTILIDADES'!Titulos_de_impressao</vt:lpstr>
      <vt:lpstr>'13. MOBILIÁRIO'!Titulos_de_impressao</vt:lpstr>
      <vt:lpstr>'2. ESTRUTURA E FECHAMENTOS'!Titulos_de_impressao</vt:lpstr>
      <vt:lpstr>'3. HIDRÁULICA'!Titulos_de_impressao</vt:lpstr>
      <vt:lpstr>'4. ELÉTRICA'!Titulos_de_impressao</vt:lpstr>
      <vt:lpstr>'5. INSTALAÇÕES DE SPCI'!Titulos_de_impressao</vt:lpstr>
      <vt:lpstr>'6. ARQUITETURA'!Titulos_de_impressao</vt:lpstr>
      <vt:lpstr>'7. CLIMATIZAÇÃO'!Titulos_de_impressao</vt:lpstr>
      <vt:lpstr>'8. ESQUADRIAS'!Titulos_de_impressao</vt:lpstr>
      <vt:lpstr>'9. TELECOM (TI)'!Titulos_de_impressao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 quantitativa</dc:title>
  <dc:creator>DI CIVIL</dc:creator>
  <cp:lastModifiedBy>Rafaela Toss Salles</cp:lastModifiedBy>
  <cp:lastPrinted>2022-07-08T19:37:04Z</cp:lastPrinted>
  <dcterms:created xsi:type="dcterms:W3CDTF">2014-10-22T18:59:34Z</dcterms:created>
  <dcterms:modified xsi:type="dcterms:W3CDTF">2022-07-08T19:41:51Z</dcterms:modified>
</cp:coreProperties>
</file>