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EGÃO ELETRÔNICO\PROCESSOS - 2019\PREGÃO - PRESTAÇÃO DE SERVIÇOS\- OBRAS E SERVIÇOS DE ENGENHARIA\Edital 131-2019 - PREGÃO ELETRÔNICO - (Reforma pavimento inferior P81)\PUBLICAÇÃO\"/>
    </mc:Choice>
  </mc:AlternateContent>
  <bookViews>
    <workbookView xWindow="0" yWindow="0" windowWidth="28800" windowHeight="12435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Qtd'!$B$2:$AL$186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AH183" i="2" l="1"/>
  <c r="AF183" i="2"/>
  <c r="AJ183" i="2" l="1"/>
  <c r="AH167" i="2"/>
  <c r="AF167" i="2"/>
  <c r="AH142" i="2"/>
  <c r="AF142" i="2"/>
  <c r="AH180" i="2"/>
  <c r="AF180" i="2"/>
  <c r="AJ180" i="2" s="1"/>
  <c r="AH181" i="2"/>
  <c r="AF181" i="2"/>
  <c r="AJ181" i="2" s="1"/>
  <c r="AH158" i="2"/>
  <c r="AF158" i="2"/>
  <c r="AJ158" i="2" s="1"/>
  <c r="AH157" i="2"/>
  <c r="AF157" i="2"/>
  <c r="AJ157" i="2" s="1"/>
  <c r="AH182" i="2"/>
  <c r="AF182" i="2"/>
  <c r="AJ182" i="2" s="1"/>
  <c r="Z170" i="2"/>
  <c r="Z38" i="2"/>
  <c r="AH35" i="2"/>
  <c r="AF35" i="2"/>
  <c r="AJ35" i="2" s="1"/>
  <c r="AH34" i="2"/>
  <c r="AF34" i="2"/>
  <c r="AJ34" i="2" s="1"/>
  <c r="AH33" i="2"/>
  <c r="AF33" i="2"/>
  <c r="AJ33" i="2" s="1"/>
  <c r="AJ142" i="2" l="1"/>
  <c r="AJ167" i="2"/>
  <c r="AH170" i="2"/>
  <c r="Z169" i="2"/>
  <c r="AH169" i="2" s="1"/>
  <c r="AH161" i="2"/>
  <c r="AF161" i="2"/>
  <c r="AF169" i="2"/>
  <c r="AH168" i="2"/>
  <c r="AF168" i="2"/>
  <c r="AH166" i="2"/>
  <c r="AF166" i="2"/>
  <c r="AH164" i="2"/>
  <c r="AF164" i="2"/>
  <c r="AH165" i="2"/>
  <c r="AF165" i="2"/>
  <c r="AJ165" i="2" s="1"/>
  <c r="AH97" i="2"/>
  <c r="AF97" i="2"/>
  <c r="AH96" i="2"/>
  <c r="AF96" i="2"/>
  <c r="AH95" i="2"/>
  <c r="AF95" i="2"/>
  <c r="AH94" i="2"/>
  <c r="AF94" i="2"/>
  <c r="AJ94" i="2" s="1"/>
  <c r="Z92" i="2"/>
  <c r="AH92" i="2" s="1"/>
  <c r="Z91" i="2"/>
  <c r="AF91" i="2" s="1"/>
  <c r="Z90" i="2"/>
  <c r="AH90" i="2" s="1"/>
  <c r="AH87" i="2"/>
  <c r="AF87" i="2"/>
  <c r="Z85" i="2"/>
  <c r="AF85" i="2" s="1"/>
  <c r="Z84" i="2"/>
  <c r="AH84" i="2" s="1"/>
  <c r="Z83" i="2"/>
  <c r="AF83" i="2" s="1"/>
  <c r="Z82" i="2"/>
  <c r="AH82" i="2" s="1"/>
  <c r="Z76" i="2"/>
  <c r="AF76" i="2" s="1"/>
  <c r="AH75" i="2"/>
  <c r="AF75" i="2"/>
  <c r="AH72" i="2"/>
  <c r="AF72" i="2"/>
  <c r="AH71" i="2"/>
  <c r="AF71" i="2"/>
  <c r="AJ71" i="2" s="1"/>
  <c r="Z70" i="2"/>
  <c r="AH70" i="2" s="1"/>
  <c r="Z68" i="2"/>
  <c r="AH68" i="2" s="1"/>
  <c r="Z67" i="2"/>
  <c r="AH67" i="2" s="1"/>
  <c r="AH61" i="2"/>
  <c r="AF61" i="2"/>
  <c r="AH60" i="2"/>
  <c r="AF60" i="2"/>
  <c r="Z59" i="2"/>
  <c r="AH59" i="2" s="1"/>
  <c r="Z57" i="2"/>
  <c r="Z58" i="2" s="1"/>
  <c r="Z56" i="2"/>
  <c r="AF56" i="2" s="1"/>
  <c r="Z55" i="2"/>
  <c r="AF55" i="2" s="1"/>
  <c r="AH54" i="2"/>
  <c r="AF54" i="2"/>
  <c r="Z53" i="2"/>
  <c r="AH53" i="2" s="1"/>
  <c r="AH50" i="2"/>
  <c r="AF50" i="2"/>
  <c r="AJ50" i="2" s="1"/>
  <c r="AH49" i="2"/>
  <c r="AF49" i="2"/>
  <c r="Z47" i="2"/>
  <c r="AH47" i="2" s="1"/>
  <c r="AH46" i="2"/>
  <c r="AF46" i="2"/>
  <c r="AH45" i="2"/>
  <c r="AF45" i="2"/>
  <c r="Z44" i="2"/>
  <c r="AH44" i="2" s="1"/>
  <c r="AH43" i="2"/>
  <c r="AF43" i="2"/>
  <c r="AJ43" i="2" s="1"/>
  <c r="AH42" i="2"/>
  <c r="AF42" i="2"/>
  <c r="Z39" i="2"/>
  <c r="AH39" i="2" s="1"/>
  <c r="AH32" i="2"/>
  <c r="AF32" i="2"/>
  <c r="AH28" i="2"/>
  <c r="AF28" i="2"/>
  <c r="AH27" i="2"/>
  <c r="AF27" i="2"/>
  <c r="AH24" i="2"/>
  <c r="AF24" i="2"/>
  <c r="Y24" i="2"/>
  <c r="AH23" i="2"/>
  <c r="AF23" i="2"/>
  <c r="Y23" i="2"/>
  <c r="AH22" i="2"/>
  <c r="AF22" i="2"/>
  <c r="Y22" i="2"/>
  <c r="AH21" i="2"/>
  <c r="AF21" i="2"/>
  <c r="AH20" i="2"/>
  <c r="AF20" i="2"/>
  <c r="AJ20" i="2" s="1"/>
  <c r="AH19" i="2"/>
  <c r="AF19" i="2"/>
  <c r="AH18" i="2"/>
  <c r="AF18" i="2"/>
  <c r="AH17" i="2"/>
  <c r="AF17" i="2"/>
  <c r="AH16" i="2"/>
  <c r="AF16" i="2"/>
  <c r="AJ24" i="2" l="1"/>
  <c r="AJ28" i="2"/>
  <c r="AJ75" i="2"/>
  <c r="AJ32" i="2"/>
  <c r="AJ60" i="2"/>
  <c r="AJ161" i="2"/>
  <c r="AJ17" i="2"/>
  <c r="AJ16" i="2"/>
  <c r="AJ95" i="2"/>
  <c r="AJ45" i="2"/>
  <c r="AJ18" i="2"/>
  <c r="AJ42" i="2"/>
  <c r="Z69" i="2"/>
  <c r="AH69" i="2" s="1"/>
  <c r="AF84" i="2"/>
  <c r="AJ84" i="2" s="1"/>
  <c r="Z93" i="2"/>
  <c r="AH93" i="2" s="1"/>
  <c r="AJ21" i="2"/>
  <c r="AF38" i="2"/>
  <c r="AJ54" i="2"/>
  <c r="AF82" i="2"/>
  <c r="AJ82" i="2" s="1"/>
  <c r="AJ22" i="2"/>
  <c r="AJ27" i="2"/>
  <c r="AH38" i="2"/>
  <c r="Z48" i="2"/>
  <c r="AH48" i="2" s="1"/>
  <c r="AJ61" i="2"/>
  <c r="AJ72" i="2"/>
  <c r="AJ87" i="2"/>
  <c r="AJ23" i="2"/>
  <c r="AF47" i="2"/>
  <c r="AJ47" i="2" s="1"/>
  <c r="AJ97" i="2"/>
  <c r="AJ19" i="2"/>
  <c r="AJ46" i="2"/>
  <c r="AJ49" i="2"/>
  <c r="AH56" i="2"/>
  <c r="AJ56" i="2" s="1"/>
  <c r="AJ96" i="2"/>
  <c r="AF170" i="2"/>
  <c r="AJ170" i="2" s="1"/>
  <c r="AJ169" i="2"/>
  <c r="AJ166" i="2"/>
  <c r="AJ168" i="2"/>
  <c r="AJ164" i="2"/>
  <c r="AF58" i="2"/>
  <c r="AH58" i="2"/>
  <c r="AF59" i="2"/>
  <c r="AJ59" i="2" s="1"/>
  <c r="AH83" i="2"/>
  <c r="AJ83" i="2" s="1"/>
  <c r="AH85" i="2"/>
  <c r="AJ85" i="2" s="1"/>
  <c r="AF44" i="2"/>
  <c r="AJ44" i="2" s="1"/>
  <c r="AF53" i="2"/>
  <c r="AJ53" i="2" s="1"/>
  <c r="AH55" i="2"/>
  <c r="AJ55" i="2" s="1"/>
  <c r="AH57" i="2"/>
  <c r="Z62" i="2"/>
  <c r="AF68" i="2"/>
  <c r="AJ68" i="2" s="1"/>
  <c r="AF70" i="2"/>
  <c r="AJ70" i="2" s="1"/>
  <c r="Z77" i="2"/>
  <c r="Z86" i="2"/>
  <c r="AF90" i="2"/>
  <c r="AJ90" i="2" s="1"/>
  <c r="AF92" i="2"/>
  <c r="AJ92" i="2" s="1"/>
  <c r="AF67" i="2"/>
  <c r="AJ67" i="2" s="1"/>
  <c r="AF39" i="2"/>
  <c r="AJ39" i="2" s="1"/>
  <c r="AH91" i="2"/>
  <c r="AJ91" i="2" s="1"/>
  <c r="AF57" i="2"/>
  <c r="AH76" i="2"/>
  <c r="AJ76" i="2" s="1"/>
  <c r="AJ38" i="2" l="1"/>
  <c r="AF93" i="2"/>
  <c r="AJ93" i="2" s="1"/>
  <c r="AF48" i="2"/>
  <c r="AJ48" i="2" s="1"/>
  <c r="AF69" i="2"/>
  <c r="AJ69" i="2" s="1"/>
  <c r="AH62" i="2"/>
  <c r="Z63" i="2"/>
  <c r="AF62" i="2"/>
  <c r="AJ62" i="2" s="1"/>
  <c r="AJ58" i="2"/>
  <c r="AJ57" i="2"/>
  <c r="AH86" i="2"/>
  <c r="AF86" i="2"/>
  <c r="AH77" i="2"/>
  <c r="Z78" i="2"/>
  <c r="AF77" i="2"/>
  <c r="AJ77" i="2" s="1"/>
  <c r="AJ86" i="2" l="1"/>
  <c r="Z64" i="2"/>
  <c r="AH63" i="2"/>
  <c r="AF63" i="2"/>
  <c r="AH78" i="2"/>
  <c r="AF78" i="2"/>
  <c r="AJ78" i="2" s="1"/>
  <c r="AJ63" i="2" l="1"/>
  <c r="AH64" i="2"/>
  <c r="AF64" i="2"/>
  <c r="AJ64" i="2" l="1"/>
  <c r="Z127" i="2"/>
  <c r="Z126" i="2"/>
  <c r="AH108" i="2"/>
  <c r="AF108" i="2"/>
  <c r="AJ108" i="2" l="1"/>
  <c r="AH134" i="2"/>
  <c r="AF134" i="2"/>
  <c r="AH141" i="2"/>
  <c r="AF141" i="2"/>
  <c r="AH140" i="2"/>
  <c r="AF140" i="2"/>
  <c r="AH138" i="2"/>
  <c r="AF138" i="2"/>
  <c r="AH131" i="2"/>
  <c r="AF131" i="2"/>
  <c r="AH130" i="2"/>
  <c r="AF130" i="2"/>
  <c r="AH137" i="2"/>
  <c r="AF137" i="2"/>
  <c r="AH117" i="2"/>
  <c r="AF117" i="2"/>
  <c r="AH109" i="2"/>
  <c r="AF109" i="2"/>
  <c r="AF116" i="2"/>
  <c r="AH116" i="2"/>
  <c r="AH107" i="2"/>
  <c r="AF107" i="2"/>
  <c r="AH106" i="2"/>
  <c r="AF106" i="2"/>
  <c r="AH105" i="2"/>
  <c r="AF105" i="2"/>
  <c r="AH132" i="2"/>
  <c r="AF132" i="2"/>
  <c r="AH139" i="2"/>
  <c r="AF139" i="2"/>
  <c r="AH136" i="2"/>
  <c r="AF136" i="2"/>
  <c r="AH135" i="2"/>
  <c r="AF135" i="2"/>
  <c r="AF133" i="2"/>
  <c r="AH133" i="2"/>
  <c r="AJ117" i="2" l="1"/>
  <c r="AJ138" i="2"/>
  <c r="AJ140" i="2"/>
  <c r="AJ137" i="2"/>
  <c r="AJ116" i="2"/>
  <c r="AJ141" i="2"/>
  <c r="AJ134" i="2"/>
  <c r="AJ131" i="2"/>
  <c r="AJ135" i="2"/>
  <c r="AJ132" i="2"/>
  <c r="AJ107" i="2"/>
  <c r="AJ130" i="2"/>
  <c r="AJ109" i="2"/>
  <c r="AJ139" i="2"/>
  <c r="AJ105" i="2"/>
  <c r="AJ136" i="2"/>
  <c r="AJ106" i="2"/>
  <c r="AJ133" i="2"/>
  <c r="AH155" i="2" l="1"/>
  <c r="AF155" i="2"/>
  <c r="AH156" i="2"/>
  <c r="AF156" i="2"/>
  <c r="AH154" i="2"/>
  <c r="AF154" i="2"/>
  <c r="AH153" i="2"/>
  <c r="AF153" i="2"/>
  <c r="AJ153" i="2" s="1"/>
  <c r="AF127" i="2"/>
  <c r="AH127" i="2"/>
  <c r="AF126" i="2"/>
  <c r="AH126" i="2"/>
  <c r="AF125" i="2"/>
  <c r="AH125" i="2"/>
  <c r="AF124" i="2"/>
  <c r="AH124" i="2"/>
  <c r="AF123" i="2"/>
  <c r="AH123" i="2"/>
  <c r="AF122" i="2"/>
  <c r="AH122" i="2"/>
  <c r="AH121" i="2"/>
  <c r="AF121" i="2"/>
  <c r="AJ154" i="2" l="1"/>
  <c r="AJ156" i="2"/>
  <c r="AJ155" i="2"/>
  <c r="AJ121" i="2"/>
  <c r="AJ125" i="2"/>
  <c r="AJ124" i="2"/>
  <c r="AJ122" i="2"/>
  <c r="AJ126" i="2"/>
  <c r="AJ123" i="2"/>
  <c r="AJ127" i="2"/>
  <c r="AH114" i="2" l="1"/>
  <c r="AF114" i="2"/>
  <c r="AH174" i="2"/>
  <c r="AF174" i="2"/>
  <c r="AH172" i="2"/>
  <c r="AF172" i="2"/>
  <c r="AJ174" i="2" l="1"/>
  <c r="AJ114" i="2"/>
  <c r="AJ172" i="2"/>
  <c r="AH179" i="2"/>
  <c r="AF179" i="2"/>
  <c r="AH118" i="2"/>
  <c r="AF118" i="2"/>
  <c r="AJ118" i="2" l="1"/>
  <c r="AJ179" i="2"/>
  <c r="AF101" i="2"/>
  <c r="AH101" i="2"/>
  <c r="E13" i="2"/>
  <c r="AF163" i="2"/>
  <c r="AH163" i="2"/>
  <c r="AF152" i="2"/>
  <c r="AH152" i="2"/>
  <c r="AF146" i="2"/>
  <c r="AH146" i="2"/>
  <c r="AF115" i="2"/>
  <c r="AH115" i="2"/>
  <c r="AF113" i="2"/>
  <c r="AH113" i="2"/>
  <c r="AF112" i="2"/>
  <c r="AH112" i="2"/>
  <c r="AF102" i="2"/>
  <c r="AH102" i="2"/>
  <c r="AF100" i="2"/>
  <c r="AH100" i="2"/>
  <c r="AF151" i="2"/>
  <c r="AH151" i="2"/>
  <c r="AF162" i="2"/>
  <c r="AH162" i="2"/>
  <c r="T9" i="2"/>
  <c r="H11" i="2"/>
  <c r="AF185" i="2"/>
  <c r="AH185" i="2"/>
  <c r="AF177" i="2"/>
  <c r="AH177" i="2"/>
  <c r="AF176" i="2"/>
  <c r="AH176" i="2"/>
  <c r="T5" i="2"/>
  <c r="P7" i="2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W9" i="2"/>
  <c r="H9" i="2"/>
  <c r="AJ176" i="2" l="1"/>
  <c r="AJ101" i="2"/>
  <c r="AJ113" i="2"/>
  <c r="AJ152" i="2"/>
  <c r="AJ102" i="2"/>
  <c r="AJ100" i="2"/>
  <c r="AJ115" i="2"/>
  <c r="AJ112" i="2"/>
  <c r="AJ163" i="2"/>
  <c r="AJ151" i="2"/>
  <c r="AJ162" i="2"/>
  <c r="AJ146" i="2"/>
  <c r="AJ177" i="2"/>
  <c r="AJ185" i="2"/>
  <c r="AJ186" i="2" l="1"/>
</calcChain>
</file>

<file path=xl/sharedStrings.xml><?xml version="1.0" encoding="utf-8"?>
<sst xmlns="http://schemas.openxmlformats.org/spreadsheetml/2006/main" count="2210" uniqueCount="385">
  <si>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</si>
  <si>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</si>
  <si>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</si>
  <si>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</si>
  <si>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</si>
  <si>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</si>
  <si>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</si>
  <si>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</si>
  <si>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</si>
  <si>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</si>
  <si>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</si>
  <si>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</si>
  <si>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</si>
  <si>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</si>
  <si>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</si>
  <si>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</si>
  <si>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</si>
  <si>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</si>
  <si>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</si>
  <si>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</si>
  <si>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</si>
  <si>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</si>
  <si>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</si>
  <si>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</si>
  <si>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</si>
  <si>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</si>
  <si>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</si>
  <si>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</si>
  <si>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</si>
  <si>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</si>
  <si>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</si>
  <si>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</si>
  <si>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</si>
  <si>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</si>
  <si>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</si>
  <si>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</si>
  <si>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</si>
  <si>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</si>
  <si>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</si>
  <si>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</si>
  <si>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</si>
  <si>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</si>
  <si>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</si>
  <si>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</si>
  <si>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</si>
  <si>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</si>
  <si>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</si>
  <si>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</si>
  <si>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</si>
  <si>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</si>
  <si>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</si>
  <si>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</si>
  <si>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</si>
  <si>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</si>
  <si>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</si>
  <si>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</si>
  <si>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</si>
  <si>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</si>
  <si>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</si>
  <si>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</si>
  <si>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</si>
  <si>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</si>
  <si>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</si>
  <si>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</si>
  <si>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</si>
  <si>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</si>
  <si>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</si>
  <si>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</si>
  <si>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</si>
  <si>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</si>
  <si>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</si>
  <si>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</si>
  <si>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</si>
  <si>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</si>
  <si>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</si>
  <si>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</si>
  <si>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</si>
  <si>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</si>
  <si>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</si>
  <si>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1.1</t>
  </si>
  <si>
    <t>1.2</t>
  </si>
  <si>
    <t>1.3</t>
  </si>
  <si>
    <t>1.4</t>
  </si>
  <si>
    <t>1.5</t>
  </si>
  <si>
    <t>1.6</t>
  </si>
  <si>
    <t>1.7</t>
  </si>
  <si>
    <t>1.8</t>
  </si>
  <si>
    <t>3.3</t>
  </si>
  <si>
    <t>1.9</t>
  </si>
  <si>
    <t>1.10</t>
  </si>
  <si>
    <t>1.0</t>
  </si>
  <si>
    <t>PLANILHA QUANTITATIVA</t>
  </si>
  <si>
    <t>AAC</t>
  </si>
  <si>
    <t>CIVIL</t>
  </si>
  <si>
    <t>VB</t>
  </si>
  <si>
    <t>CONTROLE TECNOLÓGICO DE CONCRETO - MOBILIZAÇÃO PARA MOLDAGEM E/OU COLETA DOS CORPOS DE PROVA DE CONCRETO</t>
  </si>
  <si>
    <t>CONTROLE TECNOLÓGICO DE CONCRETO MOLDAGEM DE CORPO DE PROVA</t>
  </si>
  <si>
    <t>M</t>
  </si>
  <si>
    <t>VIAGEM</t>
  </si>
  <si>
    <t>KG</t>
  </si>
  <si>
    <t>LIMPEZA FINAL DE OBRA</t>
  </si>
  <si>
    <t>TOTAL GERAL</t>
  </si>
  <si>
    <t>CRS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</si>
  <si>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</si>
  <si>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</si>
  <si>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</si>
  <si>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</si>
  <si>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</si>
  <si>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</si>
  <si>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</si>
  <si>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</si>
  <si>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</si>
  <si>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</si>
  <si>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</si>
  <si>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</si>
  <si>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</si>
  <si>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</si>
  <si>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LOCAÇÃO MENSAL INCLUSIVE FRETE DE APARELHO DE AR CONDICIONADO ATÉ 10000 BTU, PARA ESCRITÓRIO</t>
  </si>
  <si>
    <t>TAPUME METÁLICO COM TELHA METÁLICA, SEM PINTURA, TRAPEZOIDAL 40 ESP=0,43MM, COLUNAS, BASES E PARAFUSOS. ALTURA DE 2,20 m</t>
  </si>
  <si>
    <t>PORTÃO METÁLICO DE OBRA - 5M, PIVOTANTE, 2 FOLHAS, PARA TAPUME</t>
  </si>
  <si>
    <t>PORTÃO DE PEDESTRES - 1,15M, PARA TAPUME</t>
  </si>
  <si>
    <t>FORNECIMENTO E INSTALAÇAO DE PLACAS DE OBRA - PADRÃO GOVERNO DO ESTADO</t>
  </si>
  <si>
    <t>INSTALAÇÕES DE CANTEIRO DE OBRA</t>
  </si>
  <si>
    <t>ACOMPANHAMENTO DE OBRA - PROFISSIONAIS RESIDENTES</t>
  </si>
  <si>
    <t>M²</t>
  </si>
  <si>
    <t>ACOMPANHAMENTO DE OBRA POR ENGENHEIRO PLENO - DE 5 A 15 ANOS DE EXPERIÊNCIA, COM ENCARGOS INCLUSOS</t>
  </si>
  <si>
    <t>ACOMPANHAMENTO DE OBRA POR TÉCNICO - NÍVEL MÉDIO (FORMAÇÃO EM SEGURANÇA DO TRABALHO)</t>
  </si>
  <si>
    <t>*Demais profissionais devem ser inclusos nas composições dos preços</t>
  </si>
  <si>
    <t>1.11</t>
  </si>
  <si>
    <t>M³</t>
  </si>
  <si>
    <t>TRANSPORTE DE TERRA POR CAMINHÃO BASCULANTE, A PARTIR DE 1KM</t>
  </si>
  <si>
    <t>M³xKM</t>
  </si>
  <si>
    <t>PERÍODO 4 H</t>
  </si>
  <si>
    <t xml:space="preserve">BOMBEAMENTO DE CONCRETO </t>
  </si>
  <si>
    <t>REATERRO DE VALAS, INCLUSIVE COMPACTAÇÃO</t>
  </si>
  <si>
    <t xml:space="preserve">CONCRETO FCK=40MPA - USINADO E BOMBEÁVEL </t>
  </si>
  <si>
    <t xml:space="preserve">ARMADURA EM AÇO CA-50 </t>
  </si>
  <si>
    <t>LAJE DE PISO</t>
  </si>
  <si>
    <t>ARMADURA EM AÇO CA-60 - TELA Q196</t>
  </si>
  <si>
    <t>MANTA GEOTÊXTIL (PARA CURA ÚMIDA)</t>
  </si>
  <si>
    <t xml:space="preserve">CONCRETO FCK=30MPA - USINADO E BOMBEÁVEL </t>
  </si>
  <si>
    <t xml:space="preserve">FORNECIMENTO E MONTAGEM DE ESTRUTURA METÁLICA VERTICAL - NÃO PATINÁVEL,INCLUSAS CHAPARIAS E CHUMBADORES </t>
  </si>
  <si>
    <t>MISCELÂNIOS HIDRÁULICOS (CONEXÕES)</t>
  </si>
  <si>
    <t>LOCAÇÃO DE CONTAINER TIPO SANITÁRIO - MÍNIMO 2 DUCHAS, 2 BACIAS, 1 LAVATÓRIO e 1 MICTÓRIO</t>
  </si>
  <si>
    <t>LOCAÇÃO DE CONTAINER TIPO ESCRITÓRIO COM 1 SANITÁRIO, MÍNIMO 9,20M²</t>
  </si>
  <si>
    <t>4.0</t>
  </si>
  <si>
    <t>2.0</t>
  </si>
  <si>
    <t>MOBILIZAÇÃO, DEMOLIÇÃO E SERVIÇOS PRELIMINARES</t>
  </si>
  <si>
    <t>DI - CIVIL</t>
  </si>
  <si>
    <t>DI-CIVIL</t>
  </si>
  <si>
    <t>7.0</t>
  </si>
  <si>
    <t>7.1</t>
  </si>
  <si>
    <t>CARGA MECANIZADA E REMOÇÃO DE TERRA, INCLUSIVE TRANSPORTE ATÉ 1KM</t>
  </si>
  <si>
    <t>ESCAVAÇÃO MANUAL,  PROFUNDIDADE IGUAL OU INFERIOR A 1,50M (BLOCOS SOBRE ESTACAS)</t>
  </si>
  <si>
    <t>2.10</t>
  </si>
  <si>
    <t>2.11</t>
  </si>
  <si>
    <t>LASTRO DE CONCRETO, 150KG CIM/M3 (BLOCOS SOBRE ESTACAS E VIGA BALDRAME)</t>
  </si>
  <si>
    <t>2.12</t>
  </si>
  <si>
    <t>FORMA COMUM DE TÁBUAS DE PINUS - NÃO RECUPERÁVEL, INCLUSOS SARRAFOS (BLOCOS SOBRE ESTACAS E VIGA BALDRAME)</t>
  </si>
  <si>
    <t>2.13</t>
  </si>
  <si>
    <t>CONCRETO FCK=40MPA - USINADO E BOMBEÁVEL (BLOCO SOBRE ESTACAS E VIGAS BALDRAMES)</t>
  </si>
  <si>
    <t>ARMADURA EM AÇO CA-50 (BLOCOS SOBRE ESTACAS E VIGAS BALDRAMES)</t>
  </si>
  <si>
    <t>IMPERMEABILIZAÇÃO DO RESPALDO DA FUNDAÇÃO - ARGAMASSA IMPERMEÁVEL + TINTA BETUMINOSA</t>
  </si>
  <si>
    <t>CHAPISCO COMUM - ARGAMASSA DE CIMENTO E AREIA 1:3</t>
  </si>
  <si>
    <t>EMBOÇO INTERNO DESEMPENADO PARA PINTURA - ARGAMASSA MISTA DE CIMENTO, CAL E AREIA 1:3/12</t>
  </si>
  <si>
    <t>8.0</t>
  </si>
  <si>
    <t>REVESTIMENTOS</t>
  </si>
  <si>
    <t>1.12</t>
  </si>
  <si>
    <t>1.13</t>
  </si>
  <si>
    <t>7.2</t>
  </si>
  <si>
    <t>8.1</t>
  </si>
  <si>
    <t>9.0</t>
  </si>
  <si>
    <t>9.1</t>
  </si>
  <si>
    <t>DIVISÃO DE INFRAESTRUTURA</t>
  </si>
  <si>
    <t>ITEM</t>
  </si>
  <si>
    <t>BASE DE BRITA GRAUDADA</t>
  </si>
  <si>
    <t>LONA PLÁSTICA</t>
  </si>
  <si>
    <t>2.14</t>
  </si>
  <si>
    <t>2.15</t>
  </si>
  <si>
    <t>2.16</t>
  </si>
  <si>
    <t>2.17</t>
  </si>
  <si>
    <t>2.18</t>
  </si>
  <si>
    <t>2.19</t>
  </si>
  <si>
    <t>2.20</t>
  </si>
  <si>
    <t>2.21</t>
  </si>
  <si>
    <t>DEMOLIÇÕES E RETIRADAS</t>
  </si>
  <si>
    <t>CARGA MECANIZADA E REMOÇÃO DE ENTULHO, INCLUSIVE TRANSPORTE ATÉ 1KM</t>
  </si>
  <si>
    <t>CARGA MECANIZADA E REMOÇÃO DE ENTULHO, INCLUSIVE TRANSPORTE ATÉ 1KM  (METAL, ALVENARIA E REVESTIMENTO)</t>
  </si>
  <si>
    <t>TRANSPORTE DE ENTULHO POR CAMINHÃO BASCULANTE, A PARTIR DE 1KM</t>
  </si>
  <si>
    <t>M³ x KM</t>
  </si>
  <si>
    <t xml:space="preserve">LIMPEZA E PREPARO DO TERRENO </t>
  </si>
  <si>
    <t>TUBO DE PVC RÍGIDO, PONTA E BOLSA (LINHA ESGOTO) - 50MM (2")</t>
  </si>
  <si>
    <t>TUBO DE PVC RÍGIDO, PONTA E BOLSA (LINHA ESGOTO) - 100MM (4")</t>
  </si>
  <si>
    <t>PROTEÇÃO MECÂNICA COM ARGAMASSA DE CIMENTO E AREIA - TRAÇO 1:7, ESPESSURA MÉDIA 30MM</t>
  </si>
  <si>
    <t>4.3</t>
  </si>
  <si>
    <t>4.4</t>
  </si>
  <si>
    <t>MÊS</t>
  </si>
  <si>
    <t>ESTACAS - TIPO STRAUSS</t>
  </si>
  <si>
    <t>ESCAVAÇÃO MANUAL,  PROFUNDIDADE IGUAL OU INFERIOR A 1,50M (PRÉ-FUROS DAS ESTACAS)</t>
  </si>
  <si>
    <t>TAXA DE MOBILIZAÇÃO PARA ESTACA TIPO STRAUSS</t>
  </si>
  <si>
    <t>TX</t>
  </si>
  <si>
    <t>ESTACA TIPO STRAUSS, DIÂMETRO DE 32 CM ATÉ 30 T (INCLUI A ESCAVAÇÃO, O CONCRETO FCK=30 MPA E A ARMADURA. EM CA-50, CONF. PROJETO)</t>
  </si>
  <si>
    <t xml:space="preserve">
ESTACA TIPO STRAUSS, DIÂMETRO DE 32 CM ATÉ 30 T (INCLUI A ESCAVAÇÃO, O CONCRETO FCK=40 MPA E A ARMADURA EM CA-50, CONFORME PROJETO)
</t>
  </si>
  <si>
    <t>CORTE E REPARO DE CABEÇA DE ESTACA</t>
  </si>
  <si>
    <t xml:space="preserve">UN </t>
  </si>
  <si>
    <t>ARMADURA EM AÇO CA-50 (ESTACAS)</t>
  </si>
  <si>
    <t>APILOAMENTO DO FUNDO DE VALAS, PARA SIMPLES REGULARIZAÇÃO</t>
  </si>
  <si>
    <t>REATERRO DE VALAS, INCLUSIVE APILOAMENTO</t>
  </si>
  <si>
    <t xml:space="preserve">PILARES E VIGAS </t>
  </si>
  <si>
    <t xml:space="preserve">FORMA COMUM DE TÁBUAS DE PINUS - NÃO RECUPERÁVEL - INCLUSOS SARRAFOS </t>
  </si>
  <si>
    <t>3.2</t>
  </si>
  <si>
    <t>3.4</t>
  </si>
  <si>
    <t>3.5</t>
  </si>
  <si>
    <t>3.6</t>
  </si>
  <si>
    <t>3.7</t>
  </si>
  <si>
    <t>ARMADURA EM AÇO CA-60 - TELA TIPO POP LEVE</t>
  </si>
  <si>
    <t>3.8</t>
  </si>
  <si>
    <t>3.9</t>
  </si>
  <si>
    <t>3.10</t>
  </si>
  <si>
    <t xml:space="preserve">LAJE DE COBERTURA H=13 - PISO TÉCNICO </t>
  </si>
  <si>
    <t>TUBO PVC MARROM - SOLDÁVEL - DN 25 mm</t>
  </si>
  <si>
    <t>TUBO DE PVC RÍGIDO, PONTA E BOLSA - 75MM (3")'</t>
  </si>
  <si>
    <t>TUBO DE PVC RÍGIDO, PONTA E BOLSA (LINHA ESGOTO) - 40MM (1 1/2")</t>
  </si>
  <si>
    <t xml:space="preserve">PASSEIO DE CONCRETO, FCK=25MPA, INCLUINDO PREPARO DA CAIXA E LASTRO DE BRITA </t>
  </si>
  <si>
    <t xml:space="preserve">ARMADURA EM AÇO CA-60 </t>
  </si>
  <si>
    <t>MANTA ASFÁLTICA ESPESSURA DE 3MM COM VÉU DE POLIÉSTER COLADA A MAÇARICO</t>
  </si>
  <si>
    <t>ARMADURA EM AÇO CA-50</t>
  </si>
  <si>
    <t>FORNECIMENTO E MONTAGEM DE ESTRUTURA METÁLICA VERTICAL - CANTONEIRAS DE APOIO</t>
  </si>
  <si>
    <t>TUBO PVC MARROM - SOLDÁVEL - DN 50 mm</t>
  </si>
  <si>
    <t>UN.</t>
  </si>
  <si>
    <t>ARMADURA EM AÇO CA-60 - TELA</t>
  </si>
  <si>
    <t xml:space="preserve">ESCAVAÇÃO MANUAL,  PROFUNDIDADE IGUAL OU INFERIOR A 1,50M </t>
  </si>
  <si>
    <t xml:space="preserve">LASTRO DE BRITA </t>
  </si>
  <si>
    <t xml:space="preserve">FORMA COMUM DE TÁBUAS DE PINUS - NÃO RECUPERÁVEL, INCLUSOS SARRAFOS </t>
  </si>
  <si>
    <t xml:space="preserve">CONCRETO FCK=30MPA - USINADO </t>
  </si>
  <si>
    <t>DI-00081-PB-LI-CV-0001</t>
  </si>
  <si>
    <t>RAMPA DE ACESSIBILIDADE</t>
  </si>
  <si>
    <t>BLOCOS SOBRE ESTACAS E VIGAS BALDRAMES</t>
  </si>
  <si>
    <t>LAJE MACIÇA - RAMPA DE ACESSIBILIDADE</t>
  </si>
  <si>
    <t>REDE DE ESGOTO SANITÁRIO</t>
  </si>
  <si>
    <t>ESTAÇÃO ELEVATÓRIA DE ESGOTO</t>
  </si>
  <si>
    <t>ADEQUAÇÃO DA REDE DE ÁGUAS PLUVIAIS</t>
  </si>
  <si>
    <t>ADEQUAÇÕES DAS INFRAESTRUTURAS EXISTENTES APARENTES- CONFORME DESCRITO EM MEMORIAL</t>
  </si>
  <si>
    <t>DRENAGEM DO MURO DE ARRIMO</t>
  </si>
  <si>
    <t>DRENAGEM DA ÁREA EXTERNA</t>
  </si>
  <si>
    <t>IMPERMEABILIZAÇÃO E DRENAGEM DOS JARDINS</t>
  </si>
  <si>
    <t>TRATAMENTO DE PATOLOGIAS</t>
  </si>
  <si>
    <t>RECOMPOSIÇÕES E SERVIÇOS GERAIS</t>
  </si>
  <si>
    <t>TRATAMENTO DA ESCADA DE ACESSO PRINCIPAL - CONFORME DESCRITO EM MEMORIAL</t>
  </si>
  <si>
    <t>PROCESSO DE FURAÇÃO E PASSAGEM DE TUBULAÇÃO PEAD POR MEIO DE MÉTODO NÃO DESTRUTIVO</t>
  </si>
  <si>
    <t>PISO EM CONCRETO ARMADO - BANHEIROS ELEVADOS</t>
  </si>
  <si>
    <t>RAMPA DE ACESSIBILIDADE INTERNA</t>
  </si>
  <si>
    <t>TRATAMENTO DE JUNTAS - CONFORME DESCRITO EM MEMORIAL</t>
  </si>
  <si>
    <t>TUBO PVC MARROM - SOLDÁVEL - DN 32 mm</t>
  </si>
  <si>
    <t>TUBO DE PVC RÍGIDO, PONTA E BOLSA (LINHA ESGOTO) - 75MM (3")</t>
  </si>
  <si>
    <t>TUBO DE PEAD (LINHA ESGOTO) - 150MM (6")</t>
  </si>
  <si>
    <t>CAIXAS DE INSPEÇÃO</t>
  </si>
  <si>
    <t>4.9</t>
  </si>
  <si>
    <t>ESCAVAÇÃO E APILOAMENTO</t>
  </si>
  <si>
    <t>4.10</t>
  </si>
  <si>
    <t>LASTRO DE CONCRETO (FUNDO)</t>
  </si>
  <si>
    <t>4.11</t>
  </si>
  <si>
    <t>ALVENARIA DE BLOCO DE CONCRETO ESTRUTURAL, USO REVESTIDO, DE 19CM</t>
  </si>
  <si>
    <t>4.12</t>
  </si>
  <si>
    <t>ARGAMASSA IMPERMEABILIZANTE DE CIMENTO E AREIA (REBOCO IMPERMEÁVEL) - TRAÇO 1:3, ESPESSURA DE 20MM (ACABAMENTO INTERNO)</t>
  </si>
  <si>
    <t>4.13</t>
  </si>
  <si>
    <t>CONCRETO FCK = 25,0MPA - VIRADO NA OBRA  - TAMPAS - NO ENTORNO DE TAMPÕES</t>
  </si>
  <si>
    <t>4.14</t>
  </si>
  <si>
    <t>4.15</t>
  </si>
  <si>
    <t>CARGA MANUAL E REMOÇÃO DE TERRA, INCLUSIVE TRANSPORTE ATÉ 1 KM</t>
  </si>
  <si>
    <t>TUBO DE PEAD CORRUGADO E PERFURADOPARA DRENAGEM - DIÂMETRO 4,0"</t>
  </si>
  <si>
    <t>MANTA GEOTÊXTIL (ENTORNO DO TUBO PEAD)</t>
  </si>
  <si>
    <t>CESTO PARA SÓLIDOS EM INOX AISI 304 OU 306, TIPO GAIOLA (75 X 75 X 75CM), COM BARRAS CIRCULARES E BASE EM CHAPA INOX COM FUROS DE 1/2", PROVIDO DE TUBO GUIA EM INOX</t>
  </si>
  <si>
    <t xml:space="preserve">TAMPÃO EM FERRO FUNDIDO DIÂMETRO 900MM, CLASSE 250 (RUPTURA . 250 KN)  </t>
  </si>
  <si>
    <t>REDE DE ÁGUA DE REUSO</t>
  </si>
  <si>
    <t xml:space="preserve">REDE DE ÁGUA FRIA POTÁVEL </t>
  </si>
  <si>
    <t>MISCELÂNIOS HIDRÁULICOS (CONEXÕES, TERMINAL DE VENTILAÇÃO, PROLONGADORES)</t>
  </si>
  <si>
    <t>ESCORAMENTO DE SOLO CONTINUO</t>
  </si>
  <si>
    <t>ESCAVAÇÃO MANUAL COM PROFUNDIDADE SUPERIOR A 1,50M</t>
  </si>
  <si>
    <t>ANÉIS PRÉ-MOLDADOS EM CONCRETO ARMADO P/ RESERVATÓRIO DE ÁGUA D=3,00M</t>
  </si>
  <si>
    <t>CONJUNTO MOTOR-BOMBA SUBMERSÍVEL VERTICAL PARA ESGOTO, Q=20M³/H, ALTURA MANOMÉTRICA15 mca, POTÊNCIA 4 CV</t>
  </si>
  <si>
    <t>TUBO DE FERRO FUNDIDO PARA ESGOTO, LINHA SMU, DN=100mm  (LINHA DE RECALQUE)</t>
  </si>
  <si>
    <t xml:space="preserve">CORDÃO DE NYLON OU POLIAMIDA PROVIDA DE  ARGOLAS DE AÇO INOX ESPAÇADAS A CADA 1,0M </t>
  </si>
  <si>
    <t xml:space="preserve">TUBO GUIA DE 2" EM AÇO INOX AISI 304 OU 306 </t>
  </si>
  <si>
    <t>CHAVE BÓIA ELÉTRICA  REGULADOR DE NÍVEL</t>
  </si>
  <si>
    <t>TORNEIRA PARA JARDIM</t>
  </si>
  <si>
    <t>BANDEJA DE DRENAGEM (SISTEMA FLAT)</t>
  </si>
  <si>
    <t>GRELHA HEMISFÉRICA EM FERRO FUNDIDO 2"</t>
  </si>
  <si>
    <t>RECOLOCAÇÃO DE TERRA DE JARDIM</t>
  </si>
  <si>
    <t xml:space="preserve">PREPARO DO SOLO PARA PLANTIO DE GRAMA </t>
  </si>
  <si>
    <t>EMBOÇO DESEMPENADO PARA PINTURA - ARGAMASSA MISTA DE CIMENTO, CAL E AREIA 1:3/12</t>
  </si>
  <si>
    <t>1.14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</si>
  <si>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</si>
  <si>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</si>
  <si>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</si>
  <si>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</si>
  <si>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</si>
  <si>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</si>
  <si>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</si>
  <si>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</si>
  <si>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</si>
  <si>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</si>
  <si>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3.0</t>
  </si>
  <si>
    <t>3.11</t>
  </si>
  <si>
    <t>3.12</t>
  </si>
  <si>
    <t>3.13</t>
  </si>
  <si>
    <t>3.14</t>
  </si>
  <si>
    <t>4.1</t>
  </si>
  <si>
    <t>4.2</t>
  </si>
  <si>
    <t>4.5</t>
  </si>
  <si>
    <t>4.6</t>
  </si>
  <si>
    <t>4.7</t>
  </si>
  <si>
    <t>4.8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</si>
  <si>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</si>
  <si>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</si>
  <si>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</si>
  <si>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</si>
  <si>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</si>
  <si>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</si>
  <si>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</si>
  <si>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</si>
  <si>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</si>
  <si>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</si>
  <si>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</si>
  <si>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</si>
  <si>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</si>
  <si>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</si>
  <si>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</si>
  <si>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</si>
  <si>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</si>
  <si>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</si>
  <si>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</si>
  <si>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5.0</t>
  </si>
  <si>
    <t>5.1</t>
  </si>
  <si>
    <t>5.2</t>
  </si>
  <si>
    <t>6.0</t>
  </si>
  <si>
    <t>6.1</t>
  </si>
  <si>
    <t>6.2</t>
  </si>
  <si>
    <t>INSTALAÇÕES HIDRÁULICAS</t>
  </si>
  <si>
    <t>ADEQUAÇÕES DAS INFRAESTRUTURAS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</si>
  <si>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</si>
  <si>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</si>
  <si>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</si>
  <si>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</si>
  <si>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</si>
  <si>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</si>
  <si>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</si>
  <si>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</si>
  <si>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</si>
  <si>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</si>
  <si>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</si>
  <si>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</si>
  <si>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</si>
  <si>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</si>
  <si>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</si>
  <si>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</si>
  <si>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PISO CONCRETO ARMADO - ÁREA INTERNA</t>
  </si>
  <si>
    <t>VÁLVULA DE GAVETA EM FERRO FUNDIDO, HASTE ASCENDENTE COM FLANGE, CLASSE 125 LIBRAS, DN=4"</t>
  </si>
  <si>
    <t>IMPERMEABILIZAÇÃO EM ARGAMASSA POLIMÉRICA COM REFORÇO EM TELA POLIÉSTER PARA PRESSÃO HIDROSTÁTICA POSITIVA</t>
  </si>
  <si>
    <t>CONJUNTO MOTOR BOMBA TIPO ROWA MODELO MAX SFL 26 - 220V - 0,75HP - PRESSÃO MAX. 25,50 M.C.A. (Pressurizador)</t>
  </si>
  <si>
    <t>DEMOLIÇÃO MANUAL DE CONCRETO ARMADO (PATAMAR ESCADA)</t>
  </si>
  <si>
    <t>RETIRADA DE ALAMBRADO EM TELA INCLUSIVE ESTRUTURA DE SUSTENTAÇÃO</t>
  </si>
  <si>
    <t>DEMOLIÇÃO DE ALVENARIA EM GERAL  (TIJOLOS OU BLOCOS) (MURO DE ENTRADA E ABERTURAS NA ALVENARIA)</t>
  </si>
  <si>
    <t>1.15</t>
  </si>
  <si>
    <t>1.16</t>
  </si>
  <si>
    <t>1.17</t>
  </si>
  <si>
    <t>RETIRADA DE TUBULAÇÃO DE PVC RÍGIDO - ATÉ 4" (INSTALAÇÕES PROVISÓRIAS EXISTENTES DE ÁGUA  NA ENTRADA)</t>
  </si>
  <si>
    <t xml:space="preserve">PINTURA DAS TUBULAÇÕES DA REDE DE ESGOTO EM GERAL </t>
  </si>
  <si>
    <t>CIMENTO IMPERMEABILIZANTE DE CRISTALIZAÇÃO - ESTRUTUTURA ENTERRADA</t>
  </si>
  <si>
    <t>5.19</t>
  </si>
  <si>
    <t>5.20</t>
  </si>
  <si>
    <t xml:space="preserve">INSTALAÇÃO DE CONEXÕES DE INSPEÇÃO NA REDE DE ESGOTO EXISTENTE DO CENTRO ADMINISTRATIVO </t>
  </si>
  <si>
    <t>ALAMBRADO EM TUBO GALVANIZADO E TELA GALVANIZADA H=2,00M (FECHAMENTO DOS FUNDOS CABINE E SALA DE GERADORES)</t>
  </si>
  <si>
    <t xml:space="preserve">PINTURA PROTETORA COM TINTA BETUMINOSA (PARA  ARGAMASSA IMPERMEÁVEL) - 2 DEMÃOS </t>
  </si>
  <si>
    <t>4.35</t>
  </si>
  <si>
    <t>MINI GRUA ELÉTRICA MÓVEL COM CAPACIDADE DE 500 KG COM TRIÉ GIRO 360º (PARA RETIRADA DAS BOMBAS E CESTO DE RETENÇÃO DE SÓLIDOS)</t>
  </si>
  <si>
    <t>TUBO PVC PERFURADO PARA DRENAGEM - 50MM (2")</t>
  </si>
  <si>
    <t>5.21</t>
  </si>
  <si>
    <t>8.2</t>
  </si>
  <si>
    <t>8.3</t>
  </si>
  <si>
    <t>8.4</t>
  </si>
  <si>
    <t>REPARO EM FISSURAS DE LAJES E VIGAS E MUROS DE CONTENÇÃO - PAVIMENTO TÉRREO - CONFORME DESCRITO EM MEMORIAL</t>
  </si>
  <si>
    <t>8.5</t>
  </si>
  <si>
    <t>PISO/ PASSEIO DE CONCRETO ARMADO, INCLUINDO O PREPARO DA CAIXA, LASTRO DE BRITA, TELA METÁLICA E A MÃO DE OBRA REFERENTE AOS SERVIÇOS NO CONCRETO: LANÇAMENTO E ACABAMENTO (RIPADO E DESEMPENADO) (ACESSO AO ESTACIONAMENTO DO PRÉDIO ESQUELETO)</t>
  </si>
  <si>
    <t xml:space="preserve">REFORMA DO PAVIMENTO INFERIOR  DO CENTRO ADMINISTRATIVO  - PRÉDIO 00081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</si>
</sst>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9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17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7" fontId="25" fillId="3" borderId="20" xfId="5" applyNumberFormat="1" applyFill="1" applyBorder="1" applyProtection="1"/>
    <xf numFmtId="167" fontId="25" fillId="3" borderId="21" xfId="5" applyNumberFormat="1" applyFill="1" applyBorder="1" applyProtection="1"/>
    <xf numFmtId="167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7" fontId="25" fillId="3" borderId="24" xfId="5" applyNumberFormat="1" applyFill="1" applyBorder="1" applyProtection="1"/>
    <xf numFmtId="167" fontId="25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7" fontId="24" fillId="3" borderId="24" xfId="5" applyNumberFormat="1" applyFont="1" applyFill="1" applyBorder="1" applyProtection="1"/>
    <xf numFmtId="167" fontId="24" fillId="3" borderId="3" xfId="5" applyNumberFormat="1" applyFont="1" applyFill="1" applyBorder="1" applyProtection="1"/>
    <xf numFmtId="167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7" fontId="25" fillId="3" borderId="24" xfId="5" applyNumberFormat="1" applyFill="1" applyBorder="1" applyAlignment="1" applyProtection="1">
      <alignment vertical="center"/>
    </xf>
    <xf numFmtId="167" fontId="25" fillId="3" borderId="3" xfId="5" applyNumberFormat="1" applyFill="1" applyBorder="1" applyAlignment="1" applyProtection="1">
      <alignment vertical="center"/>
    </xf>
    <xf numFmtId="167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7" fontId="25" fillId="3" borderId="27" xfId="5" applyNumberFormat="1" applyFill="1" applyBorder="1" applyProtection="1"/>
    <xf numFmtId="167" fontId="25" fillId="3" borderId="14" xfId="5" applyNumberFormat="1" applyFill="1" applyBorder="1" applyProtection="1"/>
    <xf numFmtId="167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7" fontId="24" fillId="3" borderId="27" xfId="5" applyNumberFormat="1" applyFont="1" applyFill="1" applyBorder="1" applyProtection="1"/>
    <xf numFmtId="167" fontId="24" fillId="3" borderId="14" xfId="5" applyNumberFormat="1" applyFont="1" applyFill="1" applyBorder="1" applyProtection="1"/>
    <xf numFmtId="167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7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68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64" fontId="13" fillId="9" borderId="7" xfId="3" applyNumberFormat="1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vertical="center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11" fillId="2" borderId="0" xfId="3" applyNumberFormat="1" applyFont="1" applyFill="1" applyBorder="1" applyAlignment="1">
      <alignment horizontal="center" vertical="center"/>
    </xf>
    <xf numFmtId="43" fontId="13" fillId="2" borderId="0" xfId="3" applyNumberFormat="1" applyFont="1" applyFill="1" applyBorder="1" applyAlignment="1">
      <alignment vertical="center"/>
    </xf>
    <xf numFmtId="43" fontId="11" fillId="2" borderId="11" xfId="3" applyNumberFormat="1" applyFont="1" applyFill="1" applyBorder="1" applyAlignment="1">
      <alignment horizontal="center" vertical="center"/>
    </xf>
    <xf numFmtId="43" fontId="29" fillId="8" borderId="3" xfId="3" applyNumberFormat="1" applyFont="1" applyFill="1" applyBorder="1" applyAlignment="1">
      <alignment horizontal="center" vertical="center" wrapText="1"/>
    </xf>
    <xf numFmtId="43" fontId="29" fillId="8" borderId="3" xfId="3" quotePrefix="1" applyNumberFormat="1" applyFont="1" applyFill="1" applyBorder="1" applyAlignment="1">
      <alignment vertical="center"/>
    </xf>
    <xf numFmtId="43" fontId="29" fillId="8" borderId="3" xfId="7" quotePrefix="1" applyNumberFormat="1" applyFont="1" applyFill="1" applyBorder="1" applyAlignment="1">
      <alignment vertical="center"/>
    </xf>
    <xf numFmtId="43" fontId="29" fillId="8" borderId="3" xfId="7" applyNumberFormat="1" applyFont="1" applyFill="1" applyBorder="1" applyAlignment="1">
      <alignment horizontal="center" vertical="center"/>
    </xf>
    <xf numFmtId="43" fontId="13" fillId="9" borderId="3" xfId="3" applyNumberFormat="1" applyFont="1" applyFill="1" applyBorder="1" applyAlignment="1">
      <alignment horizontal="center" vertical="center"/>
    </xf>
    <xf numFmtId="43" fontId="21" fillId="0" borderId="0" xfId="0" applyNumberFormat="1" applyFont="1"/>
    <xf numFmtId="43" fontId="12" fillId="2" borderId="5" xfId="3" applyNumberFormat="1" applyFont="1" applyFill="1" applyBorder="1" applyAlignment="1">
      <alignment horizontal="center" vertical="center"/>
    </xf>
    <xf numFmtId="43" fontId="29" fillId="8" borderId="6" xfId="7" applyNumberFormat="1" applyFont="1" applyFill="1" applyBorder="1" applyAlignment="1">
      <alignment horizontal="center" vertical="center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0" fontId="21" fillId="0" borderId="0" xfId="0" applyFont="1" applyAlignment="1">
      <alignment wrapText="1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 wrapText="1"/>
    </xf>
    <xf numFmtId="0" fontId="8" fillId="3" borderId="9" xfId="2" applyFont="1" applyFill="1" applyBorder="1" applyAlignment="1" applyProtection="1">
      <alignment horizontal="left" vertical="top" wrapText="1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 wrapText="1"/>
    </xf>
    <xf numFmtId="0" fontId="19" fillId="3" borderId="11" xfId="2" applyFont="1" applyFill="1" applyBorder="1" applyAlignment="1" applyProtection="1">
      <alignment horizontal="center" vertical="center" wrapText="1"/>
    </xf>
    <xf numFmtId="0" fontId="19" fillId="3" borderId="12" xfId="2" applyFont="1" applyFill="1" applyBorder="1" applyAlignment="1" applyProtection="1">
      <alignment horizontal="center" vertical="center" wrapText="1"/>
    </xf>
    <xf numFmtId="43" fontId="13" fillId="0" borderId="6" xfId="7" applyFont="1" applyFill="1" applyBorder="1" applyAlignment="1">
      <alignment horizontal="center" vertical="center" wrapText="1"/>
    </xf>
    <xf numFmtId="43" fontId="13" fillId="0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43" fontId="13" fillId="3" borderId="6" xfId="7" applyNumberFormat="1" applyFont="1" applyFill="1" applyBorder="1" applyAlignment="1">
      <alignment horizontal="center" vertical="center" wrapText="1"/>
    </xf>
    <xf numFmtId="43" fontId="13" fillId="3" borderId="4" xfId="7" applyNumberFormat="1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3" fontId="13" fillId="3" borderId="5" xfId="7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left" vertical="center" wrapText="1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left" vertical="center" wrapText="1"/>
    </xf>
    <xf numFmtId="49" fontId="20" fillId="0" borderId="3" xfId="3" applyNumberFormat="1" applyFont="1" applyFill="1" applyBorder="1" applyAlignment="1">
      <alignment horizontal="left" vertical="center" wrapText="1"/>
    </xf>
    <xf numFmtId="49" fontId="20" fillId="0" borderId="4" xfId="3" applyNumberFormat="1" applyFont="1" applyFill="1" applyBorder="1" applyAlignment="1">
      <alignment horizontal="left" vertical="center" wrapText="1"/>
    </xf>
    <xf numFmtId="43" fontId="13" fillId="3" borderId="6" xfId="7" applyNumberFormat="1" applyFont="1" applyFill="1" applyBorder="1" applyAlignment="1">
      <alignment horizontal="center" vertical="center"/>
    </xf>
    <xf numFmtId="43" fontId="13" fillId="3" borderId="4" xfId="7" applyNumberFormat="1" applyFont="1" applyFill="1" applyBorder="1" applyAlignment="1">
      <alignment horizontal="center" vertical="center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164" fontId="13" fillId="3" borderId="3" xfId="3" applyNumberFormat="1" applyFont="1" applyFill="1" applyBorder="1" applyAlignment="1">
      <alignment horizontal="center" vertical="center"/>
    </xf>
    <xf numFmtId="49" fontId="13" fillId="3" borderId="5" xfId="3" applyNumberFormat="1" applyFont="1" applyFill="1" applyBorder="1" applyAlignment="1">
      <alignment horizontal="left" vertical="center" wrapText="1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49" fontId="29" fillId="8" borderId="6" xfId="3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43" fontId="13" fillId="3" borderId="6" xfId="7" applyFont="1" applyFill="1" applyBorder="1" applyAlignment="1">
      <alignment horizontal="center" vertical="center"/>
    </xf>
    <xf numFmtId="43" fontId="13" fillId="3" borderId="3" xfId="7" applyFont="1" applyFill="1" applyBorder="1" applyAlignment="1">
      <alignment horizontal="center" vertical="center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9" fontId="20" fillId="0" borderId="5" xfId="3" applyNumberFormat="1" applyFont="1" applyFill="1" applyBorder="1" applyAlignment="1">
      <alignment horizontal="left" vertical="center" wrapText="1"/>
    </xf>
    <xf numFmtId="4" fontId="31" fillId="9" borderId="6" xfId="3" applyNumberFormat="1" applyFont="1" applyFill="1" applyBorder="1" applyAlignment="1">
      <alignment horizontal="center" vertical="center" wrapText="1"/>
    </xf>
    <xf numFmtId="4" fontId="31" fillId="9" borderId="3" xfId="3" applyNumberFormat="1" applyFont="1" applyFill="1" applyBorder="1" applyAlignment="1">
      <alignment horizontal="center" vertical="center" wrapText="1"/>
    </xf>
    <xf numFmtId="4" fontId="31" fillId="9" borderId="4" xfId="3" applyNumberFormat="1" applyFont="1" applyFill="1" applyBorder="1" applyAlignment="1">
      <alignment horizontal="center" vertical="center" wrapText="1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13" fillId="0" borderId="5" xfId="7" applyFont="1" applyFill="1" applyBorder="1" applyAlignment="1">
      <alignment horizontal="center" vertical="center" wrapText="1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43" fontId="29" fillId="9" borderId="6" xfId="3" applyNumberFormat="1" applyFont="1" applyFill="1" applyBorder="1" applyAlignment="1">
      <alignment horizontal="center" vertical="center" wrapText="1"/>
    </xf>
    <xf numFmtId="43" fontId="29" fillId="9" borderId="4" xfId="3" applyNumberFormat="1" applyFont="1" applyFill="1" applyBorder="1" applyAlignment="1">
      <alignment horizontal="center" vertical="center" wrapText="1"/>
    </xf>
    <xf numFmtId="0" fontId="29" fillId="9" borderId="5" xfId="3" applyFont="1" applyFill="1" applyBorder="1" applyAlignment="1">
      <alignment horizontal="center" vertical="center" wrapText="1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/>
    </xf>
    <xf numFmtId="0" fontId="29" fillId="8" borderId="3" xfId="3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3" fontId="13" fillId="3" borderId="6" xfId="3" applyNumberFormat="1" applyFont="1" applyFill="1" applyBorder="1" applyAlignment="1">
      <alignment horizontal="center" vertical="center" wrapText="1"/>
    </xf>
    <xf numFmtId="43" fontId="13" fillId="3" borderId="4" xfId="3" applyNumberFormat="1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9" fontId="20" fillId="3" borderId="6" xfId="3" applyNumberFormat="1" applyFont="1" applyFill="1" applyBorder="1" applyAlignment="1">
      <alignment horizontal="left" vertical="center" wrapText="1"/>
    </xf>
    <xf numFmtId="49" fontId="20" fillId="3" borderId="3" xfId="3" applyNumberFormat="1" applyFont="1" applyFill="1" applyBorder="1" applyAlignment="1">
      <alignment horizontal="left" vertical="center" wrapText="1"/>
    </xf>
    <xf numFmtId="49" fontId="20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 wrapText="1"/>
    </xf>
    <xf numFmtId="164" fontId="13" fillId="3" borderId="4" xfId="3" applyNumberFormat="1" applyFont="1" applyFill="1" applyBorder="1" applyAlignment="1">
      <alignment horizontal="center" vertical="center" wrapText="1"/>
    </xf>
    <xf numFmtId="164" fontId="13" fillId="3" borderId="3" xfId="3" applyNumberFormat="1" applyFont="1" applyFill="1" applyBorder="1" applyAlignment="1">
      <alignment horizontal="center" vertical="center" wrapText="1"/>
    </xf>
    <xf numFmtId="43" fontId="13" fillId="0" borderId="6" xfId="7" applyNumberFormat="1" applyFont="1" applyFill="1" applyBorder="1" applyAlignment="1">
      <alignment horizontal="center" vertical="center" wrapText="1"/>
    </xf>
    <xf numFmtId="43" fontId="13" fillId="0" borderId="4" xfId="7" applyNumberFormat="1" applyFont="1" applyFill="1" applyBorder="1" applyAlignment="1">
      <alignment horizontal="center" vertical="center" wrapText="1"/>
    </xf>
    <xf numFmtId="49" fontId="20" fillId="3" borderId="5" xfId="3" applyNumberFormat="1" applyFont="1" applyFill="1" applyBorder="1" applyAlignment="1">
      <alignment horizontal="left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9" fontId="28" fillId="3" borderId="0" xfId="6" applyFill="1" applyBorder="1" applyAlignment="1">
      <alignment horizontal="center"/>
    </xf>
    <xf numFmtId="170" fontId="24" fillId="6" borderId="32" xfId="5" applyNumberFormat="1" applyFont="1" applyFill="1" applyBorder="1" applyAlignment="1">
      <alignment horizontal="center"/>
    </xf>
    <xf numFmtId="170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9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  <cellStyle name="Vírgula" xfId="7" builtinId="3"/>
    <cellStyle name="Vírgula 2" xfId="8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54428</xdr:colOff>
      <xdr:row>1</xdr:row>
      <xdr:rowOff>176893</xdr:rowOff>
    </xdr:from>
    <xdr:to>
      <xdr:col>5</xdr:col>
      <xdr:colOff>121478</xdr:colOff>
      <xdr:row>10</xdr:row>
      <xdr:rowOff>3017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" y="408214"/>
          <a:ext cx="1210050" cy="15925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view="pageBreakPreview" zoomScaleNormal="100" zoomScaleSheetLayoutView="100" workbookViewId="0">
      <selection activeCell="G18" sqref="G18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169"/>
      <c r="B1" s="169"/>
      <c r="C1" s="169"/>
      <c r="D1" s="169"/>
      <c r="E1" s="169"/>
      <c r="F1" s="169"/>
      <c r="G1" s="169"/>
      <c r="H1" s="172" t="s">
        <v>173</v>
      </c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3"/>
      <c r="AB1" s="164" t="s">
        <v>0</v>
      </c>
      <c r="AC1" s="165"/>
      <c r="AD1" s="165"/>
      <c r="AE1" s="165"/>
      <c r="AF1" s="165"/>
      <c r="AG1" s="165"/>
      <c r="AH1" s="166"/>
    </row>
    <row r="2" spans="1:34" ht="10.5" customHeight="1" x14ac:dyDescent="0.25">
      <c r="A2" s="169"/>
      <c r="B2" s="169"/>
      <c r="C2" s="169"/>
      <c r="D2" s="169"/>
      <c r="E2" s="169"/>
      <c r="F2" s="169"/>
      <c r="G2" s="169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5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69"/>
      <c r="B3" s="169"/>
      <c r="C3" s="169"/>
      <c r="D3" s="169"/>
      <c r="E3" s="169"/>
      <c r="F3" s="169"/>
      <c r="G3" s="169"/>
      <c r="H3" s="109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169"/>
      <c r="B4" s="169"/>
      <c r="C4" s="169"/>
      <c r="D4" s="169"/>
      <c r="E4" s="169"/>
      <c r="F4" s="169"/>
      <c r="G4" s="169"/>
      <c r="H4" s="176" t="s">
        <v>91</v>
      </c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60"/>
      <c r="W4" s="177" t="s">
        <v>235</v>
      </c>
      <c r="X4" s="178"/>
      <c r="Y4" s="178"/>
      <c r="Z4" s="178"/>
      <c r="AA4" s="179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169"/>
      <c r="B5" s="169"/>
      <c r="C5" s="169"/>
      <c r="D5" s="169"/>
      <c r="E5" s="169"/>
      <c r="F5" s="169"/>
      <c r="G5" s="169"/>
      <c r="H5" s="109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169"/>
      <c r="B6" s="169"/>
      <c r="C6" s="169"/>
      <c r="D6" s="169"/>
      <c r="E6" s="169"/>
      <c r="F6" s="169"/>
      <c r="G6" s="169"/>
      <c r="H6" s="176" t="s">
        <v>149</v>
      </c>
      <c r="I6" s="176"/>
      <c r="J6" s="176"/>
      <c r="K6" s="176"/>
      <c r="L6" s="160"/>
      <c r="M6" s="159" t="s">
        <v>92</v>
      </c>
      <c r="N6" s="176"/>
      <c r="O6" s="176"/>
      <c r="P6" s="176"/>
      <c r="Q6" s="160"/>
      <c r="R6" s="159" t="s">
        <v>102</v>
      </c>
      <c r="S6" s="176"/>
      <c r="T6" s="176"/>
      <c r="U6" s="176"/>
      <c r="V6" s="160"/>
      <c r="W6" s="161" t="s">
        <v>11</v>
      </c>
      <c r="X6" s="162"/>
      <c r="Y6" s="162"/>
      <c r="Z6" s="162"/>
      <c r="AA6" s="163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169"/>
      <c r="B7" s="169"/>
      <c r="C7" s="169"/>
      <c r="D7" s="169"/>
      <c r="E7" s="169"/>
      <c r="F7" s="169"/>
      <c r="G7" s="169"/>
      <c r="H7" s="110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169"/>
      <c r="B8" s="169"/>
      <c r="C8" s="169"/>
      <c r="D8" s="169"/>
      <c r="E8" s="169"/>
      <c r="F8" s="169"/>
      <c r="G8" s="169"/>
      <c r="H8" s="176" t="s">
        <v>93</v>
      </c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57">
        <v>43649</v>
      </c>
      <c r="X8" s="158"/>
      <c r="Y8" s="158"/>
      <c r="Z8" s="159">
        <v>0</v>
      </c>
      <c r="AA8" s="160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69"/>
      <c r="B9" s="169"/>
      <c r="C9" s="169"/>
      <c r="D9" s="169"/>
      <c r="E9" s="169"/>
      <c r="F9" s="169"/>
      <c r="G9" s="169"/>
      <c r="H9" s="111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69"/>
      <c r="B10" s="169"/>
      <c r="C10" s="169"/>
      <c r="D10" s="169"/>
      <c r="E10" s="169"/>
      <c r="F10" s="169"/>
      <c r="G10" s="169"/>
      <c r="H10" s="167" t="s">
        <v>384</v>
      </c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169"/>
      <c r="B11" s="169"/>
      <c r="C11" s="169"/>
      <c r="D11" s="169"/>
      <c r="E11" s="169"/>
      <c r="F11" s="169"/>
      <c r="G11" s="169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169"/>
      <c r="B12" s="169"/>
      <c r="C12" s="169"/>
      <c r="D12" s="169"/>
      <c r="E12" s="169"/>
      <c r="F12" s="169"/>
      <c r="G12" s="169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12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1"/>
    </row>
    <row r="16" spans="1:34" ht="12.75" customHeight="1" x14ac:dyDescent="0.25">
      <c r="A16" s="11"/>
      <c r="B16" s="7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1"/>
    </row>
    <row r="17" spans="1:34" ht="12.75" customHeight="1" x14ac:dyDescent="0.25">
      <c r="A17" s="11"/>
      <c r="B17" s="7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144">
        <v>5</v>
      </c>
      <c r="C56" s="146"/>
      <c r="D56" s="145"/>
      <c r="E56" s="147"/>
      <c r="F56" s="147"/>
      <c r="G56" s="147"/>
      <c r="H56" s="148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50"/>
      <c r="AB56" s="144"/>
      <c r="AC56" s="145"/>
      <c r="AD56" s="144"/>
      <c r="AE56" s="145"/>
      <c r="AF56" s="144"/>
      <c r="AG56" s="145"/>
      <c r="AH56" s="12"/>
    </row>
    <row r="57" spans="1:34" ht="12.75" customHeight="1" x14ac:dyDescent="0.25">
      <c r="A57" s="13"/>
      <c r="B57" s="144">
        <v>4</v>
      </c>
      <c r="C57" s="146"/>
      <c r="D57" s="145"/>
      <c r="E57" s="147"/>
      <c r="F57" s="147"/>
      <c r="G57" s="147"/>
      <c r="H57" s="148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50"/>
      <c r="AB57" s="144"/>
      <c r="AC57" s="145"/>
      <c r="AD57" s="144"/>
      <c r="AE57" s="145"/>
      <c r="AF57" s="144"/>
      <c r="AG57" s="145"/>
      <c r="AH57" s="12"/>
    </row>
    <row r="58" spans="1:34" ht="12.75" customHeight="1" x14ac:dyDescent="0.25">
      <c r="A58" s="13"/>
      <c r="B58" s="144">
        <v>3</v>
      </c>
      <c r="C58" s="146"/>
      <c r="D58" s="145"/>
      <c r="E58" s="147"/>
      <c r="F58" s="147"/>
      <c r="G58" s="147"/>
      <c r="H58" s="148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50"/>
      <c r="AB58" s="144"/>
      <c r="AC58" s="145"/>
      <c r="AD58" s="144"/>
      <c r="AE58" s="145"/>
      <c r="AF58" s="144"/>
      <c r="AG58" s="145"/>
      <c r="AH58" s="12"/>
    </row>
    <row r="59" spans="1:34" ht="12.75" customHeight="1" x14ac:dyDescent="0.25">
      <c r="A59" s="13"/>
      <c r="B59" s="144">
        <v>2</v>
      </c>
      <c r="C59" s="146"/>
      <c r="D59" s="145"/>
      <c r="E59" s="147"/>
      <c r="F59" s="147"/>
      <c r="G59" s="147"/>
      <c r="H59" s="148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50"/>
      <c r="AB59" s="144"/>
      <c r="AC59" s="145"/>
      <c r="AD59" s="144"/>
      <c r="AE59" s="145"/>
      <c r="AF59" s="144"/>
      <c r="AG59" s="145"/>
      <c r="AH59" s="12"/>
    </row>
    <row r="60" spans="1:34" ht="12.75" customHeight="1" x14ac:dyDescent="0.25">
      <c r="A60" s="13"/>
      <c r="B60" s="144">
        <v>1</v>
      </c>
      <c r="C60" s="146"/>
      <c r="D60" s="145"/>
      <c r="E60" s="147"/>
      <c r="F60" s="147"/>
      <c r="G60" s="147"/>
      <c r="H60" s="148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50"/>
      <c r="AB60" s="144"/>
      <c r="AC60" s="145"/>
      <c r="AD60" s="144"/>
      <c r="AE60" s="145"/>
      <c r="AF60" s="144"/>
      <c r="AG60" s="145"/>
      <c r="AH60" s="12"/>
    </row>
    <row r="61" spans="1:34" ht="12.75" customHeight="1" x14ac:dyDescent="0.25">
      <c r="A61" s="13"/>
      <c r="B61" s="144">
        <v>0</v>
      </c>
      <c r="C61" s="146"/>
      <c r="D61" s="145"/>
      <c r="E61" s="147">
        <v>43649</v>
      </c>
      <c r="F61" s="147"/>
      <c r="G61" s="147"/>
      <c r="H61" s="148" t="s">
        <v>18</v>
      </c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50"/>
      <c r="AB61" s="144" t="s">
        <v>93</v>
      </c>
      <c r="AC61" s="145"/>
      <c r="AD61" s="144" t="s">
        <v>92</v>
      </c>
      <c r="AE61" s="145"/>
      <c r="AF61" s="144" t="s">
        <v>102</v>
      </c>
      <c r="AG61" s="145"/>
      <c r="AH61" s="12"/>
    </row>
    <row r="62" spans="1:34" ht="12.75" customHeight="1" x14ac:dyDescent="0.25">
      <c r="A62" s="14"/>
      <c r="B62" s="151" t="s">
        <v>19</v>
      </c>
      <c r="C62" s="152"/>
      <c r="D62" s="153"/>
      <c r="E62" s="154" t="s">
        <v>20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6"/>
      <c r="AB62" s="151" t="s">
        <v>21</v>
      </c>
      <c r="AC62" s="153"/>
      <c r="AD62" s="151" t="s">
        <v>22</v>
      </c>
      <c r="AE62" s="153"/>
      <c r="AF62" s="151" t="s">
        <v>23</v>
      </c>
      <c r="AG62" s="153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187"/>
  <sheetViews>
    <sheetView showGridLines="0" tabSelected="1" view="pageBreakPreview" zoomScale="55" zoomScaleNormal="55" zoomScaleSheetLayoutView="55" workbookViewId="0">
      <selection activeCell="E173" sqref="E173:U173"/>
    </sheetView>
  </sheetViews>
  <sheetFormatPr defaultColWidth="6.7109375" defaultRowHeight="18" customHeight="1" outlineLevelRow="1" x14ac:dyDescent="0.25"/>
  <cols>
    <col min="1" max="1" width="2.7109375" style="37" customWidth="1"/>
    <col min="2" max="3" width="6.7109375" style="37" customWidth="1"/>
    <col min="4" max="4" width="3.5703125" style="37" customWidth="1"/>
    <col min="5" max="5" width="6.7109375" style="37"/>
    <col min="6" max="6" width="2.85546875" style="37" customWidth="1"/>
    <col min="7" max="7" width="6.7109375" style="37"/>
    <col min="8" max="8" width="12.28515625" style="37" bestFit="1" customWidth="1"/>
    <col min="9" max="10" width="6.7109375" style="37"/>
    <col min="11" max="11" width="5.140625" style="37" customWidth="1"/>
    <col min="12" max="12" width="11.7109375" style="37" bestFit="1" customWidth="1"/>
    <col min="13" max="13" width="11" style="37" customWidth="1"/>
    <col min="14" max="15" width="6.7109375" style="37"/>
    <col min="16" max="16" width="11.42578125" style="37" bestFit="1" customWidth="1"/>
    <col min="17" max="18" width="6.7109375" style="37"/>
    <col min="19" max="19" width="6.7109375" style="37" customWidth="1"/>
    <col min="20" max="20" width="28.85546875" style="37" bestFit="1" customWidth="1"/>
    <col min="21" max="21" width="6.7109375" style="37"/>
    <col min="22" max="22" width="8.5703125" style="37" customWidth="1"/>
    <col min="23" max="23" width="9.140625" style="37" customWidth="1"/>
    <col min="24" max="24" width="6.7109375" style="37"/>
    <col min="25" max="25" width="8.5703125" style="37" customWidth="1"/>
    <col min="26" max="26" width="7.42578125" style="137" bestFit="1" customWidth="1"/>
    <col min="27" max="27" width="22.140625" style="137" bestFit="1" customWidth="1"/>
    <col min="28" max="35" width="7.7109375" style="37" customWidth="1"/>
    <col min="36" max="38" width="6.7109375" style="37" customWidth="1"/>
    <col min="39" max="39" width="6.7109375" style="37"/>
    <col min="40" max="40" width="11" style="37" bestFit="1" customWidth="1"/>
    <col min="41" max="16384" width="6.7109375" style="37"/>
  </cols>
  <sheetData>
    <row r="2" spans="2:38" ht="15" customHeight="1" x14ac:dyDescent="0.25">
      <c r="B2" s="274"/>
      <c r="C2" s="275"/>
      <c r="D2" s="275"/>
      <c r="E2" s="275"/>
      <c r="F2" s="275"/>
      <c r="G2" s="275"/>
      <c r="H2" s="280" t="s">
        <v>173</v>
      </c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2"/>
    </row>
    <row r="3" spans="2:38" ht="15" customHeight="1" x14ac:dyDescent="0.25">
      <c r="B3" s="276"/>
      <c r="C3" s="277"/>
      <c r="D3" s="277"/>
      <c r="E3" s="277"/>
      <c r="F3" s="277"/>
      <c r="G3" s="277"/>
      <c r="H3" s="283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5"/>
    </row>
    <row r="4" spans="2:38" ht="18.75" x14ac:dyDescent="0.25">
      <c r="B4" s="276"/>
      <c r="C4" s="277"/>
      <c r="D4" s="277"/>
      <c r="E4" s="277"/>
      <c r="F4" s="277"/>
      <c r="G4" s="277"/>
      <c r="H4" s="26" t="s">
        <v>1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26" t="s">
        <v>24</v>
      </c>
      <c r="U4" s="36"/>
      <c r="V4" s="36"/>
      <c r="W4" s="36"/>
      <c r="X4" s="29"/>
      <c r="Y4" s="271" t="s">
        <v>0</v>
      </c>
      <c r="Z4" s="272"/>
      <c r="AA4" s="272"/>
      <c r="AB4" s="272"/>
      <c r="AC4" s="272"/>
      <c r="AD4" s="273"/>
      <c r="AE4" s="265"/>
      <c r="AF4" s="266"/>
      <c r="AG4" s="266"/>
      <c r="AH4" s="266"/>
      <c r="AI4" s="266"/>
      <c r="AJ4" s="266"/>
      <c r="AK4" s="266"/>
      <c r="AL4" s="267"/>
    </row>
    <row r="5" spans="2:38" ht="15" customHeight="1" x14ac:dyDescent="0.25">
      <c r="B5" s="276"/>
      <c r="C5" s="277"/>
      <c r="D5" s="277"/>
      <c r="E5" s="277"/>
      <c r="F5" s="277"/>
      <c r="G5" s="277"/>
      <c r="H5" s="257" t="s">
        <v>91</v>
      </c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9"/>
      <c r="T5" s="254" t="str">
        <f>Capa!W4</f>
        <v>DI-00081-PB-LI-CV-0001</v>
      </c>
      <c r="U5" s="255"/>
      <c r="V5" s="255"/>
      <c r="W5" s="255"/>
      <c r="X5" s="256"/>
      <c r="Y5" s="30"/>
      <c r="Z5" s="129"/>
      <c r="AA5" s="129"/>
      <c r="AB5" s="105"/>
      <c r="AC5" s="105"/>
      <c r="AD5" s="31"/>
      <c r="AE5" s="268"/>
      <c r="AF5" s="269"/>
      <c r="AG5" s="269"/>
      <c r="AH5" s="269"/>
      <c r="AI5" s="269"/>
      <c r="AJ5" s="269"/>
      <c r="AK5" s="269"/>
      <c r="AL5" s="270"/>
    </row>
    <row r="6" spans="2:38" ht="15" customHeight="1" x14ac:dyDescent="0.25">
      <c r="B6" s="276"/>
      <c r="C6" s="277"/>
      <c r="D6" s="277"/>
      <c r="E6" s="277"/>
      <c r="F6" s="277"/>
      <c r="G6" s="277"/>
      <c r="H6" s="23" t="s">
        <v>5</v>
      </c>
      <c r="I6" s="24"/>
      <c r="J6" s="24"/>
      <c r="K6" s="25"/>
      <c r="L6" s="23" t="s">
        <v>6</v>
      </c>
      <c r="M6" s="24"/>
      <c r="N6" s="24"/>
      <c r="O6" s="25"/>
      <c r="P6" s="23" t="s">
        <v>7</v>
      </c>
      <c r="Q6" s="24"/>
      <c r="R6" s="24"/>
      <c r="S6" s="25"/>
      <c r="T6" s="26" t="s">
        <v>25</v>
      </c>
      <c r="U6" s="36"/>
      <c r="V6" s="36"/>
      <c r="W6" s="36"/>
      <c r="X6" s="29"/>
      <c r="Y6" s="32"/>
      <c r="Z6" s="138"/>
      <c r="AA6" s="130" t="s">
        <v>3</v>
      </c>
      <c r="AB6" s="105"/>
      <c r="AC6" s="105"/>
      <c r="AD6" s="31"/>
      <c r="AE6" s="248"/>
      <c r="AF6" s="249"/>
      <c r="AG6" s="249"/>
      <c r="AH6" s="249"/>
      <c r="AI6" s="249"/>
      <c r="AJ6" s="249"/>
      <c r="AK6" s="249"/>
      <c r="AL6" s="250"/>
    </row>
    <row r="7" spans="2:38" ht="15" customHeight="1" x14ac:dyDescent="0.25">
      <c r="B7" s="276"/>
      <c r="C7" s="277"/>
      <c r="D7" s="277"/>
      <c r="E7" s="277"/>
      <c r="F7" s="277"/>
      <c r="G7" s="277"/>
      <c r="H7" s="257" t="s">
        <v>148</v>
      </c>
      <c r="I7" s="258"/>
      <c r="J7" s="258"/>
      <c r="K7" s="259"/>
      <c r="L7" s="257" t="s">
        <v>92</v>
      </c>
      <c r="M7" s="258"/>
      <c r="N7" s="258"/>
      <c r="O7" s="259"/>
      <c r="P7" s="257" t="str">
        <f>Capa!R6</f>
        <v>CRS</v>
      </c>
      <c r="Q7" s="258"/>
      <c r="R7" s="258"/>
      <c r="S7" s="259"/>
      <c r="T7" s="254" t="s">
        <v>11</v>
      </c>
      <c r="U7" s="255"/>
      <c r="V7" s="255"/>
      <c r="W7" s="255"/>
      <c r="X7" s="256"/>
      <c r="Y7" s="33"/>
      <c r="Z7" s="138" t="s">
        <v>9</v>
      </c>
      <c r="AA7" s="130" t="s">
        <v>4</v>
      </c>
      <c r="AB7" s="105"/>
      <c r="AC7" s="105"/>
      <c r="AD7" s="31"/>
      <c r="AE7" s="251"/>
      <c r="AF7" s="252"/>
      <c r="AG7" s="252"/>
      <c r="AH7" s="252"/>
      <c r="AI7" s="252"/>
      <c r="AJ7" s="252"/>
      <c r="AK7" s="252"/>
      <c r="AL7" s="253"/>
    </row>
    <row r="8" spans="2:38" ht="15" customHeight="1" x14ac:dyDescent="0.25">
      <c r="B8" s="276"/>
      <c r="C8" s="277"/>
      <c r="D8" s="277"/>
      <c r="E8" s="277"/>
      <c r="F8" s="277"/>
      <c r="G8" s="277"/>
      <c r="H8" s="23" t="s">
        <v>13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3" t="s">
        <v>14</v>
      </c>
      <c r="U8" s="24"/>
      <c r="V8" s="24"/>
      <c r="W8" s="23" t="s">
        <v>15</v>
      </c>
      <c r="X8" s="25"/>
      <c r="Y8" s="34"/>
      <c r="Z8" s="138"/>
      <c r="AA8" s="130" t="s">
        <v>10</v>
      </c>
      <c r="AB8" s="105"/>
      <c r="AC8" s="105"/>
      <c r="AD8" s="31"/>
      <c r="AE8" s="265"/>
      <c r="AF8" s="266"/>
      <c r="AG8" s="266"/>
      <c r="AH8" s="266"/>
      <c r="AI8" s="266"/>
      <c r="AJ8" s="266"/>
      <c r="AK8" s="266"/>
      <c r="AL8" s="267"/>
    </row>
    <row r="9" spans="2:38" ht="15" customHeight="1" x14ac:dyDescent="0.25">
      <c r="B9" s="276"/>
      <c r="C9" s="277"/>
      <c r="D9" s="277"/>
      <c r="E9" s="277"/>
      <c r="F9" s="277"/>
      <c r="G9" s="277"/>
      <c r="H9" s="257" t="str">
        <f>Capa!H8</f>
        <v>CIVIL</v>
      </c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86">
        <f>Capa!W8</f>
        <v>43649</v>
      </c>
      <c r="U9" s="287"/>
      <c r="V9" s="287"/>
      <c r="W9" s="257">
        <f>Capa!Z8</f>
        <v>0</v>
      </c>
      <c r="X9" s="259"/>
      <c r="Y9" s="30"/>
      <c r="Z9" s="138"/>
      <c r="AA9" s="130" t="s">
        <v>12</v>
      </c>
      <c r="AB9" s="105"/>
      <c r="AC9" s="105"/>
      <c r="AD9" s="31"/>
      <c r="AE9" s="268"/>
      <c r="AF9" s="269"/>
      <c r="AG9" s="269"/>
      <c r="AH9" s="269"/>
      <c r="AI9" s="269"/>
      <c r="AJ9" s="269"/>
      <c r="AK9" s="269"/>
      <c r="AL9" s="270"/>
    </row>
    <row r="10" spans="2:38" ht="15" customHeight="1" x14ac:dyDescent="0.25">
      <c r="B10" s="276"/>
      <c r="C10" s="277"/>
      <c r="D10" s="277"/>
      <c r="E10" s="277"/>
      <c r="F10" s="277"/>
      <c r="G10" s="277"/>
      <c r="H10" s="26" t="s">
        <v>17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35"/>
      <c r="Z10" s="138"/>
      <c r="AA10" s="130" t="s">
        <v>16</v>
      </c>
      <c r="AB10" s="105"/>
      <c r="AC10" s="105"/>
      <c r="AD10" s="31"/>
      <c r="AE10" s="248"/>
      <c r="AF10" s="249"/>
      <c r="AG10" s="249"/>
      <c r="AH10" s="249"/>
      <c r="AI10" s="249"/>
      <c r="AJ10" s="249"/>
      <c r="AK10" s="249"/>
      <c r="AL10" s="250"/>
    </row>
    <row r="11" spans="2:38" ht="15" customHeight="1" x14ac:dyDescent="0.25">
      <c r="B11" s="278"/>
      <c r="C11" s="279"/>
      <c r="D11" s="279"/>
      <c r="E11" s="279"/>
      <c r="F11" s="279"/>
      <c r="G11" s="279"/>
      <c r="H11" s="260" t="str">
        <f>Capa!H10</f>
        <v xml:space="preserve">REFORMA DO PAVIMENTO INFERIOR  DO CENTRO ADMINISTRATIVO  - PRÉDIO 00081
</v>
      </c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2"/>
      <c r="Y11" s="106"/>
      <c r="Z11" s="131"/>
      <c r="AA11" s="131"/>
      <c r="AB11" s="107"/>
      <c r="AC11" s="107"/>
      <c r="AD11" s="108"/>
      <c r="AE11" s="251"/>
      <c r="AF11" s="252"/>
      <c r="AG11" s="252"/>
      <c r="AH11" s="252"/>
      <c r="AI11" s="252"/>
      <c r="AJ11" s="252"/>
      <c r="AK11" s="252"/>
      <c r="AL11" s="253"/>
    </row>
    <row r="12" spans="2:38" s="38" customFormat="1" ht="50.25" customHeight="1" x14ac:dyDescent="0.25">
      <c r="B12" s="245" t="s">
        <v>174</v>
      </c>
      <c r="C12" s="245"/>
      <c r="D12" s="245"/>
      <c r="E12" s="245" t="s">
        <v>26</v>
      </c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 t="s">
        <v>31</v>
      </c>
      <c r="W12" s="245"/>
      <c r="X12" s="245" t="s">
        <v>27</v>
      </c>
      <c r="Y12" s="245"/>
      <c r="Z12" s="243" t="s">
        <v>28</v>
      </c>
      <c r="AA12" s="244"/>
      <c r="AB12" s="246" t="s">
        <v>75</v>
      </c>
      <c r="AC12" s="247"/>
      <c r="AD12" s="246" t="s">
        <v>76</v>
      </c>
      <c r="AE12" s="247"/>
      <c r="AF12" s="246" t="s">
        <v>74</v>
      </c>
      <c r="AG12" s="247"/>
      <c r="AH12" s="246" t="s">
        <v>77</v>
      </c>
      <c r="AI12" s="247"/>
      <c r="AJ12" s="246" t="s">
        <v>30</v>
      </c>
      <c r="AK12" s="288"/>
      <c r="AL12" s="247"/>
    </row>
    <row r="13" spans="2:38" s="38" customFormat="1" ht="51" customHeight="1" x14ac:dyDescent="0.25">
      <c r="B13" s="289"/>
      <c r="C13" s="290"/>
      <c r="D13" s="291"/>
      <c r="E13" s="292" t="str">
        <f>Capa!H10</f>
        <v xml:space="preserve">REFORMA DO PAVIMENTO INFERIOR  DO CENTRO ADMINISTRATIVO  - PRÉDIO 00081
</v>
      </c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0"/>
      <c r="W13" s="290"/>
      <c r="X13" s="114"/>
      <c r="Y13" s="114"/>
      <c r="Z13" s="132"/>
      <c r="AA13" s="132"/>
      <c r="AB13" s="114"/>
      <c r="AC13" s="114"/>
      <c r="AD13" s="114"/>
      <c r="AE13" s="114"/>
      <c r="AF13" s="115"/>
      <c r="AG13" s="116"/>
      <c r="AH13" s="115"/>
      <c r="AI13" s="116"/>
      <c r="AJ13" s="115"/>
      <c r="AK13" s="114"/>
      <c r="AL13" s="116"/>
    </row>
    <row r="14" spans="2:38" s="104" customFormat="1" ht="15.75" x14ac:dyDescent="0.25">
      <c r="B14" s="225" t="s">
        <v>90</v>
      </c>
      <c r="C14" s="226"/>
      <c r="D14" s="227"/>
      <c r="E14" s="232" t="s">
        <v>147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102"/>
      <c r="W14" s="102"/>
      <c r="X14" s="102"/>
      <c r="Y14" s="102"/>
      <c r="Z14" s="133"/>
      <c r="AA14" s="133"/>
      <c r="AB14" s="102"/>
      <c r="AC14" s="102"/>
      <c r="AD14" s="102"/>
      <c r="AE14" s="102"/>
      <c r="AF14" s="263"/>
      <c r="AG14" s="264"/>
      <c r="AH14" s="263"/>
      <c r="AI14" s="264"/>
      <c r="AJ14" s="263"/>
      <c r="AK14" s="294"/>
      <c r="AL14" s="264"/>
    </row>
    <row r="15" spans="2:38" s="104" customFormat="1" ht="15.75" outlineLevel="1" x14ac:dyDescent="0.25">
      <c r="B15" s="230"/>
      <c r="C15" s="231"/>
      <c r="D15" s="231"/>
      <c r="E15" s="204" t="s">
        <v>122</v>
      </c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6"/>
      <c r="V15" s="197"/>
      <c r="W15" s="197"/>
      <c r="X15" s="198"/>
      <c r="Y15" s="198"/>
      <c r="Z15" s="295"/>
      <c r="AA15" s="296"/>
      <c r="AB15" s="297"/>
      <c r="AC15" s="298"/>
      <c r="AD15" s="195"/>
      <c r="AE15" s="195"/>
      <c r="AF15" s="182"/>
      <c r="AG15" s="183"/>
      <c r="AH15" s="182"/>
      <c r="AI15" s="183"/>
      <c r="AJ15" s="182"/>
      <c r="AK15" s="194"/>
      <c r="AL15" s="183"/>
    </row>
    <row r="16" spans="2:38" s="104" customFormat="1" ht="15.75" outlineLevel="1" x14ac:dyDescent="0.25">
      <c r="B16" s="209" t="s">
        <v>79</v>
      </c>
      <c r="C16" s="210"/>
      <c r="D16" s="211"/>
      <c r="E16" s="199" t="s">
        <v>144</v>
      </c>
      <c r="F16" s="200" t="s">
        <v>113</v>
      </c>
      <c r="G16" s="200" t="s">
        <v>113</v>
      </c>
      <c r="H16" s="200" t="s">
        <v>113</v>
      </c>
      <c r="I16" s="200" t="s">
        <v>113</v>
      </c>
      <c r="J16" s="200" t="s">
        <v>113</v>
      </c>
      <c r="K16" s="200" t="s">
        <v>113</v>
      </c>
      <c r="L16" s="200" t="s">
        <v>113</v>
      </c>
      <c r="M16" s="200" t="s">
        <v>113</v>
      </c>
      <c r="N16" s="200" t="s">
        <v>113</v>
      </c>
      <c r="O16" s="200" t="s">
        <v>113</v>
      </c>
      <c r="P16" s="200" t="s">
        <v>113</v>
      </c>
      <c r="Q16" s="200" t="s">
        <v>113</v>
      </c>
      <c r="R16" s="200" t="s">
        <v>113</v>
      </c>
      <c r="S16" s="200" t="s">
        <v>113</v>
      </c>
      <c r="T16" s="200" t="s">
        <v>113</v>
      </c>
      <c r="U16" s="201" t="s">
        <v>113</v>
      </c>
      <c r="V16" s="197" t="s">
        <v>11</v>
      </c>
      <c r="W16" s="197"/>
      <c r="X16" s="198" t="s">
        <v>196</v>
      </c>
      <c r="Y16" s="198">
        <v>3</v>
      </c>
      <c r="Z16" s="192">
        <v>3</v>
      </c>
      <c r="AA16" s="193"/>
      <c r="AB16" s="195"/>
      <c r="AC16" s="195"/>
      <c r="AD16" s="195"/>
      <c r="AE16" s="195"/>
      <c r="AF16" s="182">
        <f t="shared" ref="AF16:AF28" si="0">AB16*Z16</f>
        <v>0</v>
      </c>
      <c r="AG16" s="183"/>
      <c r="AH16" s="182">
        <f t="shared" ref="AH16:AH28" si="1">AD16*Z16</f>
        <v>0</v>
      </c>
      <c r="AI16" s="183"/>
      <c r="AJ16" s="182">
        <f t="shared" ref="AJ16:AJ28" si="2">AF16+AH16</f>
        <v>0</v>
      </c>
      <c r="AK16" s="194"/>
      <c r="AL16" s="183"/>
    </row>
    <row r="17" spans="2:38" s="104" customFormat="1" ht="15.75" outlineLevel="1" x14ac:dyDescent="0.25">
      <c r="B17" s="209" t="s">
        <v>80</v>
      </c>
      <c r="C17" s="210"/>
      <c r="D17" s="211"/>
      <c r="E17" s="199" t="s">
        <v>143</v>
      </c>
      <c r="F17" s="200" t="s">
        <v>114</v>
      </c>
      <c r="G17" s="200" t="s">
        <v>114</v>
      </c>
      <c r="H17" s="200" t="s">
        <v>114</v>
      </c>
      <c r="I17" s="200" t="s">
        <v>114</v>
      </c>
      <c r="J17" s="200" t="s">
        <v>114</v>
      </c>
      <c r="K17" s="200" t="s">
        <v>114</v>
      </c>
      <c r="L17" s="200" t="s">
        <v>114</v>
      </c>
      <c r="M17" s="200" t="s">
        <v>114</v>
      </c>
      <c r="N17" s="200" t="s">
        <v>114</v>
      </c>
      <c r="O17" s="200" t="s">
        <v>114</v>
      </c>
      <c r="P17" s="200" t="s">
        <v>114</v>
      </c>
      <c r="Q17" s="200" t="s">
        <v>114</v>
      </c>
      <c r="R17" s="200" t="s">
        <v>114</v>
      </c>
      <c r="S17" s="200" t="s">
        <v>114</v>
      </c>
      <c r="T17" s="200" t="s">
        <v>114</v>
      </c>
      <c r="U17" s="201" t="s">
        <v>114</v>
      </c>
      <c r="V17" s="197" t="s">
        <v>11</v>
      </c>
      <c r="W17" s="197"/>
      <c r="X17" s="198" t="s">
        <v>196</v>
      </c>
      <c r="Y17" s="198">
        <v>3</v>
      </c>
      <c r="Z17" s="192">
        <v>3</v>
      </c>
      <c r="AA17" s="193"/>
      <c r="AB17" s="195"/>
      <c r="AC17" s="195"/>
      <c r="AD17" s="195"/>
      <c r="AE17" s="195"/>
      <c r="AF17" s="182">
        <f t="shared" si="0"/>
        <v>0</v>
      </c>
      <c r="AG17" s="183"/>
      <c r="AH17" s="182">
        <f t="shared" si="1"/>
        <v>0</v>
      </c>
      <c r="AI17" s="183"/>
      <c r="AJ17" s="182">
        <f t="shared" si="2"/>
        <v>0</v>
      </c>
      <c r="AK17" s="194"/>
      <c r="AL17" s="183"/>
    </row>
    <row r="18" spans="2:38" s="104" customFormat="1" ht="15.75" outlineLevel="1" x14ac:dyDescent="0.25">
      <c r="B18" s="209" t="s">
        <v>81</v>
      </c>
      <c r="C18" s="210"/>
      <c r="D18" s="211"/>
      <c r="E18" s="199" t="s">
        <v>115</v>
      </c>
      <c r="F18" s="200" t="s">
        <v>115</v>
      </c>
      <c r="G18" s="200" t="s">
        <v>115</v>
      </c>
      <c r="H18" s="200" t="s">
        <v>115</v>
      </c>
      <c r="I18" s="200" t="s">
        <v>115</v>
      </c>
      <c r="J18" s="200" t="s">
        <v>115</v>
      </c>
      <c r="K18" s="200" t="s">
        <v>115</v>
      </c>
      <c r="L18" s="200" t="s">
        <v>115</v>
      </c>
      <c r="M18" s="200" t="s">
        <v>115</v>
      </c>
      <c r="N18" s="200" t="s">
        <v>115</v>
      </c>
      <c r="O18" s="200" t="s">
        <v>115</v>
      </c>
      <c r="P18" s="200" t="s">
        <v>115</v>
      </c>
      <c r="Q18" s="200" t="s">
        <v>115</v>
      </c>
      <c r="R18" s="200" t="s">
        <v>115</v>
      </c>
      <c r="S18" s="200" t="s">
        <v>115</v>
      </c>
      <c r="T18" s="200" t="s">
        <v>115</v>
      </c>
      <c r="U18" s="201" t="s">
        <v>115</v>
      </c>
      <c r="V18" s="197" t="s">
        <v>11</v>
      </c>
      <c r="W18" s="197"/>
      <c r="X18" s="198" t="s">
        <v>94</v>
      </c>
      <c r="Y18" s="198">
        <v>20</v>
      </c>
      <c r="Z18" s="192">
        <v>1</v>
      </c>
      <c r="AA18" s="193"/>
      <c r="AB18" s="240"/>
      <c r="AC18" s="240"/>
      <c r="AD18" s="195"/>
      <c r="AE18" s="195"/>
      <c r="AF18" s="182">
        <f t="shared" si="0"/>
        <v>0</v>
      </c>
      <c r="AG18" s="183"/>
      <c r="AH18" s="182">
        <f t="shared" si="1"/>
        <v>0</v>
      </c>
      <c r="AI18" s="183"/>
      <c r="AJ18" s="182">
        <f t="shared" si="2"/>
        <v>0</v>
      </c>
      <c r="AK18" s="194"/>
      <c r="AL18" s="183"/>
    </row>
    <row r="19" spans="2:38" s="104" customFormat="1" ht="15.75" outlineLevel="1" x14ac:dyDescent="0.25">
      <c r="B19" s="209" t="s">
        <v>82</v>
      </c>
      <c r="C19" s="210"/>
      <c r="D19" s="211"/>
      <c r="E19" s="199" t="s">
        <v>116</v>
      </c>
      <c r="F19" s="200" t="s">
        <v>116</v>
      </c>
      <c r="G19" s="200" t="s">
        <v>116</v>
      </c>
      <c r="H19" s="200" t="s">
        <v>116</v>
      </c>
      <c r="I19" s="200" t="s">
        <v>116</v>
      </c>
      <c r="J19" s="200" t="s">
        <v>116</v>
      </c>
      <c r="K19" s="200" t="s">
        <v>116</v>
      </c>
      <c r="L19" s="200" t="s">
        <v>116</v>
      </c>
      <c r="M19" s="200" t="s">
        <v>116</v>
      </c>
      <c r="N19" s="200" t="s">
        <v>116</v>
      </c>
      <c r="O19" s="200" t="s">
        <v>116</v>
      </c>
      <c r="P19" s="200" t="s">
        <v>116</v>
      </c>
      <c r="Q19" s="200" t="s">
        <v>116</v>
      </c>
      <c r="R19" s="200" t="s">
        <v>116</v>
      </c>
      <c r="S19" s="200" t="s">
        <v>116</v>
      </c>
      <c r="T19" s="200" t="s">
        <v>116</v>
      </c>
      <c r="U19" s="201" t="s">
        <v>116</v>
      </c>
      <c r="V19" s="197" t="s">
        <v>11</v>
      </c>
      <c r="W19" s="197"/>
      <c r="X19" s="198" t="s">
        <v>196</v>
      </c>
      <c r="Y19" s="198">
        <v>3</v>
      </c>
      <c r="Z19" s="192">
        <v>3</v>
      </c>
      <c r="AA19" s="193"/>
      <c r="AB19" s="240"/>
      <c r="AC19" s="240"/>
      <c r="AD19" s="195"/>
      <c r="AE19" s="195"/>
      <c r="AF19" s="182">
        <f t="shared" si="0"/>
        <v>0</v>
      </c>
      <c r="AG19" s="183"/>
      <c r="AH19" s="182">
        <f t="shared" si="1"/>
        <v>0</v>
      </c>
      <c r="AI19" s="183"/>
      <c r="AJ19" s="182">
        <f t="shared" si="2"/>
        <v>0</v>
      </c>
      <c r="AK19" s="194"/>
      <c r="AL19" s="183"/>
    </row>
    <row r="20" spans="2:38" s="104" customFormat="1" ht="15.75" outlineLevel="1" x14ac:dyDescent="0.25">
      <c r="B20" s="209" t="s">
        <v>83</v>
      </c>
      <c r="C20" s="210"/>
      <c r="D20" s="211"/>
      <c r="E20" s="199" t="s">
        <v>117</v>
      </c>
      <c r="F20" s="200" t="s">
        <v>117</v>
      </c>
      <c r="G20" s="200" t="s">
        <v>117</v>
      </c>
      <c r="H20" s="200" t="s">
        <v>117</v>
      </c>
      <c r="I20" s="200" t="s">
        <v>117</v>
      </c>
      <c r="J20" s="200" t="s">
        <v>117</v>
      </c>
      <c r="K20" s="200" t="s">
        <v>117</v>
      </c>
      <c r="L20" s="200" t="s">
        <v>117</v>
      </c>
      <c r="M20" s="200" t="s">
        <v>117</v>
      </c>
      <c r="N20" s="200" t="s">
        <v>117</v>
      </c>
      <c r="O20" s="200" t="s">
        <v>117</v>
      </c>
      <c r="P20" s="200" t="s">
        <v>117</v>
      </c>
      <c r="Q20" s="200" t="s">
        <v>117</v>
      </c>
      <c r="R20" s="200" t="s">
        <v>117</v>
      </c>
      <c r="S20" s="200" t="s">
        <v>117</v>
      </c>
      <c r="T20" s="200" t="s">
        <v>117</v>
      </c>
      <c r="U20" s="201" t="s">
        <v>117</v>
      </c>
      <c r="V20" s="190" t="s">
        <v>11</v>
      </c>
      <c r="W20" s="191"/>
      <c r="X20" s="198" t="s">
        <v>196</v>
      </c>
      <c r="Y20" s="198">
        <v>3</v>
      </c>
      <c r="Z20" s="192">
        <v>3</v>
      </c>
      <c r="AA20" s="193"/>
      <c r="AB20" s="240"/>
      <c r="AC20" s="240"/>
      <c r="AD20" s="195"/>
      <c r="AE20" s="195"/>
      <c r="AF20" s="182">
        <f t="shared" si="0"/>
        <v>0</v>
      </c>
      <c r="AG20" s="183"/>
      <c r="AH20" s="182">
        <f t="shared" si="1"/>
        <v>0</v>
      </c>
      <c r="AI20" s="183"/>
      <c r="AJ20" s="182">
        <f t="shared" si="2"/>
        <v>0</v>
      </c>
      <c r="AK20" s="194"/>
      <c r="AL20" s="183"/>
    </row>
    <row r="21" spans="2:38" s="104" customFormat="1" ht="15.75" outlineLevel="1" x14ac:dyDescent="0.25">
      <c r="B21" s="209" t="s">
        <v>84</v>
      </c>
      <c r="C21" s="210"/>
      <c r="D21" s="211"/>
      <c r="E21" s="199" t="s">
        <v>118</v>
      </c>
      <c r="F21" s="200" t="s">
        <v>118</v>
      </c>
      <c r="G21" s="200" t="s">
        <v>118</v>
      </c>
      <c r="H21" s="200" t="s">
        <v>118</v>
      </c>
      <c r="I21" s="200" t="s">
        <v>118</v>
      </c>
      <c r="J21" s="200" t="s">
        <v>118</v>
      </c>
      <c r="K21" s="200" t="s">
        <v>118</v>
      </c>
      <c r="L21" s="200" t="s">
        <v>118</v>
      </c>
      <c r="M21" s="200" t="s">
        <v>118</v>
      </c>
      <c r="N21" s="200" t="s">
        <v>118</v>
      </c>
      <c r="O21" s="200" t="s">
        <v>118</v>
      </c>
      <c r="P21" s="200" t="s">
        <v>118</v>
      </c>
      <c r="Q21" s="200" t="s">
        <v>118</v>
      </c>
      <c r="R21" s="200" t="s">
        <v>118</v>
      </c>
      <c r="S21" s="200" t="s">
        <v>118</v>
      </c>
      <c r="T21" s="200" t="s">
        <v>118</v>
      </c>
      <c r="U21" s="201" t="s">
        <v>118</v>
      </c>
      <c r="V21" s="197" t="s">
        <v>11</v>
      </c>
      <c r="W21" s="197"/>
      <c r="X21" s="198" t="s">
        <v>124</v>
      </c>
      <c r="Y21" s="198">
        <v>160</v>
      </c>
      <c r="Z21" s="305">
        <v>100</v>
      </c>
      <c r="AA21" s="306"/>
      <c r="AB21" s="240"/>
      <c r="AC21" s="240"/>
      <c r="AD21" s="195"/>
      <c r="AE21" s="195"/>
      <c r="AF21" s="182">
        <f t="shared" si="0"/>
        <v>0</v>
      </c>
      <c r="AG21" s="183"/>
      <c r="AH21" s="182">
        <f t="shared" si="1"/>
        <v>0</v>
      </c>
      <c r="AI21" s="183"/>
      <c r="AJ21" s="182">
        <f t="shared" si="2"/>
        <v>0</v>
      </c>
      <c r="AK21" s="194"/>
      <c r="AL21" s="183"/>
    </row>
    <row r="22" spans="2:38" s="104" customFormat="1" ht="15.75" outlineLevel="1" x14ac:dyDescent="0.25">
      <c r="B22" s="209" t="s">
        <v>85</v>
      </c>
      <c r="C22" s="210"/>
      <c r="D22" s="211"/>
      <c r="E22" s="199" t="s">
        <v>119</v>
      </c>
      <c r="F22" s="200" t="s">
        <v>119</v>
      </c>
      <c r="G22" s="200" t="s">
        <v>119</v>
      </c>
      <c r="H22" s="200" t="s">
        <v>119</v>
      </c>
      <c r="I22" s="200" t="s">
        <v>119</v>
      </c>
      <c r="J22" s="200" t="s">
        <v>119</v>
      </c>
      <c r="K22" s="200" t="s">
        <v>119</v>
      </c>
      <c r="L22" s="200" t="s">
        <v>119</v>
      </c>
      <c r="M22" s="200" t="s">
        <v>119</v>
      </c>
      <c r="N22" s="200" t="s">
        <v>119</v>
      </c>
      <c r="O22" s="200" t="s">
        <v>119</v>
      </c>
      <c r="P22" s="200" t="s">
        <v>119</v>
      </c>
      <c r="Q22" s="200" t="s">
        <v>119</v>
      </c>
      <c r="R22" s="200" t="s">
        <v>119</v>
      </c>
      <c r="S22" s="200" t="s">
        <v>119</v>
      </c>
      <c r="T22" s="200" t="s">
        <v>119</v>
      </c>
      <c r="U22" s="201" t="s">
        <v>119</v>
      </c>
      <c r="V22" s="197" t="s">
        <v>11</v>
      </c>
      <c r="W22" s="197"/>
      <c r="X22" s="198" t="s">
        <v>124</v>
      </c>
      <c r="Y22" s="198">
        <f>5*2.2</f>
        <v>11</v>
      </c>
      <c r="Z22" s="192">
        <v>10</v>
      </c>
      <c r="AA22" s="193"/>
      <c r="AB22" s="195"/>
      <c r="AC22" s="195"/>
      <c r="AD22" s="195"/>
      <c r="AE22" s="195"/>
      <c r="AF22" s="182">
        <f t="shared" si="0"/>
        <v>0</v>
      </c>
      <c r="AG22" s="183"/>
      <c r="AH22" s="182">
        <f t="shared" si="1"/>
        <v>0</v>
      </c>
      <c r="AI22" s="183"/>
      <c r="AJ22" s="182">
        <f t="shared" si="2"/>
        <v>0</v>
      </c>
      <c r="AK22" s="194"/>
      <c r="AL22" s="183"/>
    </row>
    <row r="23" spans="2:38" s="104" customFormat="1" ht="15.75" outlineLevel="1" x14ac:dyDescent="0.25">
      <c r="B23" s="209" t="s">
        <v>86</v>
      </c>
      <c r="C23" s="210"/>
      <c r="D23" s="211"/>
      <c r="E23" s="199" t="s">
        <v>120</v>
      </c>
      <c r="F23" s="200" t="s">
        <v>120</v>
      </c>
      <c r="G23" s="200" t="s">
        <v>120</v>
      </c>
      <c r="H23" s="200" t="s">
        <v>120</v>
      </c>
      <c r="I23" s="200" t="s">
        <v>120</v>
      </c>
      <c r="J23" s="200" t="s">
        <v>120</v>
      </c>
      <c r="K23" s="200" t="s">
        <v>120</v>
      </c>
      <c r="L23" s="200" t="s">
        <v>120</v>
      </c>
      <c r="M23" s="200" t="s">
        <v>120</v>
      </c>
      <c r="N23" s="200" t="s">
        <v>120</v>
      </c>
      <c r="O23" s="200" t="s">
        <v>120</v>
      </c>
      <c r="P23" s="200" t="s">
        <v>120</v>
      </c>
      <c r="Q23" s="200" t="s">
        <v>120</v>
      </c>
      <c r="R23" s="200" t="s">
        <v>120</v>
      </c>
      <c r="S23" s="200" t="s">
        <v>120</v>
      </c>
      <c r="T23" s="200" t="s">
        <v>120</v>
      </c>
      <c r="U23" s="201" t="s">
        <v>120</v>
      </c>
      <c r="V23" s="197" t="s">
        <v>11</v>
      </c>
      <c r="W23" s="197"/>
      <c r="X23" s="198" t="s">
        <v>124</v>
      </c>
      <c r="Y23" s="198">
        <f>1.15*2.2</f>
        <v>2.5299999999999998</v>
      </c>
      <c r="Z23" s="192">
        <v>2.2999999999999998</v>
      </c>
      <c r="AA23" s="193"/>
      <c r="AB23" s="195"/>
      <c r="AC23" s="195"/>
      <c r="AD23" s="195"/>
      <c r="AE23" s="195"/>
      <c r="AF23" s="182">
        <f t="shared" si="0"/>
        <v>0</v>
      </c>
      <c r="AG23" s="183"/>
      <c r="AH23" s="182">
        <f t="shared" si="1"/>
        <v>0</v>
      </c>
      <c r="AI23" s="183"/>
      <c r="AJ23" s="182">
        <f t="shared" si="2"/>
        <v>0</v>
      </c>
      <c r="AK23" s="194"/>
      <c r="AL23" s="183"/>
    </row>
    <row r="24" spans="2:38" s="104" customFormat="1" ht="15.75" outlineLevel="1" x14ac:dyDescent="0.25">
      <c r="B24" s="209" t="s">
        <v>88</v>
      </c>
      <c r="C24" s="210"/>
      <c r="D24" s="211"/>
      <c r="E24" s="199" t="s">
        <v>121</v>
      </c>
      <c r="F24" s="200" t="s">
        <v>121</v>
      </c>
      <c r="G24" s="200" t="s">
        <v>121</v>
      </c>
      <c r="H24" s="200" t="s">
        <v>121</v>
      </c>
      <c r="I24" s="200" t="s">
        <v>121</v>
      </c>
      <c r="J24" s="200" t="s">
        <v>121</v>
      </c>
      <c r="K24" s="200" t="s">
        <v>121</v>
      </c>
      <c r="L24" s="200" t="s">
        <v>121</v>
      </c>
      <c r="M24" s="200" t="s">
        <v>121</v>
      </c>
      <c r="N24" s="200" t="s">
        <v>121</v>
      </c>
      <c r="O24" s="200" t="s">
        <v>121</v>
      </c>
      <c r="P24" s="200" t="s">
        <v>121</v>
      </c>
      <c r="Q24" s="200" t="s">
        <v>121</v>
      </c>
      <c r="R24" s="200" t="s">
        <v>121</v>
      </c>
      <c r="S24" s="200" t="s">
        <v>121</v>
      </c>
      <c r="T24" s="200" t="s">
        <v>121</v>
      </c>
      <c r="U24" s="201" t="s">
        <v>121</v>
      </c>
      <c r="V24" s="197" t="s">
        <v>11</v>
      </c>
      <c r="W24" s="197"/>
      <c r="X24" s="198" t="s">
        <v>124</v>
      </c>
      <c r="Y24" s="198">
        <f>(3*1.5)+(1*1.5)+(1*1.5)</f>
        <v>7.5</v>
      </c>
      <c r="Z24" s="192">
        <v>6</v>
      </c>
      <c r="AA24" s="193"/>
      <c r="AB24" s="195"/>
      <c r="AC24" s="195"/>
      <c r="AD24" s="195"/>
      <c r="AE24" s="195"/>
      <c r="AF24" s="182">
        <f t="shared" si="0"/>
        <v>0</v>
      </c>
      <c r="AG24" s="183"/>
      <c r="AH24" s="182">
        <f t="shared" si="1"/>
        <v>0</v>
      </c>
      <c r="AI24" s="183"/>
      <c r="AJ24" s="182">
        <f t="shared" si="2"/>
        <v>0</v>
      </c>
      <c r="AK24" s="194"/>
      <c r="AL24" s="183"/>
    </row>
    <row r="25" spans="2:38" s="104" customFormat="1" ht="15.75" outlineLevel="1" x14ac:dyDescent="0.25">
      <c r="B25" s="230"/>
      <c r="C25" s="231"/>
      <c r="D25" s="231"/>
      <c r="E25" s="199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1"/>
      <c r="V25" s="190"/>
      <c r="W25" s="191"/>
      <c r="X25" s="212"/>
      <c r="Y25" s="191"/>
      <c r="Z25" s="192"/>
      <c r="AA25" s="193"/>
      <c r="AB25" s="195"/>
      <c r="AC25" s="195"/>
      <c r="AD25" s="195"/>
      <c r="AE25" s="195"/>
      <c r="AF25" s="182"/>
      <c r="AG25" s="183"/>
      <c r="AH25" s="182"/>
      <c r="AI25" s="183"/>
      <c r="AJ25" s="182"/>
      <c r="AK25" s="194"/>
      <c r="AL25" s="183"/>
    </row>
    <row r="26" spans="2:38" s="104" customFormat="1" ht="15.75" customHeight="1" outlineLevel="1" x14ac:dyDescent="0.25">
      <c r="B26" s="230"/>
      <c r="C26" s="231"/>
      <c r="D26" s="231"/>
      <c r="E26" s="204" t="s">
        <v>123</v>
      </c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6"/>
      <c r="V26" s="190"/>
      <c r="W26" s="191"/>
      <c r="X26" s="198"/>
      <c r="Y26" s="198"/>
      <c r="Z26" s="192"/>
      <c r="AA26" s="193"/>
      <c r="AB26" s="182"/>
      <c r="AC26" s="183"/>
      <c r="AD26" s="195"/>
      <c r="AE26" s="195"/>
      <c r="AF26" s="182"/>
      <c r="AG26" s="183"/>
      <c r="AH26" s="182"/>
      <c r="AI26" s="183"/>
      <c r="AJ26" s="182"/>
      <c r="AK26" s="194"/>
      <c r="AL26" s="183"/>
    </row>
    <row r="27" spans="2:38" s="104" customFormat="1" ht="15.75" outlineLevel="1" x14ac:dyDescent="0.25">
      <c r="B27" s="230" t="s">
        <v>89</v>
      </c>
      <c r="C27" s="231"/>
      <c r="D27" s="231"/>
      <c r="E27" s="199" t="s">
        <v>125</v>
      </c>
      <c r="F27" s="200" t="s">
        <v>125</v>
      </c>
      <c r="G27" s="200" t="s">
        <v>125</v>
      </c>
      <c r="H27" s="200" t="s">
        <v>125</v>
      </c>
      <c r="I27" s="200" t="s">
        <v>125</v>
      </c>
      <c r="J27" s="200" t="s">
        <v>125</v>
      </c>
      <c r="K27" s="200" t="s">
        <v>125</v>
      </c>
      <c r="L27" s="200" t="s">
        <v>125</v>
      </c>
      <c r="M27" s="200" t="s">
        <v>125</v>
      </c>
      <c r="N27" s="200" t="s">
        <v>125</v>
      </c>
      <c r="O27" s="200" t="s">
        <v>125</v>
      </c>
      <c r="P27" s="200" t="s">
        <v>125</v>
      </c>
      <c r="Q27" s="200" t="s">
        <v>125</v>
      </c>
      <c r="R27" s="200" t="s">
        <v>125</v>
      </c>
      <c r="S27" s="200" t="s">
        <v>125</v>
      </c>
      <c r="T27" s="200" t="s">
        <v>125</v>
      </c>
      <c r="U27" s="201" t="s">
        <v>125</v>
      </c>
      <c r="V27" s="190" t="s">
        <v>11</v>
      </c>
      <c r="W27" s="191"/>
      <c r="X27" s="198" t="s">
        <v>94</v>
      </c>
      <c r="Y27" s="198">
        <v>3</v>
      </c>
      <c r="Z27" s="192">
        <v>3</v>
      </c>
      <c r="AA27" s="193"/>
      <c r="AB27" s="182"/>
      <c r="AC27" s="183"/>
      <c r="AD27" s="195"/>
      <c r="AE27" s="195"/>
      <c r="AF27" s="182">
        <f t="shared" si="0"/>
        <v>0</v>
      </c>
      <c r="AG27" s="183"/>
      <c r="AH27" s="182">
        <f t="shared" si="1"/>
        <v>0</v>
      </c>
      <c r="AI27" s="183"/>
      <c r="AJ27" s="182">
        <f t="shared" si="2"/>
        <v>0</v>
      </c>
      <c r="AK27" s="194"/>
      <c r="AL27" s="183"/>
    </row>
    <row r="28" spans="2:38" s="104" customFormat="1" ht="15.75" customHeight="1" outlineLevel="1" x14ac:dyDescent="0.25">
      <c r="B28" s="230" t="s">
        <v>128</v>
      </c>
      <c r="C28" s="231"/>
      <c r="D28" s="231"/>
      <c r="E28" s="199" t="s">
        <v>126</v>
      </c>
      <c r="F28" s="200" t="s">
        <v>126</v>
      </c>
      <c r="G28" s="200" t="s">
        <v>126</v>
      </c>
      <c r="H28" s="200" t="s">
        <v>126</v>
      </c>
      <c r="I28" s="200" t="s">
        <v>126</v>
      </c>
      <c r="J28" s="200" t="s">
        <v>126</v>
      </c>
      <c r="K28" s="200" t="s">
        <v>126</v>
      </c>
      <c r="L28" s="200" t="s">
        <v>126</v>
      </c>
      <c r="M28" s="200" t="s">
        <v>126</v>
      </c>
      <c r="N28" s="200" t="s">
        <v>126</v>
      </c>
      <c r="O28" s="200" t="s">
        <v>126</v>
      </c>
      <c r="P28" s="200" t="s">
        <v>126</v>
      </c>
      <c r="Q28" s="200" t="s">
        <v>126</v>
      </c>
      <c r="R28" s="200" t="s">
        <v>126</v>
      </c>
      <c r="S28" s="200" t="s">
        <v>126</v>
      </c>
      <c r="T28" s="200" t="s">
        <v>126</v>
      </c>
      <c r="U28" s="201" t="s">
        <v>126</v>
      </c>
      <c r="V28" s="190" t="s">
        <v>11</v>
      </c>
      <c r="W28" s="191"/>
      <c r="X28" s="190" t="s">
        <v>94</v>
      </c>
      <c r="Y28" s="191">
        <v>3</v>
      </c>
      <c r="Z28" s="192">
        <v>3</v>
      </c>
      <c r="AA28" s="193"/>
      <c r="AB28" s="195"/>
      <c r="AC28" s="195"/>
      <c r="AD28" s="195"/>
      <c r="AE28" s="195"/>
      <c r="AF28" s="182">
        <f t="shared" si="0"/>
        <v>0</v>
      </c>
      <c r="AG28" s="183"/>
      <c r="AH28" s="182">
        <f t="shared" si="1"/>
        <v>0</v>
      </c>
      <c r="AI28" s="183"/>
      <c r="AJ28" s="182">
        <f t="shared" si="2"/>
        <v>0</v>
      </c>
      <c r="AK28" s="194"/>
      <c r="AL28" s="183"/>
    </row>
    <row r="29" spans="2:38" s="104" customFormat="1" ht="15.75" customHeight="1" outlineLevel="1" x14ac:dyDescent="0.25">
      <c r="B29" s="230"/>
      <c r="C29" s="231"/>
      <c r="D29" s="231"/>
      <c r="E29" s="199" t="s">
        <v>127</v>
      </c>
      <c r="F29" s="200" t="s">
        <v>127</v>
      </c>
      <c r="G29" s="200" t="s">
        <v>127</v>
      </c>
      <c r="H29" s="200" t="s">
        <v>127</v>
      </c>
      <c r="I29" s="200" t="s">
        <v>127</v>
      </c>
      <c r="J29" s="200" t="s">
        <v>127</v>
      </c>
      <c r="K29" s="200" t="s">
        <v>127</v>
      </c>
      <c r="L29" s="200" t="s">
        <v>127</v>
      </c>
      <c r="M29" s="200" t="s">
        <v>127</v>
      </c>
      <c r="N29" s="200" t="s">
        <v>127</v>
      </c>
      <c r="O29" s="200" t="s">
        <v>127</v>
      </c>
      <c r="P29" s="200" t="s">
        <v>127</v>
      </c>
      <c r="Q29" s="200" t="s">
        <v>127</v>
      </c>
      <c r="R29" s="200" t="s">
        <v>127</v>
      </c>
      <c r="S29" s="200" t="s">
        <v>127</v>
      </c>
      <c r="T29" s="200" t="s">
        <v>127</v>
      </c>
      <c r="U29" s="201" t="s">
        <v>127</v>
      </c>
      <c r="V29" s="190"/>
      <c r="W29" s="191"/>
      <c r="X29" s="212"/>
      <c r="Y29" s="191"/>
      <c r="Z29" s="192"/>
      <c r="AA29" s="193"/>
      <c r="AB29" s="195"/>
      <c r="AC29" s="195"/>
      <c r="AD29" s="195"/>
      <c r="AE29" s="195"/>
      <c r="AF29" s="182"/>
      <c r="AG29" s="183"/>
      <c r="AH29" s="182"/>
      <c r="AI29" s="183"/>
      <c r="AJ29" s="182"/>
      <c r="AK29" s="194"/>
      <c r="AL29" s="183"/>
    </row>
    <row r="30" spans="2:38" s="104" customFormat="1" ht="15.75" customHeight="1" outlineLevel="1" x14ac:dyDescent="0.25">
      <c r="B30" s="230"/>
      <c r="C30" s="231"/>
      <c r="D30" s="231"/>
      <c r="E30" s="199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1"/>
      <c r="V30" s="190"/>
      <c r="W30" s="191"/>
      <c r="X30" s="212"/>
      <c r="Y30" s="191"/>
      <c r="Z30" s="192"/>
      <c r="AA30" s="193"/>
      <c r="AB30" s="195"/>
      <c r="AC30" s="195"/>
      <c r="AD30" s="195"/>
      <c r="AE30" s="195"/>
      <c r="AF30" s="182"/>
      <c r="AG30" s="183"/>
      <c r="AH30" s="182"/>
      <c r="AI30" s="183"/>
      <c r="AJ30" s="182"/>
      <c r="AK30" s="194"/>
      <c r="AL30" s="183"/>
    </row>
    <row r="31" spans="2:38" s="104" customFormat="1" ht="15.75" outlineLevel="1" x14ac:dyDescent="0.25">
      <c r="B31" s="230"/>
      <c r="C31" s="231"/>
      <c r="D31" s="231"/>
      <c r="E31" s="204" t="s">
        <v>185</v>
      </c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6"/>
      <c r="V31" s="190"/>
      <c r="W31" s="191"/>
      <c r="X31" s="212"/>
      <c r="Y31" s="191"/>
      <c r="Z31" s="192"/>
      <c r="AA31" s="193"/>
      <c r="AB31" s="195"/>
      <c r="AC31" s="195"/>
      <c r="AD31" s="182"/>
      <c r="AE31" s="183"/>
      <c r="AF31" s="182"/>
      <c r="AG31" s="183"/>
      <c r="AH31" s="182"/>
      <c r="AI31" s="183"/>
      <c r="AJ31" s="182"/>
      <c r="AK31" s="194"/>
      <c r="AL31" s="183"/>
    </row>
    <row r="32" spans="2:38" s="104" customFormat="1" ht="15.75" outlineLevel="1" x14ac:dyDescent="0.25">
      <c r="B32" s="230" t="s">
        <v>167</v>
      </c>
      <c r="C32" s="231"/>
      <c r="D32" s="231"/>
      <c r="E32" s="199" t="s">
        <v>362</v>
      </c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1"/>
      <c r="V32" s="190" t="s">
        <v>11</v>
      </c>
      <c r="W32" s="191"/>
      <c r="X32" s="212" t="s">
        <v>129</v>
      </c>
      <c r="Y32" s="191" t="s">
        <v>124</v>
      </c>
      <c r="Z32" s="192">
        <v>15</v>
      </c>
      <c r="AA32" s="193"/>
      <c r="AB32" s="240"/>
      <c r="AC32" s="240"/>
      <c r="AD32" s="182"/>
      <c r="AE32" s="183"/>
      <c r="AF32" s="182">
        <f t="shared" ref="AF32" si="3">AB32*Z32</f>
        <v>0</v>
      </c>
      <c r="AG32" s="183"/>
      <c r="AH32" s="182">
        <f t="shared" ref="AH32" si="4">AD32*Z32</f>
        <v>0</v>
      </c>
      <c r="AI32" s="183"/>
      <c r="AJ32" s="182">
        <f t="shared" ref="AJ32" si="5">AF32+AH32</f>
        <v>0</v>
      </c>
      <c r="AK32" s="194"/>
      <c r="AL32" s="183"/>
    </row>
    <row r="33" spans="2:38" s="104" customFormat="1" ht="15.75" outlineLevel="1" x14ac:dyDescent="0.25">
      <c r="B33" s="230" t="s">
        <v>168</v>
      </c>
      <c r="C33" s="231"/>
      <c r="D33" s="231"/>
      <c r="E33" s="199" t="s">
        <v>360</v>
      </c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1"/>
      <c r="V33" s="190" t="s">
        <v>11</v>
      </c>
      <c r="W33" s="191"/>
      <c r="X33" s="212" t="s">
        <v>129</v>
      </c>
      <c r="Y33" s="191" t="s">
        <v>124</v>
      </c>
      <c r="Z33" s="192">
        <v>3</v>
      </c>
      <c r="AA33" s="193"/>
      <c r="AB33" s="240"/>
      <c r="AC33" s="240"/>
      <c r="AD33" s="182"/>
      <c r="AE33" s="183"/>
      <c r="AF33" s="182">
        <f t="shared" ref="AF33" si="6">AB33*Z33</f>
        <v>0</v>
      </c>
      <c r="AG33" s="183"/>
      <c r="AH33" s="182">
        <f t="shared" ref="AH33" si="7">AD33*Z33</f>
        <v>0</v>
      </c>
      <c r="AI33" s="183"/>
      <c r="AJ33" s="182">
        <f t="shared" ref="AJ33" si="8">AF33+AH33</f>
        <v>0</v>
      </c>
      <c r="AK33" s="194"/>
      <c r="AL33" s="183"/>
    </row>
    <row r="34" spans="2:38" s="104" customFormat="1" ht="15.75" outlineLevel="1" x14ac:dyDescent="0.25">
      <c r="B34" s="230" t="s">
        <v>291</v>
      </c>
      <c r="C34" s="231"/>
      <c r="D34" s="231"/>
      <c r="E34" s="199" t="s">
        <v>361</v>
      </c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1"/>
      <c r="V34" s="190" t="s">
        <v>11</v>
      </c>
      <c r="W34" s="191"/>
      <c r="X34" s="212" t="s">
        <v>97</v>
      </c>
      <c r="Y34" s="191" t="s">
        <v>124</v>
      </c>
      <c r="Z34" s="192">
        <v>30</v>
      </c>
      <c r="AA34" s="193"/>
      <c r="AB34" s="240"/>
      <c r="AC34" s="240"/>
      <c r="AD34" s="182"/>
      <c r="AE34" s="183"/>
      <c r="AF34" s="182">
        <f t="shared" ref="AF34" si="9">AB34*Z34</f>
        <v>0</v>
      </c>
      <c r="AG34" s="183"/>
      <c r="AH34" s="182">
        <f t="shared" ref="AH34" si="10">AD34*Z34</f>
        <v>0</v>
      </c>
      <c r="AI34" s="183"/>
      <c r="AJ34" s="182">
        <f t="shared" ref="AJ34" si="11">AF34+AH34</f>
        <v>0</v>
      </c>
      <c r="AK34" s="194"/>
      <c r="AL34" s="183"/>
    </row>
    <row r="35" spans="2:38" s="104" customFormat="1" ht="15.75" outlineLevel="1" x14ac:dyDescent="0.25">
      <c r="B35" s="230" t="s">
        <v>363</v>
      </c>
      <c r="C35" s="231"/>
      <c r="D35" s="231"/>
      <c r="E35" s="199" t="s">
        <v>366</v>
      </c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1"/>
      <c r="V35" s="190" t="s">
        <v>11</v>
      </c>
      <c r="W35" s="191"/>
      <c r="X35" s="212" t="s">
        <v>97</v>
      </c>
      <c r="Y35" s="191" t="s">
        <v>124</v>
      </c>
      <c r="Z35" s="192">
        <v>10</v>
      </c>
      <c r="AA35" s="193"/>
      <c r="AB35" s="240"/>
      <c r="AC35" s="240"/>
      <c r="AD35" s="182"/>
      <c r="AE35" s="183"/>
      <c r="AF35" s="182">
        <f t="shared" ref="AF35" si="12">AB35*Z35</f>
        <v>0</v>
      </c>
      <c r="AG35" s="183"/>
      <c r="AH35" s="182">
        <f t="shared" ref="AH35" si="13">AD35*Z35</f>
        <v>0</v>
      </c>
      <c r="AI35" s="183"/>
      <c r="AJ35" s="182">
        <f t="shared" ref="AJ35" si="14">AF35+AH35</f>
        <v>0</v>
      </c>
      <c r="AK35" s="194"/>
      <c r="AL35" s="183"/>
    </row>
    <row r="36" spans="2:38" s="104" customFormat="1" ht="15.75" customHeight="1" outlineLevel="1" x14ac:dyDescent="0.25">
      <c r="B36" s="230"/>
      <c r="C36" s="231"/>
      <c r="D36" s="231"/>
      <c r="E36" s="199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1"/>
      <c r="V36" s="190"/>
      <c r="W36" s="191"/>
      <c r="X36" s="212"/>
      <c r="Y36" s="191"/>
      <c r="Z36" s="192"/>
      <c r="AA36" s="193"/>
      <c r="AB36" s="195"/>
      <c r="AC36" s="195"/>
      <c r="AD36" s="182"/>
      <c r="AE36" s="183"/>
      <c r="AF36" s="182"/>
      <c r="AG36" s="183"/>
      <c r="AH36" s="182"/>
      <c r="AI36" s="183"/>
      <c r="AJ36" s="182"/>
      <c r="AK36" s="194"/>
      <c r="AL36" s="183"/>
    </row>
    <row r="37" spans="2:38" s="104" customFormat="1" ht="15.75" outlineLevel="1" x14ac:dyDescent="0.25">
      <c r="B37" s="230"/>
      <c r="C37" s="231"/>
      <c r="D37" s="231"/>
      <c r="E37" s="204" t="s">
        <v>190</v>
      </c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6"/>
      <c r="V37" s="190"/>
      <c r="W37" s="191"/>
      <c r="X37" s="212"/>
      <c r="Y37" s="191"/>
      <c r="Z37" s="192"/>
      <c r="AA37" s="193"/>
      <c r="AB37" s="195"/>
      <c r="AC37" s="195"/>
      <c r="AD37" s="195"/>
      <c r="AE37" s="195"/>
      <c r="AF37" s="182"/>
      <c r="AG37" s="183"/>
      <c r="AH37" s="182"/>
      <c r="AI37" s="183"/>
      <c r="AJ37" s="182"/>
      <c r="AK37" s="194"/>
      <c r="AL37" s="183"/>
    </row>
    <row r="38" spans="2:38" s="104" customFormat="1" ht="15.75" customHeight="1" outlineLevel="1" x14ac:dyDescent="0.25">
      <c r="B38" s="230" t="s">
        <v>364</v>
      </c>
      <c r="C38" s="231"/>
      <c r="D38" s="231"/>
      <c r="E38" s="199" t="s">
        <v>186</v>
      </c>
      <c r="F38" s="200" t="s">
        <v>187</v>
      </c>
      <c r="G38" s="200" t="s">
        <v>187</v>
      </c>
      <c r="H38" s="200" t="s">
        <v>187</v>
      </c>
      <c r="I38" s="200" t="s">
        <v>187</v>
      </c>
      <c r="J38" s="200" t="s">
        <v>187</v>
      </c>
      <c r="K38" s="200" t="s">
        <v>187</v>
      </c>
      <c r="L38" s="200" t="s">
        <v>187</v>
      </c>
      <c r="M38" s="200" t="s">
        <v>187</v>
      </c>
      <c r="N38" s="200" t="s">
        <v>187</v>
      </c>
      <c r="O38" s="200" t="s">
        <v>187</v>
      </c>
      <c r="P38" s="200" t="s">
        <v>187</v>
      </c>
      <c r="Q38" s="200" t="s">
        <v>187</v>
      </c>
      <c r="R38" s="200" t="s">
        <v>187</v>
      </c>
      <c r="S38" s="200" t="s">
        <v>187</v>
      </c>
      <c r="T38" s="200" t="s">
        <v>187</v>
      </c>
      <c r="U38" s="201" t="s">
        <v>187</v>
      </c>
      <c r="V38" s="190" t="s">
        <v>11</v>
      </c>
      <c r="W38" s="191"/>
      <c r="X38" s="212" t="s">
        <v>129</v>
      </c>
      <c r="Y38" s="191"/>
      <c r="Z38" s="192">
        <f>SUM(Z32:AA33)</f>
        <v>18</v>
      </c>
      <c r="AA38" s="193"/>
      <c r="AB38" s="195"/>
      <c r="AC38" s="195"/>
      <c r="AD38" s="182"/>
      <c r="AE38" s="183"/>
      <c r="AF38" s="182">
        <f>AB38*Z38</f>
        <v>0</v>
      </c>
      <c r="AG38" s="183"/>
      <c r="AH38" s="182">
        <f>AD38*Z38</f>
        <v>0</v>
      </c>
      <c r="AI38" s="183"/>
      <c r="AJ38" s="182">
        <f>AF38+AH38</f>
        <v>0</v>
      </c>
      <c r="AK38" s="194"/>
      <c r="AL38" s="183"/>
    </row>
    <row r="39" spans="2:38" s="104" customFormat="1" ht="15.75" customHeight="1" outlineLevel="1" x14ac:dyDescent="0.25">
      <c r="B39" s="230" t="s">
        <v>365</v>
      </c>
      <c r="C39" s="231"/>
      <c r="D39" s="231"/>
      <c r="E39" s="199" t="s">
        <v>188</v>
      </c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1"/>
      <c r="V39" s="190" t="s">
        <v>11</v>
      </c>
      <c r="W39" s="191"/>
      <c r="X39" s="190" t="s">
        <v>189</v>
      </c>
      <c r="Y39" s="191" t="s">
        <v>189</v>
      </c>
      <c r="Z39" s="192">
        <f>Z38*10</f>
        <v>180</v>
      </c>
      <c r="AA39" s="193"/>
      <c r="AB39" s="180"/>
      <c r="AC39" s="181"/>
      <c r="AD39" s="182"/>
      <c r="AE39" s="183"/>
      <c r="AF39" s="182">
        <f>AB39*Z39</f>
        <v>0</v>
      </c>
      <c r="AG39" s="183"/>
      <c r="AH39" s="182">
        <f>AD39*Z39</f>
        <v>0</v>
      </c>
      <c r="AI39" s="183"/>
      <c r="AJ39" s="182">
        <f>AF39+AH39</f>
        <v>0</v>
      </c>
      <c r="AK39" s="194"/>
      <c r="AL39" s="183"/>
    </row>
    <row r="40" spans="2:38" s="104" customFormat="1" ht="15.75" customHeight="1" x14ac:dyDescent="0.25">
      <c r="B40" s="225" t="s">
        <v>146</v>
      </c>
      <c r="C40" s="226"/>
      <c r="D40" s="227"/>
      <c r="E40" s="232" t="s">
        <v>236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102"/>
      <c r="W40" s="102"/>
      <c r="X40" s="102"/>
      <c r="Y40" s="102"/>
      <c r="Z40" s="134"/>
      <c r="AA40" s="134"/>
      <c r="AB40" s="125"/>
      <c r="AC40" s="125"/>
      <c r="AD40" s="125"/>
      <c r="AE40" s="125"/>
      <c r="AF40" s="214"/>
      <c r="AG40" s="215"/>
      <c r="AH40" s="214"/>
      <c r="AI40" s="215"/>
      <c r="AJ40" s="214"/>
      <c r="AK40" s="216"/>
      <c r="AL40" s="215"/>
    </row>
    <row r="41" spans="2:38" s="104" customFormat="1" ht="15.75" customHeight="1" outlineLevel="1" x14ac:dyDescent="0.25">
      <c r="B41" s="184"/>
      <c r="C41" s="185"/>
      <c r="D41" s="186"/>
      <c r="E41" s="204" t="s">
        <v>197</v>
      </c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6"/>
      <c r="V41" s="197"/>
      <c r="W41" s="197"/>
      <c r="X41" s="198"/>
      <c r="Y41" s="198"/>
      <c r="Z41" s="182"/>
      <c r="AA41" s="194"/>
      <c r="AB41" s="182"/>
      <c r="AC41" s="183"/>
      <c r="AD41" s="195"/>
      <c r="AE41" s="195"/>
      <c r="AF41" s="182"/>
      <c r="AG41" s="183"/>
      <c r="AH41" s="182"/>
      <c r="AI41" s="183"/>
      <c r="AJ41" s="182"/>
      <c r="AK41" s="194"/>
      <c r="AL41" s="183"/>
    </row>
    <row r="42" spans="2:38" s="104" customFormat="1" ht="15.75" customHeight="1" outlineLevel="1" x14ac:dyDescent="0.25">
      <c r="B42" s="230" t="s">
        <v>103</v>
      </c>
      <c r="C42" s="231"/>
      <c r="D42" s="231"/>
      <c r="E42" s="199" t="s">
        <v>198</v>
      </c>
      <c r="F42" s="200" t="s">
        <v>198</v>
      </c>
      <c r="G42" s="200" t="s">
        <v>198</v>
      </c>
      <c r="H42" s="200" t="s">
        <v>198</v>
      </c>
      <c r="I42" s="200" t="s">
        <v>198</v>
      </c>
      <c r="J42" s="200" t="s">
        <v>198</v>
      </c>
      <c r="K42" s="200" t="s">
        <v>198</v>
      </c>
      <c r="L42" s="200" t="s">
        <v>198</v>
      </c>
      <c r="M42" s="200" t="s">
        <v>198</v>
      </c>
      <c r="N42" s="200" t="s">
        <v>198</v>
      </c>
      <c r="O42" s="200" t="s">
        <v>198</v>
      </c>
      <c r="P42" s="200" t="s">
        <v>198</v>
      </c>
      <c r="Q42" s="200" t="s">
        <v>198</v>
      </c>
      <c r="R42" s="200" t="s">
        <v>198</v>
      </c>
      <c r="S42" s="200" t="s">
        <v>198</v>
      </c>
      <c r="T42" s="200" t="s">
        <v>198</v>
      </c>
      <c r="U42" s="201" t="s">
        <v>198</v>
      </c>
      <c r="V42" s="190" t="s">
        <v>11</v>
      </c>
      <c r="W42" s="191"/>
      <c r="X42" s="212" t="s">
        <v>129</v>
      </c>
      <c r="Y42" s="191" t="s">
        <v>129</v>
      </c>
      <c r="Z42" s="182">
        <v>6</v>
      </c>
      <c r="AA42" s="194"/>
      <c r="AB42" s="195"/>
      <c r="AC42" s="195"/>
      <c r="AD42" s="195"/>
      <c r="AE42" s="195"/>
      <c r="AF42" s="182">
        <f t="shared" ref="AF42:AF64" si="15">AB42*Z42</f>
        <v>0</v>
      </c>
      <c r="AG42" s="183"/>
      <c r="AH42" s="182">
        <f t="shared" ref="AH42:AH64" si="16">AD42*Z42</f>
        <v>0</v>
      </c>
      <c r="AI42" s="183"/>
      <c r="AJ42" s="182">
        <f t="shared" ref="AJ42:AJ64" si="17">AF42+AH42</f>
        <v>0</v>
      </c>
      <c r="AK42" s="194"/>
      <c r="AL42" s="183"/>
    </row>
    <row r="43" spans="2:38" s="104" customFormat="1" ht="15.75" outlineLevel="1" x14ac:dyDescent="0.25">
      <c r="B43" s="230" t="s">
        <v>104</v>
      </c>
      <c r="C43" s="231"/>
      <c r="D43" s="231"/>
      <c r="E43" s="199" t="s">
        <v>199</v>
      </c>
      <c r="F43" s="200" t="s">
        <v>199</v>
      </c>
      <c r="G43" s="200" t="s">
        <v>199</v>
      </c>
      <c r="H43" s="200" t="s">
        <v>199</v>
      </c>
      <c r="I43" s="200" t="s">
        <v>199</v>
      </c>
      <c r="J43" s="200" t="s">
        <v>199</v>
      </c>
      <c r="K43" s="200" t="s">
        <v>199</v>
      </c>
      <c r="L43" s="200" t="s">
        <v>199</v>
      </c>
      <c r="M43" s="200" t="s">
        <v>199</v>
      </c>
      <c r="N43" s="200" t="s">
        <v>199</v>
      </c>
      <c r="O43" s="200" t="s">
        <v>199</v>
      </c>
      <c r="P43" s="200" t="s">
        <v>199</v>
      </c>
      <c r="Q43" s="200" t="s">
        <v>199</v>
      </c>
      <c r="R43" s="200" t="s">
        <v>199</v>
      </c>
      <c r="S43" s="200" t="s">
        <v>199</v>
      </c>
      <c r="T43" s="200" t="s">
        <v>199</v>
      </c>
      <c r="U43" s="201" t="s">
        <v>199</v>
      </c>
      <c r="V43" s="190" t="s">
        <v>11</v>
      </c>
      <c r="W43" s="191"/>
      <c r="X43" s="212" t="s">
        <v>200</v>
      </c>
      <c r="Y43" s="191" t="s">
        <v>200</v>
      </c>
      <c r="Z43" s="182">
        <v>1</v>
      </c>
      <c r="AA43" s="194"/>
      <c r="AB43" s="240"/>
      <c r="AC43" s="240"/>
      <c r="AD43" s="195"/>
      <c r="AE43" s="195"/>
      <c r="AF43" s="182">
        <f t="shared" si="15"/>
        <v>0</v>
      </c>
      <c r="AG43" s="183"/>
      <c r="AH43" s="182">
        <f t="shared" si="16"/>
        <v>0</v>
      </c>
      <c r="AI43" s="183"/>
      <c r="AJ43" s="182">
        <f t="shared" si="17"/>
        <v>0</v>
      </c>
      <c r="AK43" s="194"/>
      <c r="AL43" s="183"/>
    </row>
    <row r="44" spans="2:38" s="104" customFormat="1" ht="15.75" outlineLevel="1" x14ac:dyDescent="0.25">
      <c r="B44" s="230" t="s">
        <v>105</v>
      </c>
      <c r="C44" s="231"/>
      <c r="D44" s="231"/>
      <c r="E44" s="199" t="s">
        <v>201</v>
      </c>
      <c r="F44" s="200" t="s">
        <v>202</v>
      </c>
      <c r="G44" s="200" t="s">
        <v>202</v>
      </c>
      <c r="H44" s="200" t="s">
        <v>202</v>
      </c>
      <c r="I44" s="200" t="s">
        <v>202</v>
      </c>
      <c r="J44" s="200" t="s">
        <v>202</v>
      </c>
      <c r="K44" s="200" t="s">
        <v>202</v>
      </c>
      <c r="L44" s="200" t="s">
        <v>202</v>
      </c>
      <c r="M44" s="200" t="s">
        <v>202</v>
      </c>
      <c r="N44" s="200" t="s">
        <v>202</v>
      </c>
      <c r="O44" s="200" t="s">
        <v>202</v>
      </c>
      <c r="P44" s="200" t="s">
        <v>202</v>
      </c>
      <c r="Q44" s="200" t="s">
        <v>202</v>
      </c>
      <c r="R44" s="200" t="s">
        <v>202</v>
      </c>
      <c r="S44" s="200" t="s">
        <v>202</v>
      </c>
      <c r="T44" s="200" t="s">
        <v>202</v>
      </c>
      <c r="U44" s="201" t="s">
        <v>202</v>
      </c>
      <c r="V44" s="302" t="s">
        <v>11</v>
      </c>
      <c r="W44" s="303"/>
      <c r="X44" s="304" t="s">
        <v>97</v>
      </c>
      <c r="Y44" s="303" t="s">
        <v>97</v>
      </c>
      <c r="Z44" s="182">
        <f>12*28</f>
        <v>336</v>
      </c>
      <c r="AA44" s="194"/>
      <c r="AB44" s="195"/>
      <c r="AC44" s="195"/>
      <c r="AD44" s="195"/>
      <c r="AE44" s="195"/>
      <c r="AF44" s="182">
        <f t="shared" si="15"/>
        <v>0</v>
      </c>
      <c r="AG44" s="183"/>
      <c r="AH44" s="182">
        <f t="shared" si="16"/>
        <v>0</v>
      </c>
      <c r="AI44" s="183"/>
      <c r="AJ44" s="182">
        <f t="shared" si="17"/>
        <v>0</v>
      </c>
      <c r="AK44" s="194"/>
      <c r="AL44" s="183"/>
    </row>
    <row r="45" spans="2:38" s="104" customFormat="1" ht="15.75" outlineLevel="1" x14ac:dyDescent="0.25">
      <c r="B45" s="230" t="s">
        <v>106</v>
      </c>
      <c r="C45" s="231"/>
      <c r="D45" s="231"/>
      <c r="E45" s="199" t="s">
        <v>203</v>
      </c>
      <c r="F45" s="200" t="s">
        <v>203</v>
      </c>
      <c r="G45" s="200" t="s">
        <v>203</v>
      </c>
      <c r="H45" s="200" t="s">
        <v>203</v>
      </c>
      <c r="I45" s="200" t="s">
        <v>203</v>
      </c>
      <c r="J45" s="200" t="s">
        <v>203</v>
      </c>
      <c r="K45" s="200" t="s">
        <v>203</v>
      </c>
      <c r="L45" s="200" t="s">
        <v>203</v>
      </c>
      <c r="M45" s="200" t="s">
        <v>203</v>
      </c>
      <c r="N45" s="200" t="s">
        <v>203</v>
      </c>
      <c r="O45" s="200" t="s">
        <v>203</v>
      </c>
      <c r="P45" s="200" t="s">
        <v>203</v>
      </c>
      <c r="Q45" s="200" t="s">
        <v>203</v>
      </c>
      <c r="R45" s="200" t="s">
        <v>203</v>
      </c>
      <c r="S45" s="200" t="s">
        <v>203</v>
      </c>
      <c r="T45" s="200" t="s">
        <v>203</v>
      </c>
      <c r="U45" s="201" t="s">
        <v>203</v>
      </c>
      <c r="V45" s="190" t="s">
        <v>11</v>
      </c>
      <c r="W45" s="191"/>
      <c r="X45" s="212" t="s">
        <v>204</v>
      </c>
      <c r="Y45" s="191" t="s">
        <v>204</v>
      </c>
      <c r="Z45" s="182">
        <v>28</v>
      </c>
      <c r="AA45" s="194"/>
      <c r="AB45" s="195"/>
      <c r="AC45" s="195"/>
      <c r="AD45" s="195"/>
      <c r="AE45" s="195"/>
      <c r="AF45" s="182">
        <f t="shared" si="15"/>
        <v>0</v>
      </c>
      <c r="AG45" s="183"/>
      <c r="AH45" s="182">
        <f t="shared" si="16"/>
        <v>0</v>
      </c>
      <c r="AI45" s="183"/>
      <c r="AJ45" s="182">
        <f t="shared" si="17"/>
        <v>0</v>
      </c>
      <c r="AK45" s="194"/>
      <c r="AL45" s="183"/>
    </row>
    <row r="46" spans="2:38" s="104" customFormat="1" ht="15.75" outlineLevel="1" x14ac:dyDescent="0.25">
      <c r="B46" s="230" t="s">
        <v>107</v>
      </c>
      <c r="C46" s="231"/>
      <c r="D46" s="231"/>
      <c r="E46" s="199" t="s">
        <v>205</v>
      </c>
      <c r="F46" s="200" t="s">
        <v>161</v>
      </c>
      <c r="G46" s="200" t="s">
        <v>161</v>
      </c>
      <c r="H46" s="200" t="s">
        <v>161</v>
      </c>
      <c r="I46" s="200" t="s">
        <v>161</v>
      </c>
      <c r="J46" s="200" t="s">
        <v>161</v>
      </c>
      <c r="K46" s="200" t="s">
        <v>161</v>
      </c>
      <c r="L46" s="200" t="s">
        <v>161</v>
      </c>
      <c r="M46" s="200" t="s">
        <v>161</v>
      </c>
      <c r="N46" s="200" t="s">
        <v>161</v>
      </c>
      <c r="O46" s="200" t="s">
        <v>161</v>
      </c>
      <c r="P46" s="200" t="s">
        <v>161</v>
      </c>
      <c r="Q46" s="200" t="s">
        <v>161</v>
      </c>
      <c r="R46" s="200" t="s">
        <v>161</v>
      </c>
      <c r="S46" s="200" t="s">
        <v>161</v>
      </c>
      <c r="T46" s="200" t="s">
        <v>161</v>
      </c>
      <c r="U46" s="201" t="s">
        <v>161</v>
      </c>
      <c r="V46" s="190" t="s">
        <v>11</v>
      </c>
      <c r="W46" s="191"/>
      <c r="X46" s="212" t="s">
        <v>99</v>
      </c>
      <c r="Y46" s="191" t="s">
        <v>99</v>
      </c>
      <c r="Z46" s="182">
        <v>605</v>
      </c>
      <c r="AA46" s="194"/>
      <c r="AB46" s="195"/>
      <c r="AC46" s="195"/>
      <c r="AD46" s="195"/>
      <c r="AE46" s="195"/>
      <c r="AF46" s="182">
        <f t="shared" si="15"/>
        <v>0</v>
      </c>
      <c r="AG46" s="183"/>
      <c r="AH46" s="182">
        <f t="shared" si="16"/>
        <v>0</v>
      </c>
      <c r="AI46" s="183"/>
      <c r="AJ46" s="182">
        <f t="shared" si="17"/>
        <v>0</v>
      </c>
      <c r="AK46" s="194"/>
      <c r="AL46" s="183"/>
    </row>
    <row r="47" spans="2:38" s="104" customFormat="1" ht="15.75" outlineLevel="1" x14ac:dyDescent="0.25">
      <c r="B47" s="230" t="s">
        <v>108</v>
      </c>
      <c r="C47" s="231"/>
      <c r="D47" s="231"/>
      <c r="E47" s="199" t="s">
        <v>152</v>
      </c>
      <c r="F47" s="200" t="s">
        <v>152</v>
      </c>
      <c r="G47" s="200" t="s">
        <v>152</v>
      </c>
      <c r="H47" s="200" t="s">
        <v>152</v>
      </c>
      <c r="I47" s="200" t="s">
        <v>152</v>
      </c>
      <c r="J47" s="200" t="s">
        <v>152</v>
      </c>
      <c r="K47" s="200" t="s">
        <v>152</v>
      </c>
      <c r="L47" s="200" t="s">
        <v>152</v>
      </c>
      <c r="M47" s="200" t="s">
        <v>152</v>
      </c>
      <c r="N47" s="200" t="s">
        <v>152</v>
      </c>
      <c r="O47" s="200" t="s">
        <v>152</v>
      </c>
      <c r="P47" s="200" t="s">
        <v>152</v>
      </c>
      <c r="Q47" s="200" t="s">
        <v>152</v>
      </c>
      <c r="R47" s="200" t="s">
        <v>152</v>
      </c>
      <c r="S47" s="200" t="s">
        <v>152</v>
      </c>
      <c r="T47" s="200" t="s">
        <v>152</v>
      </c>
      <c r="U47" s="201" t="s">
        <v>152</v>
      </c>
      <c r="V47" s="190" t="s">
        <v>11</v>
      </c>
      <c r="W47" s="191"/>
      <c r="X47" s="212" t="s">
        <v>129</v>
      </c>
      <c r="Y47" s="191" t="s">
        <v>129</v>
      </c>
      <c r="Z47" s="182">
        <f>0.1*28*12*1.4</f>
        <v>47.04</v>
      </c>
      <c r="AA47" s="194"/>
      <c r="AB47" s="195"/>
      <c r="AC47" s="195"/>
      <c r="AD47" s="195"/>
      <c r="AE47" s="195"/>
      <c r="AF47" s="182">
        <f t="shared" si="15"/>
        <v>0</v>
      </c>
      <c r="AG47" s="183"/>
      <c r="AH47" s="182">
        <f t="shared" si="16"/>
        <v>0</v>
      </c>
      <c r="AI47" s="183"/>
      <c r="AJ47" s="182">
        <f t="shared" si="17"/>
        <v>0</v>
      </c>
      <c r="AK47" s="194"/>
      <c r="AL47" s="183"/>
    </row>
    <row r="48" spans="2:38" s="104" customFormat="1" ht="15.75" outlineLevel="1" x14ac:dyDescent="0.25">
      <c r="B48" s="230" t="s">
        <v>109</v>
      </c>
      <c r="C48" s="231"/>
      <c r="D48" s="231"/>
      <c r="E48" s="199" t="s">
        <v>130</v>
      </c>
      <c r="F48" s="200" t="s">
        <v>130</v>
      </c>
      <c r="G48" s="200" t="s">
        <v>130</v>
      </c>
      <c r="H48" s="200" t="s">
        <v>130</v>
      </c>
      <c r="I48" s="200" t="s">
        <v>130</v>
      </c>
      <c r="J48" s="200" t="s">
        <v>130</v>
      </c>
      <c r="K48" s="200" t="s">
        <v>130</v>
      </c>
      <c r="L48" s="200" t="s">
        <v>130</v>
      </c>
      <c r="M48" s="200" t="s">
        <v>130</v>
      </c>
      <c r="N48" s="200" t="s">
        <v>130</v>
      </c>
      <c r="O48" s="200" t="s">
        <v>130</v>
      </c>
      <c r="P48" s="200" t="s">
        <v>130</v>
      </c>
      <c r="Q48" s="200" t="s">
        <v>130</v>
      </c>
      <c r="R48" s="200" t="s">
        <v>130</v>
      </c>
      <c r="S48" s="200" t="s">
        <v>130</v>
      </c>
      <c r="T48" s="200" t="s">
        <v>130</v>
      </c>
      <c r="U48" s="201" t="s">
        <v>130</v>
      </c>
      <c r="V48" s="190" t="s">
        <v>11</v>
      </c>
      <c r="W48" s="191"/>
      <c r="X48" s="212" t="s">
        <v>131</v>
      </c>
      <c r="Y48" s="191" t="s">
        <v>131</v>
      </c>
      <c r="Z48" s="192">
        <f>Z47</f>
        <v>47.04</v>
      </c>
      <c r="AA48" s="193"/>
      <c r="AB48" s="240"/>
      <c r="AC48" s="240"/>
      <c r="AD48" s="195"/>
      <c r="AE48" s="195"/>
      <c r="AF48" s="182">
        <f t="shared" si="15"/>
        <v>0</v>
      </c>
      <c r="AG48" s="183"/>
      <c r="AH48" s="182">
        <f t="shared" si="16"/>
        <v>0</v>
      </c>
      <c r="AI48" s="183"/>
      <c r="AJ48" s="182">
        <f t="shared" si="17"/>
        <v>0</v>
      </c>
      <c r="AK48" s="194"/>
      <c r="AL48" s="183"/>
    </row>
    <row r="49" spans="2:38" s="104" customFormat="1" ht="15.75" outlineLevel="1" x14ac:dyDescent="0.25">
      <c r="B49" s="230" t="s">
        <v>110</v>
      </c>
      <c r="C49" s="231"/>
      <c r="D49" s="231"/>
      <c r="E49" s="199" t="s">
        <v>95</v>
      </c>
      <c r="F49" s="200" t="s">
        <v>95</v>
      </c>
      <c r="G49" s="200" t="s">
        <v>95</v>
      </c>
      <c r="H49" s="200" t="s">
        <v>95</v>
      </c>
      <c r="I49" s="200" t="s">
        <v>95</v>
      </c>
      <c r="J49" s="200" t="s">
        <v>95</v>
      </c>
      <c r="K49" s="200" t="s">
        <v>95</v>
      </c>
      <c r="L49" s="200" t="s">
        <v>95</v>
      </c>
      <c r="M49" s="200" t="s">
        <v>95</v>
      </c>
      <c r="N49" s="200" t="s">
        <v>95</v>
      </c>
      <c r="O49" s="200" t="s">
        <v>95</v>
      </c>
      <c r="P49" s="200" t="s">
        <v>95</v>
      </c>
      <c r="Q49" s="200" t="s">
        <v>95</v>
      </c>
      <c r="R49" s="200" t="s">
        <v>95</v>
      </c>
      <c r="S49" s="200" t="s">
        <v>95</v>
      </c>
      <c r="T49" s="200" t="s">
        <v>95</v>
      </c>
      <c r="U49" s="201" t="s">
        <v>95</v>
      </c>
      <c r="V49" s="190" t="s">
        <v>11</v>
      </c>
      <c r="W49" s="191"/>
      <c r="X49" s="212" t="s">
        <v>98</v>
      </c>
      <c r="Y49" s="191" t="s">
        <v>98</v>
      </c>
      <c r="Z49" s="182">
        <v>1</v>
      </c>
      <c r="AA49" s="194"/>
      <c r="AB49" s="195"/>
      <c r="AC49" s="195"/>
      <c r="AD49" s="195"/>
      <c r="AE49" s="195"/>
      <c r="AF49" s="182">
        <f t="shared" si="15"/>
        <v>0</v>
      </c>
      <c r="AG49" s="183"/>
      <c r="AH49" s="182">
        <f t="shared" si="16"/>
        <v>0</v>
      </c>
      <c r="AI49" s="183"/>
      <c r="AJ49" s="182">
        <f t="shared" si="17"/>
        <v>0</v>
      </c>
      <c r="AK49" s="194"/>
      <c r="AL49" s="183"/>
    </row>
    <row r="50" spans="2:38" s="104" customFormat="1" ht="15.75" outlineLevel="1" x14ac:dyDescent="0.25">
      <c r="B50" s="230" t="s">
        <v>111</v>
      </c>
      <c r="C50" s="231"/>
      <c r="D50" s="231"/>
      <c r="E50" s="199" t="s">
        <v>96</v>
      </c>
      <c r="F50" s="200" t="s">
        <v>96</v>
      </c>
      <c r="G50" s="200" t="s">
        <v>96</v>
      </c>
      <c r="H50" s="200" t="s">
        <v>96</v>
      </c>
      <c r="I50" s="200" t="s">
        <v>96</v>
      </c>
      <c r="J50" s="200" t="s">
        <v>96</v>
      </c>
      <c r="K50" s="200" t="s">
        <v>96</v>
      </c>
      <c r="L50" s="200" t="s">
        <v>96</v>
      </c>
      <c r="M50" s="200" t="s">
        <v>96</v>
      </c>
      <c r="N50" s="200" t="s">
        <v>96</v>
      </c>
      <c r="O50" s="200" t="s">
        <v>96</v>
      </c>
      <c r="P50" s="200" t="s">
        <v>96</v>
      </c>
      <c r="Q50" s="200" t="s">
        <v>96</v>
      </c>
      <c r="R50" s="200" t="s">
        <v>96</v>
      </c>
      <c r="S50" s="200" t="s">
        <v>96</v>
      </c>
      <c r="T50" s="200" t="s">
        <v>96</v>
      </c>
      <c r="U50" s="201" t="s">
        <v>96</v>
      </c>
      <c r="V50" s="190" t="s">
        <v>11</v>
      </c>
      <c r="W50" s="191"/>
      <c r="X50" s="212" t="s">
        <v>132</v>
      </c>
      <c r="Y50" s="191" t="s">
        <v>132</v>
      </c>
      <c r="Z50" s="182">
        <v>1</v>
      </c>
      <c r="AA50" s="194"/>
      <c r="AB50" s="195"/>
      <c r="AC50" s="195"/>
      <c r="AD50" s="195"/>
      <c r="AE50" s="195"/>
      <c r="AF50" s="182">
        <f t="shared" si="15"/>
        <v>0</v>
      </c>
      <c r="AG50" s="183"/>
      <c r="AH50" s="182">
        <f t="shared" si="16"/>
        <v>0</v>
      </c>
      <c r="AI50" s="183"/>
      <c r="AJ50" s="182">
        <f t="shared" si="17"/>
        <v>0</v>
      </c>
      <c r="AK50" s="194"/>
      <c r="AL50" s="183"/>
    </row>
    <row r="51" spans="2:38" s="104" customFormat="1" ht="15.75" outlineLevel="1" x14ac:dyDescent="0.25">
      <c r="B51" s="230"/>
      <c r="C51" s="231"/>
      <c r="D51" s="231"/>
      <c r="E51" s="199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1"/>
      <c r="V51" s="190"/>
      <c r="W51" s="191"/>
      <c r="X51" s="212"/>
      <c r="Y51" s="191"/>
      <c r="Z51" s="182"/>
      <c r="AA51" s="194"/>
      <c r="AB51" s="195"/>
      <c r="AC51" s="195"/>
      <c r="AD51" s="195"/>
      <c r="AE51" s="195"/>
      <c r="AF51" s="182"/>
      <c r="AG51" s="183"/>
      <c r="AH51" s="182"/>
      <c r="AI51" s="183"/>
      <c r="AJ51" s="182"/>
      <c r="AK51" s="194"/>
      <c r="AL51" s="183"/>
    </row>
    <row r="52" spans="2:38" s="104" customFormat="1" ht="15.75" outlineLevel="1" x14ac:dyDescent="0.25">
      <c r="B52" s="184"/>
      <c r="C52" s="185"/>
      <c r="D52" s="186"/>
      <c r="E52" s="299" t="s">
        <v>237</v>
      </c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197"/>
      <c r="W52" s="197"/>
      <c r="X52" s="198"/>
      <c r="Y52" s="198"/>
      <c r="Z52" s="182"/>
      <c r="AA52" s="194"/>
      <c r="AB52" s="182"/>
      <c r="AC52" s="183"/>
      <c r="AD52" s="195"/>
      <c r="AE52" s="195"/>
      <c r="AF52" s="182"/>
      <c r="AG52" s="183"/>
      <c r="AH52" s="182"/>
      <c r="AI52" s="183"/>
      <c r="AJ52" s="182"/>
      <c r="AK52" s="194"/>
      <c r="AL52" s="183"/>
    </row>
    <row r="53" spans="2:38" s="104" customFormat="1" ht="15.75" outlineLevel="1" x14ac:dyDescent="0.25">
      <c r="B53" s="230" t="s">
        <v>154</v>
      </c>
      <c r="C53" s="231"/>
      <c r="D53" s="231"/>
      <c r="E53" s="199" t="s">
        <v>231</v>
      </c>
      <c r="F53" s="200" t="s">
        <v>153</v>
      </c>
      <c r="G53" s="200" t="s">
        <v>153</v>
      </c>
      <c r="H53" s="200" t="s">
        <v>153</v>
      </c>
      <c r="I53" s="200" t="s">
        <v>153</v>
      </c>
      <c r="J53" s="200" t="s">
        <v>153</v>
      </c>
      <c r="K53" s="200" t="s">
        <v>153</v>
      </c>
      <c r="L53" s="200" t="s">
        <v>153</v>
      </c>
      <c r="M53" s="200" t="s">
        <v>153</v>
      </c>
      <c r="N53" s="200" t="s">
        <v>153</v>
      </c>
      <c r="O53" s="200" t="s">
        <v>153</v>
      </c>
      <c r="P53" s="200" t="s">
        <v>153</v>
      </c>
      <c r="Q53" s="200" t="s">
        <v>153</v>
      </c>
      <c r="R53" s="200" t="s">
        <v>153</v>
      </c>
      <c r="S53" s="200" t="s">
        <v>153</v>
      </c>
      <c r="T53" s="200" t="s">
        <v>153</v>
      </c>
      <c r="U53" s="201" t="s">
        <v>153</v>
      </c>
      <c r="V53" s="190" t="s">
        <v>11</v>
      </c>
      <c r="W53" s="191"/>
      <c r="X53" s="212" t="s">
        <v>129</v>
      </c>
      <c r="Y53" s="191" t="s">
        <v>129</v>
      </c>
      <c r="Z53" s="182">
        <f>13*0.5*1.4</f>
        <v>9.1</v>
      </c>
      <c r="AA53" s="194"/>
      <c r="AB53" s="195"/>
      <c r="AC53" s="195"/>
      <c r="AD53" s="195"/>
      <c r="AE53" s="195"/>
      <c r="AF53" s="182">
        <f>AB53*Z53</f>
        <v>0</v>
      </c>
      <c r="AG53" s="183"/>
      <c r="AH53" s="182">
        <f t="shared" si="16"/>
        <v>0</v>
      </c>
      <c r="AI53" s="183"/>
      <c r="AJ53" s="182">
        <f t="shared" si="17"/>
        <v>0</v>
      </c>
      <c r="AK53" s="194"/>
      <c r="AL53" s="183"/>
    </row>
    <row r="54" spans="2:38" s="104" customFormat="1" ht="15.75" outlineLevel="1" x14ac:dyDescent="0.25">
      <c r="B54" s="230" t="s">
        <v>155</v>
      </c>
      <c r="C54" s="231"/>
      <c r="D54" s="231"/>
      <c r="E54" s="199" t="s">
        <v>206</v>
      </c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1"/>
      <c r="V54" s="190" t="s">
        <v>11</v>
      </c>
      <c r="W54" s="191"/>
      <c r="X54" s="212" t="s">
        <v>124</v>
      </c>
      <c r="Y54" s="191" t="s">
        <v>129</v>
      </c>
      <c r="Z54" s="182">
        <v>13</v>
      </c>
      <c r="AA54" s="194"/>
      <c r="AB54" s="195"/>
      <c r="AC54" s="195"/>
      <c r="AD54" s="195"/>
      <c r="AE54" s="195"/>
      <c r="AF54" s="182">
        <f t="shared" si="15"/>
        <v>0</v>
      </c>
      <c r="AG54" s="183"/>
      <c r="AH54" s="182">
        <f t="shared" si="16"/>
        <v>0</v>
      </c>
      <c r="AI54" s="183"/>
      <c r="AJ54" s="182">
        <f t="shared" si="17"/>
        <v>0</v>
      </c>
      <c r="AK54" s="194"/>
      <c r="AL54" s="183"/>
    </row>
    <row r="55" spans="2:38" s="104" customFormat="1" ht="15.75" outlineLevel="1" x14ac:dyDescent="0.25">
      <c r="B55" s="230" t="s">
        <v>157</v>
      </c>
      <c r="C55" s="231"/>
      <c r="D55" s="231"/>
      <c r="E55" s="199" t="s">
        <v>232</v>
      </c>
      <c r="F55" s="200" t="s">
        <v>156</v>
      </c>
      <c r="G55" s="200" t="s">
        <v>156</v>
      </c>
      <c r="H55" s="200" t="s">
        <v>156</v>
      </c>
      <c r="I55" s="200" t="s">
        <v>156</v>
      </c>
      <c r="J55" s="200" t="s">
        <v>156</v>
      </c>
      <c r="K55" s="200" t="s">
        <v>156</v>
      </c>
      <c r="L55" s="200" t="s">
        <v>156</v>
      </c>
      <c r="M55" s="200" t="s">
        <v>156</v>
      </c>
      <c r="N55" s="200" t="s">
        <v>156</v>
      </c>
      <c r="O55" s="200" t="s">
        <v>156</v>
      </c>
      <c r="P55" s="200" t="s">
        <v>156</v>
      </c>
      <c r="Q55" s="200" t="s">
        <v>156</v>
      </c>
      <c r="R55" s="200" t="s">
        <v>156</v>
      </c>
      <c r="S55" s="200" t="s">
        <v>156</v>
      </c>
      <c r="T55" s="200" t="s">
        <v>156</v>
      </c>
      <c r="U55" s="201" t="s">
        <v>156</v>
      </c>
      <c r="V55" s="190" t="s">
        <v>11</v>
      </c>
      <c r="W55" s="191"/>
      <c r="X55" s="212" t="s">
        <v>129</v>
      </c>
      <c r="Y55" s="191" t="s">
        <v>129</v>
      </c>
      <c r="Z55" s="182">
        <f>13*0.1</f>
        <v>1.3</v>
      </c>
      <c r="AA55" s="194"/>
      <c r="AB55" s="195"/>
      <c r="AC55" s="195"/>
      <c r="AD55" s="195"/>
      <c r="AE55" s="195"/>
      <c r="AF55" s="182">
        <f t="shared" si="15"/>
        <v>0</v>
      </c>
      <c r="AG55" s="183"/>
      <c r="AH55" s="182">
        <f t="shared" si="16"/>
        <v>0</v>
      </c>
      <c r="AI55" s="183"/>
      <c r="AJ55" s="182">
        <f t="shared" si="17"/>
        <v>0</v>
      </c>
      <c r="AK55" s="194"/>
      <c r="AL55" s="183"/>
    </row>
    <row r="56" spans="2:38" s="104" customFormat="1" ht="15.75" outlineLevel="1" x14ac:dyDescent="0.25">
      <c r="B56" s="230" t="s">
        <v>159</v>
      </c>
      <c r="C56" s="231"/>
      <c r="D56" s="231"/>
      <c r="E56" s="199" t="s">
        <v>233</v>
      </c>
      <c r="F56" s="200" t="s">
        <v>158</v>
      </c>
      <c r="G56" s="200" t="s">
        <v>158</v>
      </c>
      <c r="H56" s="200" t="s">
        <v>158</v>
      </c>
      <c r="I56" s="200" t="s">
        <v>158</v>
      </c>
      <c r="J56" s="200" t="s">
        <v>158</v>
      </c>
      <c r="K56" s="200" t="s">
        <v>158</v>
      </c>
      <c r="L56" s="200" t="s">
        <v>158</v>
      </c>
      <c r="M56" s="200" t="s">
        <v>158</v>
      </c>
      <c r="N56" s="200" t="s">
        <v>158</v>
      </c>
      <c r="O56" s="200" t="s">
        <v>158</v>
      </c>
      <c r="P56" s="200" t="s">
        <v>158</v>
      </c>
      <c r="Q56" s="200" t="s">
        <v>158</v>
      </c>
      <c r="R56" s="200" t="s">
        <v>158</v>
      </c>
      <c r="S56" s="200" t="s">
        <v>158</v>
      </c>
      <c r="T56" s="200" t="s">
        <v>158</v>
      </c>
      <c r="U56" s="201" t="s">
        <v>158</v>
      </c>
      <c r="V56" s="190" t="s">
        <v>11</v>
      </c>
      <c r="W56" s="191"/>
      <c r="X56" s="212" t="s">
        <v>124</v>
      </c>
      <c r="Y56" s="191" t="s">
        <v>124</v>
      </c>
      <c r="Z56" s="182">
        <f>72*0.5</f>
        <v>36</v>
      </c>
      <c r="AA56" s="194"/>
      <c r="AB56" s="195"/>
      <c r="AC56" s="195"/>
      <c r="AD56" s="195"/>
      <c r="AE56" s="195"/>
      <c r="AF56" s="182">
        <f t="shared" si="15"/>
        <v>0</v>
      </c>
      <c r="AG56" s="183"/>
      <c r="AH56" s="182">
        <f t="shared" si="16"/>
        <v>0</v>
      </c>
      <c r="AI56" s="183"/>
      <c r="AJ56" s="182">
        <f t="shared" si="17"/>
        <v>0</v>
      </c>
      <c r="AK56" s="194"/>
      <c r="AL56" s="183"/>
    </row>
    <row r="57" spans="2:38" s="104" customFormat="1" ht="15.75" outlineLevel="1" x14ac:dyDescent="0.25">
      <c r="B57" s="230" t="s">
        <v>177</v>
      </c>
      <c r="C57" s="231"/>
      <c r="D57" s="231"/>
      <c r="E57" s="199" t="s">
        <v>234</v>
      </c>
      <c r="F57" s="200" t="s">
        <v>160</v>
      </c>
      <c r="G57" s="200" t="s">
        <v>160</v>
      </c>
      <c r="H57" s="200" t="s">
        <v>160</v>
      </c>
      <c r="I57" s="200" t="s">
        <v>160</v>
      </c>
      <c r="J57" s="200" t="s">
        <v>160</v>
      </c>
      <c r="K57" s="200" t="s">
        <v>160</v>
      </c>
      <c r="L57" s="200" t="s">
        <v>160</v>
      </c>
      <c r="M57" s="200" t="s">
        <v>160</v>
      </c>
      <c r="N57" s="200" t="s">
        <v>160</v>
      </c>
      <c r="O57" s="200" t="s">
        <v>160</v>
      </c>
      <c r="P57" s="200" t="s">
        <v>160</v>
      </c>
      <c r="Q57" s="200" t="s">
        <v>160</v>
      </c>
      <c r="R57" s="200" t="s">
        <v>160</v>
      </c>
      <c r="S57" s="200" t="s">
        <v>160</v>
      </c>
      <c r="T57" s="200" t="s">
        <v>160</v>
      </c>
      <c r="U57" s="201" t="s">
        <v>160</v>
      </c>
      <c r="V57" s="190" t="s">
        <v>11</v>
      </c>
      <c r="W57" s="191"/>
      <c r="X57" s="212" t="s">
        <v>129</v>
      </c>
      <c r="Y57" s="191" t="s">
        <v>129</v>
      </c>
      <c r="Z57" s="182">
        <f>13*0.5</f>
        <v>6.5</v>
      </c>
      <c r="AA57" s="194"/>
      <c r="AB57" s="195"/>
      <c r="AC57" s="195"/>
      <c r="AD57" s="195"/>
      <c r="AE57" s="195"/>
      <c r="AF57" s="182">
        <f t="shared" si="15"/>
        <v>0</v>
      </c>
      <c r="AG57" s="183"/>
      <c r="AH57" s="182">
        <f t="shared" si="16"/>
        <v>0</v>
      </c>
      <c r="AI57" s="183"/>
      <c r="AJ57" s="182">
        <f t="shared" si="17"/>
        <v>0</v>
      </c>
      <c r="AK57" s="194"/>
      <c r="AL57" s="183"/>
    </row>
    <row r="58" spans="2:38" s="104" customFormat="1" ht="15.75" outlineLevel="1" x14ac:dyDescent="0.25">
      <c r="B58" s="230" t="s">
        <v>178</v>
      </c>
      <c r="C58" s="231"/>
      <c r="D58" s="231"/>
      <c r="E58" s="199" t="s">
        <v>133</v>
      </c>
      <c r="F58" s="200" t="s">
        <v>133</v>
      </c>
      <c r="G58" s="200" t="s">
        <v>133</v>
      </c>
      <c r="H58" s="200" t="s">
        <v>133</v>
      </c>
      <c r="I58" s="200" t="s">
        <v>133</v>
      </c>
      <c r="J58" s="200" t="s">
        <v>133</v>
      </c>
      <c r="K58" s="200" t="s">
        <v>133</v>
      </c>
      <c r="L58" s="200" t="s">
        <v>133</v>
      </c>
      <c r="M58" s="200" t="s">
        <v>133</v>
      </c>
      <c r="N58" s="200" t="s">
        <v>133</v>
      </c>
      <c r="O58" s="200" t="s">
        <v>133</v>
      </c>
      <c r="P58" s="200" t="s">
        <v>133</v>
      </c>
      <c r="Q58" s="200" t="s">
        <v>133</v>
      </c>
      <c r="R58" s="200" t="s">
        <v>133</v>
      </c>
      <c r="S58" s="200" t="s">
        <v>133</v>
      </c>
      <c r="T58" s="200" t="s">
        <v>133</v>
      </c>
      <c r="U58" s="201" t="s">
        <v>133</v>
      </c>
      <c r="V58" s="190" t="s">
        <v>11</v>
      </c>
      <c r="W58" s="191"/>
      <c r="X58" s="212" t="s">
        <v>129</v>
      </c>
      <c r="Y58" s="191" t="s">
        <v>129</v>
      </c>
      <c r="Z58" s="182">
        <f>Z57</f>
        <v>6.5</v>
      </c>
      <c r="AA58" s="194"/>
      <c r="AB58" s="195"/>
      <c r="AC58" s="195"/>
      <c r="AD58" s="195"/>
      <c r="AE58" s="195"/>
      <c r="AF58" s="182">
        <f t="shared" si="15"/>
        <v>0</v>
      </c>
      <c r="AG58" s="183"/>
      <c r="AH58" s="182">
        <f t="shared" si="16"/>
        <v>0</v>
      </c>
      <c r="AI58" s="183"/>
      <c r="AJ58" s="182">
        <f t="shared" si="17"/>
        <v>0</v>
      </c>
      <c r="AK58" s="194"/>
      <c r="AL58" s="183"/>
    </row>
    <row r="59" spans="2:38" s="104" customFormat="1" ht="15.75" outlineLevel="1" x14ac:dyDescent="0.25">
      <c r="B59" s="230" t="s">
        <v>179</v>
      </c>
      <c r="C59" s="231"/>
      <c r="D59" s="231"/>
      <c r="E59" s="199" t="s">
        <v>136</v>
      </c>
      <c r="F59" s="200" t="s">
        <v>161</v>
      </c>
      <c r="G59" s="200" t="s">
        <v>161</v>
      </c>
      <c r="H59" s="200" t="s">
        <v>161</v>
      </c>
      <c r="I59" s="200" t="s">
        <v>161</v>
      </c>
      <c r="J59" s="200" t="s">
        <v>161</v>
      </c>
      <c r="K59" s="200" t="s">
        <v>161</v>
      </c>
      <c r="L59" s="200" t="s">
        <v>161</v>
      </c>
      <c r="M59" s="200" t="s">
        <v>161</v>
      </c>
      <c r="N59" s="200" t="s">
        <v>161</v>
      </c>
      <c r="O59" s="200" t="s">
        <v>161</v>
      </c>
      <c r="P59" s="200" t="s">
        <v>161</v>
      </c>
      <c r="Q59" s="200" t="s">
        <v>161</v>
      </c>
      <c r="R59" s="200" t="s">
        <v>161</v>
      </c>
      <c r="S59" s="200" t="s">
        <v>161</v>
      </c>
      <c r="T59" s="200" t="s">
        <v>161</v>
      </c>
      <c r="U59" s="201" t="s">
        <v>161</v>
      </c>
      <c r="V59" s="190" t="s">
        <v>11</v>
      </c>
      <c r="W59" s="191"/>
      <c r="X59" s="212" t="s">
        <v>99</v>
      </c>
      <c r="Y59" s="191" t="s">
        <v>99</v>
      </c>
      <c r="Z59" s="182">
        <f>513+86</f>
        <v>599</v>
      </c>
      <c r="AA59" s="194"/>
      <c r="AB59" s="195"/>
      <c r="AC59" s="195"/>
      <c r="AD59" s="195"/>
      <c r="AE59" s="195"/>
      <c r="AF59" s="182">
        <f t="shared" si="15"/>
        <v>0</v>
      </c>
      <c r="AG59" s="183"/>
      <c r="AH59" s="182">
        <f t="shared" si="16"/>
        <v>0</v>
      </c>
      <c r="AI59" s="183"/>
      <c r="AJ59" s="182">
        <f t="shared" si="17"/>
        <v>0</v>
      </c>
      <c r="AK59" s="194"/>
      <c r="AL59" s="183"/>
    </row>
    <row r="60" spans="2:38" s="104" customFormat="1" ht="15.75" outlineLevel="1" x14ac:dyDescent="0.25">
      <c r="B60" s="230" t="s">
        <v>180</v>
      </c>
      <c r="C60" s="231"/>
      <c r="D60" s="231"/>
      <c r="E60" s="199" t="s">
        <v>95</v>
      </c>
      <c r="F60" s="200" t="s">
        <v>95</v>
      </c>
      <c r="G60" s="200" t="s">
        <v>95</v>
      </c>
      <c r="H60" s="200" t="s">
        <v>95</v>
      </c>
      <c r="I60" s="200" t="s">
        <v>95</v>
      </c>
      <c r="J60" s="200" t="s">
        <v>95</v>
      </c>
      <c r="K60" s="200" t="s">
        <v>95</v>
      </c>
      <c r="L60" s="200" t="s">
        <v>95</v>
      </c>
      <c r="M60" s="200" t="s">
        <v>95</v>
      </c>
      <c r="N60" s="200" t="s">
        <v>95</v>
      </c>
      <c r="O60" s="200" t="s">
        <v>95</v>
      </c>
      <c r="P60" s="200" t="s">
        <v>95</v>
      </c>
      <c r="Q60" s="200" t="s">
        <v>95</v>
      </c>
      <c r="R60" s="200" t="s">
        <v>95</v>
      </c>
      <c r="S60" s="200" t="s">
        <v>95</v>
      </c>
      <c r="T60" s="200" t="s">
        <v>95</v>
      </c>
      <c r="U60" s="201" t="s">
        <v>95</v>
      </c>
      <c r="V60" s="190" t="s">
        <v>11</v>
      </c>
      <c r="W60" s="191"/>
      <c r="X60" s="212" t="s">
        <v>98</v>
      </c>
      <c r="Y60" s="191" t="s">
        <v>98</v>
      </c>
      <c r="Z60" s="182">
        <v>1</v>
      </c>
      <c r="AA60" s="194"/>
      <c r="AB60" s="195"/>
      <c r="AC60" s="195"/>
      <c r="AD60" s="195"/>
      <c r="AE60" s="195"/>
      <c r="AF60" s="182">
        <f t="shared" si="15"/>
        <v>0</v>
      </c>
      <c r="AG60" s="183"/>
      <c r="AH60" s="182">
        <f t="shared" si="16"/>
        <v>0</v>
      </c>
      <c r="AI60" s="183"/>
      <c r="AJ60" s="182">
        <f t="shared" si="17"/>
        <v>0</v>
      </c>
      <c r="AK60" s="194"/>
      <c r="AL60" s="183"/>
    </row>
    <row r="61" spans="2:38" s="104" customFormat="1" ht="15.75" outlineLevel="1" x14ac:dyDescent="0.25">
      <c r="B61" s="230" t="s">
        <v>181</v>
      </c>
      <c r="C61" s="231"/>
      <c r="D61" s="231"/>
      <c r="E61" s="199" t="s">
        <v>96</v>
      </c>
      <c r="F61" s="200" t="s">
        <v>96</v>
      </c>
      <c r="G61" s="200" t="s">
        <v>96</v>
      </c>
      <c r="H61" s="200" t="s">
        <v>96</v>
      </c>
      <c r="I61" s="200" t="s">
        <v>96</v>
      </c>
      <c r="J61" s="200" t="s">
        <v>96</v>
      </c>
      <c r="K61" s="200" t="s">
        <v>96</v>
      </c>
      <c r="L61" s="200" t="s">
        <v>96</v>
      </c>
      <c r="M61" s="200" t="s">
        <v>96</v>
      </c>
      <c r="N61" s="200" t="s">
        <v>96</v>
      </c>
      <c r="O61" s="200" t="s">
        <v>96</v>
      </c>
      <c r="P61" s="200" t="s">
        <v>96</v>
      </c>
      <c r="Q61" s="200" t="s">
        <v>96</v>
      </c>
      <c r="R61" s="200" t="s">
        <v>96</v>
      </c>
      <c r="S61" s="200" t="s">
        <v>96</v>
      </c>
      <c r="T61" s="200" t="s">
        <v>96</v>
      </c>
      <c r="U61" s="201" t="s">
        <v>96</v>
      </c>
      <c r="V61" s="190" t="s">
        <v>11</v>
      </c>
      <c r="W61" s="191"/>
      <c r="X61" s="212" t="s">
        <v>132</v>
      </c>
      <c r="Y61" s="191" t="s">
        <v>132</v>
      </c>
      <c r="Z61" s="182">
        <v>1</v>
      </c>
      <c r="AA61" s="194"/>
      <c r="AB61" s="195"/>
      <c r="AC61" s="195"/>
      <c r="AD61" s="195"/>
      <c r="AE61" s="195"/>
      <c r="AF61" s="182">
        <f t="shared" si="15"/>
        <v>0</v>
      </c>
      <c r="AG61" s="183"/>
      <c r="AH61" s="182">
        <f t="shared" si="16"/>
        <v>0</v>
      </c>
      <c r="AI61" s="183"/>
      <c r="AJ61" s="182">
        <f t="shared" si="17"/>
        <v>0</v>
      </c>
      <c r="AK61" s="194"/>
      <c r="AL61" s="183"/>
    </row>
    <row r="62" spans="2:38" s="104" customFormat="1" ht="15.75" outlineLevel="1" x14ac:dyDescent="0.25">
      <c r="B62" s="230" t="s">
        <v>182</v>
      </c>
      <c r="C62" s="231"/>
      <c r="D62" s="231"/>
      <c r="E62" s="187" t="s">
        <v>207</v>
      </c>
      <c r="F62" s="188" t="s">
        <v>134</v>
      </c>
      <c r="G62" s="188" t="s">
        <v>134</v>
      </c>
      <c r="H62" s="188" t="s">
        <v>134</v>
      </c>
      <c r="I62" s="188" t="s">
        <v>134</v>
      </c>
      <c r="J62" s="188" t="s">
        <v>134</v>
      </c>
      <c r="K62" s="188" t="s">
        <v>134</v>
      </c>
      <c r="L62" s="188" t="s">
        <v>134</v>
      </c>
      <c r="M62" s="188" t="s">
        <v>134</v>
      </c>
      <c r="N62" s="188" t="s">
        <v>134</v>
      </c>
      <c r="O62" s="188" t="s">
        <v>134</v>
      </c>
      <c r="P62" s="188" t="s">
        <v>134</v>
      </c>
      <c r="Q62" s="188" t="s">
        <v>134</v>
      </c>
      <c r="R62" s="188" t="s">
        <v>134</v>
      </c>
      <c r="S62" s="188" t="s">
        <v>134</v>
      </c>
      <c r="T62" s="188" t="s">
        <v>134</v>
      </c>
      <c r="U62" s="189" t="s">
        <v>134</v>
      </c>
      <c r="V62" s="197" t="s">
        <v>11</v>
      </c>
      <c r="W62" s="197"/>
      <c r="X62" s="198" t="s">
        <v>129</v>
      </c>
      <c r="Y62" s="198" t="s">
        <v>129</v>
      </c>
      <c r="Z62" s="182">
        <f>Z53-Z57</f>
        <v>2.5999999999999996</v>
      </c>
      <c r="AA62" s="194"/>
      <c r="AB62" s="182"/>
      <c r="AC62" s="183"/>
      <c r="AD62" s="195"/>
      <c r="AE62" s="195"/>
      <c r="AF62" s="182">
        <f t="shared" si="15"/>
        <v>0</v>
      </c>
      <c r="AG62" s="183"/>
      <c r="AH62" s="182">
        <f t="shared" si="16"/>
        <v>0</v>
      </c>
      <c r="AI62" s="183"/>
      <c r="AJ62" s="182">
        <f t="shared" si="17"/>
        <v>0</v>
      </c>
      <c r="AK62" s="194"/>
      <c r="AL62" s="183"/>
    </row>
    <row r="63" spans="2:38" s="104" customFormat="1" ht="15.75" outlineLevel="1" x14ac:dyDescent="0.25">
      <c r="B63" s="230" t="s">
        <v>183</v>
      </c>
      <c r="C63" s="231"/>
      <c r="D63" s="231"/>
      <c r="E63" s="187" t="s">
        <v>152</v>
      </c>
      <c r="F63" s="188" t="s">
        <v>152</v>
      </c>
      <c r="G63" s="188" t="s">
        <v>152</v>
      </c>
      <c r="H63" s="188" t="s">
        <v>152</v>
      </c>
      <c r="I63" s="188" t="s">
        <v>152</v>
      </c>
      <c r="J63" s="188" t="s">
        <v>152</v>
      </c>
      <c r="K63" s="188" t="s">
        <v>152</v>
      </c>
      <c r="L63" s="188" t="s">
        <v>152</v>
      </c>
      <c r="M63" s="188" t="s">
        <v>152</v>
      </c>
      <c r="N63" s="188" t="s">
        <v>152</v>
      </c>
      <c r="O63" s="188" t="s">
        <v>152</v>
      </c>
      <c r="P63" s="188" t="s">
        <v>152</v>
      </c>
      <c r="Q63" s="188" t="s">
        <v>152</v>
      </c>
      <c r="R63" s="188" t="s">
        <v>152</v>
      </c>
      <c r="S63" s="188" t="s">
        <v>152</v>
      </c>
      <c r="T63" s="188" t="s">
        <v>152</v>
      </c>
      <c r="U63" s="189" t="s">
        <v>152</v>
      </c>
      <c r="V63" s="197" t="s">
        <v>11</v>
      </c>
      <c r="W63" s="197"/>
      <c r="X63" s="198" t="s">
        <v>129</v>
      </c>
      <c r="Y63" s="198" t="s">
        <v>129</v>
      </c>
      <c r="Z63" s="182">
        <f>Z53-Z62</f>
        <v>6.5</v>
      </c>
      <c r="AA63" s="194"/>
      <c r="AB63" s="195"/>
      <c r="AC63" s="195"/>
      <c r="AD63" s="195"/>
      <c r="AE63" s="195"/>
      <c r="AF63" s="182">
        <f t="shared" si="15"/>
        <v>0</v>
      </c>
      <c r="AG63" s="183"/>
      <c r="AH63" s="182">
        <f t="shared" si="16"/>
        <v>0</v>
      </c>
      <c r="AI63" s="183"/>
      <c r="AJ63" s="182">
        <f t="shared" si="17"/>
        <v>0</v>
      </c>
      <c r="AK63" s="194"/>
      <c r="AL63" s="183"/>
    </row>
    <row r="64" spans="2:38" s="104" customFormat="1" ht="15.75" outlineLevel="1" x14ac:dyDescent="0.25">
      <c r="B64" s="230" t="s">
        <v>184</v>
      </c>
      <c r="C64" s="231"/>
      <c r="D64" s="231"/>
      <c r="E64" s="213" t="s">
        <v>130</v>
      </c>
      <c r="F64" s="213" t="s">
        <v>130</v>
      </c>
      <c r="G64" s="213" t="s">
        <v>130</v>
      </c>
      <c r="H64" s="213" t="s">
        <v>130</v>
      </c>
      <c r="I64" s="213" t="s">
        <v>130</v>
      </c>
      <c r="J64" s="213" t="s">
        <v>130</v>
      </c>
      <c r="K64" s="213" t="s">
        <v>130</v>
      </c>
      <c r="L64" s="213" t="s">
        <v>130</v>
      </c>
      <c r="M64" s="213" t="s">
        <v>130</v>
      </c>
      <c r="N64" s="213" t="s">
        <v>130</v>
      </c>
      <c r="O64" s="213" t="s">
        <v>130</v>
      </c>
      <c r="P64" s="213" t="s">
        <v>130</v>
      </c>
      <c r="Q64" s="213" t="s">
        <v>130</v>
      </c>
      <c r="R64" s="213" t="s">
        <v>130</v>
      </c>
      <c r="S64" s="213" t="s">
        <v>130</v>
      </c>
      <c r="T64" s="213" t="s">
        <v>130</v>
      </c>
      <c r="U64" s="213" t="s">
        <v>130</v>
      </c>
      <c r="V64" s="197" t="s">
        <v>11</v>
      </c>
      <c r="W64" s="197"/>
      <c r="X64" s="198" t="s">
        <v>131</v>
      </c>
      <c r="Y64" s="198" t="s">
        <v>131</v>
      </c>
      <c r="Z64" s="182">
        <f>Z63</f>
        <v>6.5</v>
      </c>
      <c r="AA64" s="194"/>
      <c r="AB64" s="240"/>
      <c r="AC64" s="240"/>
      <c r="AD64" s="195"/>
      <c r="AE64" s="195"/>
      <c r="AF64" s="182">
        <f t="shared" si="15"/>
        <v>0</v>
      </c>
      <c r="AG64" s="183"/>
      <c r="AH64" s="182">
        <f t="shared" si="16"/>
        <v>0</v>
      </c>
      <c r="AI64" s="183"/>
      <c r="AJ64" s="182">
        <f t="shared" si="17"/>
        <v>0</v>
      </c>
      <c r="AK64" s="194"/>
      <c r="AL64" s="183"/>
    </row>
    <row r="65" spans="2:38" s="104" customFormat="1" ht="15.75" outlineLevel="1" x14ac:dyDescent="0.25">
      <c r="B65" s="230"/>
      <c r="C65" s="231"/>
      <c r="D65" s="231"/>
      <c r="E65" s="199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1"/>
      <c r="V65" s="190"/>
      <c r="W65" s="191"/>
      <c r="X65" s="212"/>
      <c r="Y65" s="191"/>
      <c r="Z65" s="182"/>
      <c r="AA65" s="194"/>
      <c r="AB65" s="195"/>
      <c r="AC65" s="195"/>
      <c r="AD65" s="195"/>
      <c r="AE65" s="195"/>
      <c r="AF65" s="182"/>
      <c r="AG65" s="183"/>
      <c r="AH65" s="182"/>
      <c r="AI65" s="183"/>
      <c r="AJ65" s="182"/>
      <c r="AK65" s="194"/>
      <c r="AL65" s="183"/>
    </row>
    <row r="66" spans="2:38" s="103" customFormat="1" ht="15.75" customHeight="1" outlineLevel="1" x14ac:dyDescent="0.25">
      <c r="B66" s="184"/>
      <c r="C66" s="185"/>
      <c r="D66" s="186"/>
      <c r="E66" s="234" t="s">
        <v>208</v>
      </c>
      <c r="F66" s="234" t="s">
        <v>137</v>
      </c>
      <c r="G66" s="234" t="s">
        <v>137</v>
      </c>
      <c r="H66" s="234" t="s">
        <v>137</v>
      </c>
      <c r="I66" s="234" t="s">
        <v>137</v>
      </c>
      <c r="J66" s="234" t="s">
        <v>137</v>
      </c>
      <c r="K66" s="234" t="s">
        <v>137</v>
      </c>
      <c r="L66" s="234" t="s">
        <v>137</v>
      </c>
      <c r="M66" s="234" t="s">
        <v>137</v>
      </c>
      <c r="N66" s="234" t="s">
        <v>137</v>
      </c>
      <c r="O66" s="234" t="s">
        <v>137</v>
      </c>
      <c r="P66" s="234" t="s">
        <v>137</v>
      </c>
      <c r="Q66" s="234" t="s">
        <v>137</v>
      </c>
      <c r="R66" s="234" t="s">
        <v>137</v>
      </c>
      <c r="S66" s="234" t="s">
        <v>137</v>
      </c>
      <c r="T66" s="234" t="s">
        <v>137</v>
      </c>
      <c r="U66" s="234" t="s">
        <v>137</v>
      </c>
      <c r="V66" s="197"/>
      <c r="W66" s="197"/>
      <c r="X66" s="198"/>
      <c r="Y66" s="198"/>
      <c r="Z66" s="182"/>
      <c r="AA66" s="194"/>
      <c r="AB66" s="182"/>
      <c r="AC66" s="183"/>
      <c r="AD66" s="195"/>
      <c r="AE66" s="195"/>
      <c r="AF66" s="182"/>
      <c r="AG66" s="183"/>
      <c r="AH66" s="182"/>
      <c r="AI66" s="183"/>
      <c r="AJ66" s="182"/>
      <c r="AK66" s="194"/>
      <c r="AL66" s="183"/>
    </row>
    <row r="67" spans="2:38" s="104" customFormat="1" ht="15.75" outlineLevel="1" x14ac:dyDescent="0.25">
      <c r="B67" s="184" t="s">
        <v>292</v>
      </c>
      <c r="C67" s="185"/>
      <c r="D67" s="186"/>
      <c r="E67" s="213" t="s">
        <v>209</v>
      </c>
      <c r="F67" s="213" t="s">
        <v>209</v>
      </c>
      <c r="G67" s="213" t="s">
        <v>209</v>
      </c>
      <c r="H67" s="213" t="s">
        <v>209</v>
      </c>
      <c r="I67" s="213" t="s">
        <v>209</v>
      </c>
      <c r="J67" s="213" t="s">
        <v>209</v>
      </c>
      <c r="K67" s="213" t="s">
        <v>209</v>
      </c>
      <c r="L67" s="213" t="s">
        <v>209</v>
      </c>
      <c r="M67" s="213" t="s">
        <v>209</v>
      </c>
      <c r="N67" s="213" t="s">
        <v>209</v>
      </c>
      <c r="O67" s="213" t="s">
        <v>209</v>
      </c>
      <c r="P67" s="213" t="s">
        <v>209</v>
      </c>
      <c r="Q67" s="213" t="s">
        <v>209</v>
      </c>
      <c r="R67" s="213" t="s">
        <v>209</v>
      </c>
      <c r="S67" s="213" t="s">
        <v>209</v>
      </c>
      <c r="T67" s="213" t="s">
        <v>209</v>
      </c>
      <c r="U67" s="213" t="s">
        <v>209</v>
      </c>
      <c r="V67" s="197" t="s">
        <v>11</v>
      </c>
      <c r="W67" s="197"/>
      <c r="X67" s="198" t="s">
        <v>124</v>
      </c>
      <c r="Y67" s="198" t="s">
        <v>124</v>
      </c>
      <c r="Z67" s="192">
        <f>(11.1*1)+(10*4*0.3)</f>
        <v>23.1</v>
      </c>
      <c r="AA67" s="193"/>
      <c r="AB67" s="195"/>
      <c r="AC67" s="195"/>
      <c r="AD67" s="195"/>
      <c r="AE67" s="195"/>
      <c r="AF67" s="182">
        <f t="shared" ref="AF67:AF72" si="18">AB67*Z67</f>
        <v>0</v>
      </c>
      <c r="AG67" s="183"/>
      <c r="AH67" s="182">
        <f t="shared" ref="AH67:AH72" si="19">AD67*Z67</f>
        <v>0</v>
      </c>
      <c r="AI67" s="183"/>
      <c r="AJ67" s="182">
        <f t="shared" ref="AJ67:AJ72" si="20">AF67+AH67</f>
        <v>0</v>
      </c>
      <c r="AK67" s="194"/>
      <c r="AL67" s="183"/>
    </row>
    <row r="68" spans="2:38" s="104" customFormat="1" ht="15.75" outlineLevel="1" x14ac:dyDescent="0.25">
      <c r="B68" s="184" t="s">
        <v>293</v>
      </c>
      <c r="C68" s="185"/>
      <c r="D68" s="186"/>
      <c r="E68" s="213" t="s">
        <v>140</v>
      </c>
      <c r="F68" s="213" t="s">
        <v>135</v>
      </c>
      <c r="G68" s="213" t="s">
        <v>135</v>
      </c>
      <c r="H68" s="213" t="s">
        <v>135</v>
      </c>
      <c r="I68" s="213" t="s">
        <v>135</v>
      </c>
      <c r="J68" s="213" t="s">
        <v>135</v>
      </c>
      <c r="K68" s="213" t="s">
        <v>135</v>
      </c>
      <c r="L68" s="213" t="s">
        <v>135</v>
      </c>
      <c r="M68" s="213" t="s">
        <v>135</v>
      </c>
      <c r="N68" s="213" t="s">
        <v>135</v>
      </c>
      <c r="O68" s="213" t="s">
        <v>135</v>
      </c>
      <c r="P68" s="213" t="s">
        <v>135</v>
      </c>
      <c r="Q68" s="213" t="s">
        <v>135</v>
      </c>
      <c r="R68" s="213" t="s">
        <v>135</v>
      </c>
      <c r="S68" s="213" t="s">
        <v>135</v>
      </c>
      <c r="T68" s="213" t="s">
        <v>135</v>
      </c>
      <c r="U68" s="213" t="s">
        <v>135</v>
      </c>
      <c r="V68" s="197" t="s">
        <v>11</v>
      </c>
      <c r="W68" s="197"/>
      <c r="X68" s="198" t="s">
        <v>129</v>
      </c>
      <c r="Y68" s="198" t="s">
        <v>129</v>
      </c>
      <c r="Z68" s="192">
        <f>(1.12*4)+(0.07*11.1)</f>
        <v>5.2570000000000006</v>
      </c>
      <c r="AA68" s="193"/>
      <c r="AB68" s="195"/>
      <c r="AC68" s="195"/>
      <c r="AD68" s="195"/>
      <c r="AE68" s="195"/>
      <c r="AF68" s="182">
        <f t="shared" si="18"/>
        <v>0</v>
      </c>
      <c r="AG68" s="183"/>
      <c r="AH68" s="182">
        <f t="shared" si="19"/>
        <v>0</v>
      </c>
      <c r="AI68" s="183"/>
      <c r="AJ68" s="182">
        <f t="shared" si="20"/>
        <v>0</v>
      </c>
      <c r="AK68" s="194"/>
      <c r="AL68" s="183"/>
    </row>
    <row r="69" spans="2:38" s="104" customFormat="1" ht="15.75" outlineLevel="1" x14ac:dyDescent="0.25">
      <c r="B69" s="184" t="s">
        <v>294</v>
      </c>
      <c r="C69" s="185"/>
      <c r="D69" s="186"/>
      <c r="E69" s="213" t="s">
        <v>133</v>
      </c>
      <c r="F69" s="213" t="s">
        <v>133</v>
      </c>
      <c r="G69" s="213" t="s">
        <v>133</v>
      </c>
      <c r="H69" s="213" t="s">
        <v>133</v>
      </c>
      <c r="I69" s="213" t="s">
        <v>133</v>
      </c>
      <c r="J69" s="213" t="s">
        <v>133</v>
      </c>
      <c r="K69" s="213" t="s">
        <v>133</v>
      </c>
      <c r="L69" s="213" t="s">
        <v>133</v>
      </c>
      <c r="M69" s="213" t="s">
        <v>133</v>
      </c>
      <c r="N69" s="213" t="s">
        <v>133</v>
      </c>
      <c r="O69" s="213" t="s">
        <v>133</v>
      </c>
      <c r="P69" s="213" t="s">
        <v>133</v>
      </c>
      <c r="Q69" s="213" t="s">
        <v>133</v>
      </c>
      <c r="R69" s="213" t="s">
        <v>133</v>
      </c>
      <c r="S69" s="213" t="s">
        <v>133</v>
      </c>
      <c r="T69" s="213" t="s">
        <v>133</v>
      </c>
      <c r="U69" s="213" t="s">
        <v>133</v>
      </c>
      <c r="V69" s="197" t="s">
        <v>11</v>
      </c>
      <c r="W69" s="197"/>
      <c r="X69" s="198" t="s">
        <v>129</v>
      </c>
      <c r="Y69" s="198" t="s">
        <v>129</v>
      </c>
      <c r="Z69" s="192">
        <f>Z68</f>
        <v>5.2570000000000006</v>
      </c>
      <c r="AA69" s="193"/>
      <c r="AB69" s="195"/>
      <c r="AC69" s="195"/>
      <c r="AD69" s="195"/>
      <c r="AE69" s="195"/>
      <c r="AF69" s="182">
        <f t="shared" si="18"/>
        <v>0</v>
      </c>
      <c r="AG69" s="183"/>
      <c r="AH69" s="182">
        <f t="shared" si="19"/>
        <v>0</v>
      </c>
      <c r="AI69" s="183"/>
      <c r="AJ69" s="182">
        <f t="shared" si="20"/>
        <v>0</v>
      </c>
      <c r="AK69" s="194"/>
      <c r="AL69" s="183"/>
    </row>
    <row r="70" spans="2:38" s="104" customFormat="1" ht="15.75" outlineLevel="1" x14ac:dyDescent="0.25">
      <c r="B70" s="184" t="s">
        <v>295</v>
      </c>
      <c r="C70" s="185"/>
      <c r="D70" s="186"/>
      <c r="E70" s="213" t="s">
        <v>136</v>
      </c>
      <c r="F70" s="213" t="s">
        <v>136</v>
      </c>
      <c r="G70" s="213" t="s">
        <v>136</v>
      </c>
      <c r="H70" s="213" t="s">
        <v>136</v>
      </c>
      <c r="I70" s="213" t="s">
        <v>136</v>
      </c>
      <c r="J70" s="213" t="s">
        <v>136</v>
      </c>
      <c r="K70" s="213" t="s">
        <v>136</v>
      </c>
      <c r="L70" s="213" t="s">
        <v>136</v>
      </c>
      <c r="M70" s="213" t="s">
        <v>136</v>
      </c>
      <c r="N70" s="213" t="s">
        <v>136</v>
      </c>
      <c r="O70" s="213" t="s">
        <v>136</v>
      </c>
      <c r="P70" s="213" t="s">
        <v>136</v>
      </c>
      <c r="Q70" s="213" t="s">
        <v>136</v>
      </c>
      <c r="R70" s="213" t="s">
        <v>136</v>
      </c>
      <c r="S70" s="213" t="s">
        <v>136</v>
      </c>
      <c r="T70" s="213" t="s">
        <v>136</v>
      </c>
      <c r="U70" s="213" t="s">
        <v>136</v>
      </c>
      <c r="V70" s="197" t="s">
        <v>11</v>
      </c>
      <c r="W70" s="197"/>
      <c r="X70" s="198" t="s">
        <v>99</v>
      </c>
      <c r="Y70" s="198" t="s">
        <v>99</v>
      </c>
      <c r="Z70" s="192">
        <f>111+107</f>
        <v>218</v>
      </c>
      <c r="AA70" s="193"/>
      <c r="AB70" s="195"/>
      <c r="AC70" s="195"/>
      <c r="AD70" s="195"/>
      <c r="AE70" s="195"/>
      <c r="AF70" s="182">
        <f t="shared" si="18"/>
        <v>0</v>
      </c>
      <c r="AG70" s="183"/>
      <c r="AH70" s="182">
        <f t="shared" si="19"/>
        <v>0</v>
      </c>
      <c r="AI70" s="183"/>
      <c r="AJ70" s="182">
        <f t="shared" si="20"/>
        <v>0</v>
      </c>
      <c r="AK70" s="194"/>
      <c r="AL70" s="183"/>
    </row>
    <row r="71" spans="2:38" s="103" customFormat="1" ht="15.75" outlineLevel="1" x14ac:dyDescent="0.25">
      <c r="B71" s="184" t="s">
        <v>296</v>
      </c>
      <c r="C71" s="185"/>
      <c r="D71" s="186"/>
      <c r="E71" s="213" t="s">
        <v>95</v>
      </c>
      <c r="F71" s="213" t="s">
        <v>95</v>
      </c>
      <c r="G71" s="213" t="s">
        <v>95</v>
      </c>
      <c r="H71" s="213" t="s">
        <v>95</v>
      </c>
      <c r="I71" s="213" t="s">
        <v>95</v>
      </c>
      <c r="J71" s="213" t="s">
        <v>95</v>
      </c>
      <c r="K71" s="213" t="s">
        <v>95</v>
      </c>
      <c r="L71" s="213" t="s">
        <v>95</v>
      </c>
      <c r="M71" s="213" t="s">
        <v>95</v>
      </c>
      <c r="N71" s="213" t="s">
        <v>95</v>
      </c>
      <c r="O71" s="213" t="s">
        <v>95</v>
      </c>
      <c r="P71" s="213" t="s">
        <v>95</v>
      </c>
      <c r="Q71" s="213" t="s">
        <v>95</v>
      </c>
      <c r="R71" s="213" t="s">
        <v>95</v>
      </c>
      <c r="S71" s="213" t="s">
        <v>95</v>
      </c>
      <c r="T71" s="213" t="s">
        <v>95</v>
      </c>
      <c r="U71" s="213" t="s">
        <v>95</v>
      </c>
      <c r="V71" s="197" t="s">
        <v>11</v>
      </c>
      <c r="W71" s="197"/>
      <c r="X71" s="198" t="s">
        <v>98</v>
      </c>
      <c r="Y71" s="198" t="s">
        <v>98</v>
      </c>
      <c r="Z71" s="192">
        <v>1</v>
      </c>
      <c r="AA71" s="193"/>
      <c r="AB71" s="195"/>
      <c r="AC71" s="195"/>
      <c r="AD71" s="195"/>
      <c r="AE71" s="195"/>
      <c r="AF71" s="182">
        <f t="shared" si="18"/>
        <v>0</v>
      </c>
      <c r="AG71" s="183"/>
      <c r="AH71" s="182">
        <f t="shared" si="19"/>
        <v>0</v>
      </c>
      <c r="AI71" s="183"/>
      <c r="AJ71" s="182">
        <f t="shared" si="20"/>
        <v>0</v>
      </c>
      <c r="AK71" s="194"/>
      <c r="AL71" s="183"/>
    </row>
    <row r="72" spans="2:38" s="103" customFormat="1" ht="15.75" customHeight="1" outlineLevel="1" x14ac:dyDescent="0.25">
      <c r="B72" s="184" t="s">
        <v>297</v>
      </c>
      <c r="C72" s="185"/>
      <c r="D72" s="186"/>
      <c r="E72" s="213" t="s">
        <v>96</v>
      </c>
      <c r="F72" s="213" t="s">
        <v>96</v>
      </c>
      <c r="G72" s="213" t="s">
        <v>96</v>
      </c>
      <c r="H72" s="213" t="s">
        <v>96</v>
      </c>
      <c r="I72" s="213" t="s">
        <v>96</v>
      </c>
      <c r="J72" s="213" t="s">
        <v>96</v>
      </c>
      <c r="K72" s="213" t="s">
        <v>96</v>
      </c>
      <c r="L72" s="213" t="s">
        <v>96</v>
      </c>
      <c r="M72" s="213" t="s">
        <v>96</v>
      </c>
      <c r="N72" s="213" t="s">
        <v>96</v>
      </c>
      <c r="O72" s="213" t="s">
        <v>96</v>
      </c>
      <c r="P72" s="213" t="s">
        <v>96</v>
      </c>
      <c r="Q72" s="213" t="s">
        <v>96</v>
      </c>
      <c r="R72" s="213" t="s">
        <v>96</v>
      </c>
      <c r="S72" s="213" t="s">
        <v>96</v>
      </c>
      <c r="T72" s="213" t="s">
        <v>96</v>
      </c>
      <c r="U72" s="213" t="s">
        <v>96</v>
      </c>
      <c r="V72" s="197" t="s">
        <v>11</v>
      </c>
      <c r="W72" s="197"/>
      <c r="X72" s="198" t="s">
        <v>132</v>
      </c>
      <c r="Y72" s="198" t="s">
        <v>132</v>
      </c>
      <c r="Z72" s="192">
        <v>1</v>
      </c>
      <c r="AA72" s="193"/>
      <c r="AB72" s="195"/>
      <c r="AC72" s="195"/>
      <c r="AD72" s="195"/>
      <c r="AE72" s="195"/>
      <c r="AF72" s="182">
        <f t="shared" si="18"/>
        <v>0</v>
      </c>
      <c r="AG72" s="183"/>
      <c r="AH72" s="182">
        <f t="shared" si="19"/>
        <v>0</v>
      </c>
      <c r="AI72" s="183"/>
      <c r="AJ72" s="182">
        <f t="shared" si="20"/>
        <v>0</v>
      </c>
      <c r="AK72" s="194"/>
      <c r="AL72" s="183"/>
    </row>
    <row r="73" spans="2:38" s="103" customFormat="1" ht="15.75" outlineLevel="1" x14ac:dyDescent="0.25">
      <c r="B73" s="184"/>
      <c r="C73" s="185"/>
      <c r="D73" s="186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197"/>
      <c r="W73" s="197"/>
      <c r="X73" s="198"/>
      <c r="Y73" s="198"/>
      <c r="Z73" s="182"/>
      <c r="AA73" s="194"/>
      <c r="AB73" s="195"/>
      <c r="AC73" s="195"/>
      <c r="AD73" s="195"/>
      <c r="AE73" s="195"/>
      <c r="AF73" s="182"/>
      <c r="AG73" s="183"/>
      <c r="AH73" s="182"/>
      <c r="AI73" s="183"/>
      <c r="AJ73" s="182"/>
      <c r="AK73" s="194"/>
      <c r="AL73" s="183"/>
    </row>
    <row r="74" spans="2:38" s="103" customFormat="1" ht="18" customHeight="1" outlineLevel="1" x14ac:dyDescent="0.25">
      <c r="B74" s="184"/>
      <c r="C74" s="185"/>
      <c r="D74" s="186"/>
      <c r="E74" s="307" t="s">
        <v>238</v>
      </c>
      <c r="F74" s="307" t="s">
        <v>219</v>
      </c>
      <c r="G74" s="307" t="s">
        <v>219</v>
      </c>
      <c r="H74" s="307" t="s">
        <v>219</v>
      </c>
      <c r="I74" s="307" t="s">
        <v>219</v>
      </c>
      <c r="J74" s="307" t="s">
        <v>219</v>
      </c>
      <c r="K74" s="307" t="s">
        <v>219</v>
      </c>
      <c r="L74" s="307" t="s">
        <v>219</v>
      </c>
      <c r="M74" s="307" t="s">
        <v>219</v>
      </c>
      <c r="N74" s="307" t="s">
        <v>219</v>
      </c>
      <c r="O74" s="307" t="s">
        <v>219</v>
      </c>
      <c r="P74" s="307" t="s">
        <v>219</v>
      </c>
      <c r="Q74" s="307" t="s">
        <v>219</v>
      </c>
      <c r="R74" s="307" t="s">
        <v>219</v>
      </c>
      <c r="S74" s="307" t="s">
        <v>219</v>
      </c>
      <c r="T74" s="307" t="s">
        <v>219</v>
      </c>
      <c r="U74" s="307" t="s">
        <v>219</v>
      </c>
      <c r="V74" s="197"/>
      <c r="W74" s="197"/>
      <c r="X74" s="198"/>
      <c r="Y74" s="198"/>
      <c r="Z74" s="192"/>
      <c r="AA74" s="193"/>
      <c r="AB74" s="182"/>
      <c r="AC74" s="183"/>
      <c r="AD74" s="195"/>
      <c r="AE74" s="195"/>
      <c r="AF74" s="182"/>
      <c r="AG74" s="183"/>
      <c r="AH74" s="182"/>
      <c r="AI74" s="183"/>
      <c r="AJ74" s="182"/>
      <c r="AK74" s="194"/>
      <c r="AL74" s="183"/>
    </row>
    <row r="75" spans="2:38" s="103" customFormat="1" ht="18" customHeight="1" outlineLevel="1" x14ac:dyDescent="0.25">
      <c r="B75" s="184" t="s">
        <v>298</v>
      </c>
      <c r="C75" s="185"/>
      <c r="D75" s="186"/>
      <c r="E75" s="213" t="s">
        <v>226</v>
      </c>
      <c r="F75" s="213" t="s">
        <v>136</v>
      </c>
      <c r="G75" s="213" t="s">
        <v>136</v>
      </c>
      <c r="H75" s="213" t="s">
        <v>136</v>
      </c>
      <c r="I75" s="213" t="s">
        <v>136</v>
      </c>
      <c r="J75" s="213" t="s">
        <v>136</v>
      </c>
      <c r="K75" s="213" t="s">
        <v>136</v>
      </c>
      <c r="L75" s="213" t="s">
        <v>136</v>
      </c>
      <c r="M75" s="213" t="s">
        <v>136</v>
      </c>
      <c r="N75" s="213" t="s">
        <v>136</v>
      </c>
      <c r="O75" s="213" t="s">
        <v>136</v>
      </c>
      <c r="P75" s="213" t="s">
        <v>136</v>
      </c>
      <c r="Q75" s="213" t="s">
        <v>136</v>
      </c>
      <c r="R75" s="213" t="s">
        <v>136</v>
      </c>
      <c r="S75" s="213" t="s">
        <v>136</v>
      </c>
      <c r="T75" s="213" t="s">
        <v>136</v>
      </c>
      <c r="U75" s="213" t="s">
        <v>136</v>
      </c>
      <c r="V75" s="197" t="s">
        <v>11</v>
      </c>
      <c r="W75" s="197"/>
      <c r="X75" s="198" t="s">
        <v>99</v>
      </c>
      <c r="Y75" s="198" t="s">
        <v>99</v>
      </c>
      <c r="Z75" s="192">
        <v>1298</v>
      </c>
      <c r="AA75" s="193"/>
      <c r="AB75" s="182"/>
      <c r="AC75" s="183"/>
      <c r="AD75" s="195"/>
      <c r="AE75" s="195"/>
      <c r="AF75" s="182">
        <f t="shared" ref="AF75:AF78" si="21">AB75*Z75</f>
        <v>0</v>
      </c>
      <c r="AG75" s="183"/>
      <c r="AH75" s="182">
        <f t="shared" ref="AH75:AH78" si="22">AD75*Z75</f>
        <v>0</v>
      </c>
      <c r="AI75" s="183"/>
      <c r="AJ75" s="182">
        <f t="shared" ref="AJ75:AJ78" si="23">AF75+AH75</f>
        <v>0</v>
      </c>
      <c r="AK75" s="194"/>
      <c r="AL75" s="183"/>
    </row>
    <row r="76" spans="2:38" s="103" customFormat="1" ht="18" customHeight="1" outlineLevel="1" x14ac:dyDescent="0.25">
      <c r="B76" s="184" t="s">
        <v>299</v>
      </c>
      <c r="C76" s="185"/>
      <c r="D76" s="186"/>
      <c r="E76" s="213" t="s">
        <v>140</v>
      </c>
      <c r="F76" s="213" t="s">
        <v>140</v>
      </c>
      <c r="G76" s="213" t="s">
        <v>140</v>
      </c>
      <c r="H76" s="213" t="s">
        <v>140</v>
      </c>
      <c r="I76" s="213" t="s">
        <v>140</v>
      </c>
      <c r="J76" s="213" t="s">
        <v>140</v>
      </c>
      <c r="K76" s="213" t="s">
        <v>140</v>
      </c>
      <c r="L76" s="213" t="s">
        <v>140</v>
      </c>
      <c r="M76" s="213" t="s">
        <v>140</v>
      </c>
      <c r="N76" s="213" t="s">
        <v>140</v>
      </c>
      <c r="O76" s="213" t="s">
        <v>140</v>
      </c>
      <c r="P76" s="213" t="s">
        <v>140</v>
      </c>
      <c r="Q76" s="213" t="s">
        <v>140</v>
      </c>
      <c r="R76" s="213" t="s">
        <v>140</v>
      </c>
      <c r="S76" s="213" t="s">
        <v>140</v>
      </c>
      <c r="T76" s="213" t="s">
        <v>140</v>
      </c>
      <c r="U76" s="213" t="s">
        <v>140</v>
      </c>
      <c r="V76" s="197" t="s">
        <v>11</v>
      </c>
      <c r="W76" s="197"/>
      <c r="X76" s="198" t="s">
        <v>129</v>
      </c>
      <c r="Y76" s="198" t="s">
        <v>129</v>
      </c>
      <c r="Z76" s="192">
        <f>(61+22)*0.2</f>
        <v>16.600000000000001</v>
      </c>
      <c r="AA76" s="193"/>
      <c r="AB76" s="195"/>
      <c r="AC76" s="195"/>
      <c r="AD76" s="195"/>
      <c r="AE76" s="195"/>
      <c r="AF76" s="182">
        <f t="shared" si="21"/>
        <v>0</v>
      </c>
      <c r="AG76" s="183"/>
      <c r="AH76" s="182">
        <f t="shared" si="22"/>
        <v>0</v>
      </c>
      <c r="AI76" s="183"/>
      <c r="AJ76" s="182">
        <f t="shared" si="23"/>
        <v>0</v>
      </c>
      <c r="AK76" s="194"/>
      <c r="AL76" s="183"/>
    </row>
    <row r="77" spans="2:38" s="103" customFormat="1" ht="18" customHeight="1" outlineLevel="1" x14ac:dyDescent="0.25">
      <c r="B77" s="184" t="s">
        <v>300</v>
      </c>
      <c r="C77" s="185"/>
      <c r="D77" s="186"/>
      <c r="E77" s="213" t="s">
        <v>133</v>
      </c>
      <c r="F77" s="213" t="s">
        <v>133</v>
      </c>
      <c r="G77" s="213" t="s">
        <v>133</v>
      </c>
      <c r="H77" s="213" t="s">
        <v>133</v>
      </c>
      <c r="I77" s="213" t="s">
        <v>133</v>
      </c>
      <c r="J77" s="213" t="s">
        <v>133</v>
      </c>
      <c r="K77" s="213" t="s">
        <v>133</v>
      </c>
      <c r="L77" s="213" t="s">
        <v>133</v>
      </c>
      <c r="M77" s="213" t="s">
        <v>133</v>
      </c>
      <c r="N77" s="213" t="s">
        <v>133</v>
      </c>
      <c r="O77" s="213" t="s">
        <v>133</v>
      </c>
      <c r="P77" s="213" t="s">
        <v>133</v>
      </c>
      <c r="Q77" s="213" t="s">
        <v>133</v>
      </c>
      <c r="R77" s="213" t="s">
        <v>133</v>
      </c>
      <c r="S77" s="213" t="s">
        <v>133</v>
      </c>
      <c r="T77" s="213" t="s">
        <v>133</v>
      </c>
      <c r="U77" s="213" t="s">
        <v>133</v>
      </c>
      <c r="V77" s="197" t="s">
        <v>11</v>
      </c>
      <c r="W77" s="197"/>
      <c r="X77" s="198" t="s">
        <v>129</v>
      </c>
      <c r="Y77" s="198" t="s">
        <v>129</v>
      </c>
      <c r="Z77" s="192">
        <f>Z76</f>
        <v>16.600000000000001</v>
      </c>
      <c r="AA77" s="193"/>
      <c r="AB77" s="195"/>
      <c r="AC77" s="195"/>
      <c r="AD77" s="195"/>
      <c r="AE77" s="195"/>
      <c r="AF77" s="182">
        <f t="shared" si="21"/>
        <v>0</v>
      </c>
      <c r="AG77" s="183"/>
      <c r="AH77" s="182">
        <f t="shared" si="22"/>
        <v>0</v>
      </c>
      <c r="AI77" s="183"/>
      <c r="AJ77" s="182">
        <f t="shared" si="23"/>
        <v>0</v>
      </c>
      <c r="AK77" s="194"/>
      <c r="AL77" s="183"/>
    </row>
    <row r="78" spans="2:38" s="103" customFormat="1" ht="19.5" customHeight="1" outlineLevel="1" x14ac:dyDescent="0.25">
      <c r="B78" s="184" t="s">
        <v>301</v>
      </c>
      <c r="C78" s="185"/>
      <c r="D78" s="186"/>
      <c r="E78" s="213" t="s">
        <v>227</v>
      </c>
      <c r="F78" s="213" t="s">
        <v>141</v>
      </c>
      <c r="G78" s="213" t="s">
        <v>141</v>
      </c>
      <c r="H78" s="213" t="s">
        <v>141</v>
      </c>
      <c r="I78" s="213" t="s">
        <v>141</v>
      </c>
      <c r="J78" s="213" t="s">
        <v>141</v>
      </c>
      <c r="K78" s="213" t="s">
        <v>141</v>
      </c>
      <c r="L78" s="213" t="s">
        <v>141</v>
      </c>
      <c r="M78" s="213" t="s">
        <v>141</v>
      </c>
      <c r="N78" s="213" t="s">
        <v>141</v>
      </c>
      <c r="O78" s="213" t="s">
        <v>141</v>
      </c>
      <c r="P78" s="213" t="s">
        <v>141</v>
      </c>
      <c r="Q78" s="213" t="s">
        <v>141</v>
      </c>
      <c r="R78" s="213" t="s">
        <v>141</v>
      </c>
      <c r="S78" s="213" t="s">
        <v>141</v>
      </c>
      <c r="T78" s="213" t="s">
        <v>141</v>
      </c>
      <c r="U78" s="213" t="s">
        <v>141</v>
      </c>
      <c r="V78" s="197" t="s">
        <v>11</v>
      </c>
      <c r="W78" s="197"/>
      <c r="X78" s="198" t="s">
        <v>99</v>
      </c>
      <c r="Y78" s="198" t="s">
        <v>99</v>
      </c>
      <c r="Z78" s="305">
        <f>Z77</f>
        <v>16.600000000000001</v>
      </c>
      <c r="AA78" s="306"/>
      <c r="AB78" s="182"/>
      <c r="AC78" s="183"/>
      <c r="AD78" s="195"/>
      <c r="AE78" s="195"/>
      <c r="AF78" s="182">
        <f t="shared" si="21"/>
        <v>0</v>
      </c>
      <c r="AG78" s="183"/>
      <c r="AH78" s="182">
        <f t="shared" si="22"/>
        <v>0</v>
      </c>
      <c r="AI78" s="183"/>
      <c r="AJ78" s="182">
        <f t="shared" si="23"/>
        <v>0</v>
      </c>
      <c r="AK78" s="194"/>
      <c r="AL78" s="183"/>
    </row>
    <row r="79" spans="2:38" s="103" customFormat="1" ht="15.75" outlineLevel="1" x14ac:dyDescent="0.25">
      <c r="B79" s="184"/>
      <c r="C79" s="185"/>
      <c r="D79" s="186"/>
      <c r="E79" s="213"/>
      <c r="F79" s="213"/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197"/>
      <c r="W79" s="197"/>
      <c r="X79" s="198"/>
      <c r="Y79" s="198"/>
      <c r="Z79" s="182"/>
      <c r="AA79" s="194"/>
      <c r="AB79" s="195"/>
      <c r="AC79" s="195"/>
      <c r="AD79" s="195"/>
      <c r="AE79" s="195"/>
      <c r="AF79" s="182"/>
      <c r="AG79" s="183"/>
      <c r="AH79" s="182"/>
      <c r="AI79" s="183"/>
      <c r="AJ79" s="182"/>
      <c r="AK79" s="194"/>
      <c r="AL79" s="183"/>
    </row>
    <row r="80" spans="2:38" s="104" customFormat="1" ht="15.75" customHeight="1" x14ac:dyDescent="0.25">
      <c r="B80" s="225" t="s">
        <v>302</v>
      </c>
      <c r="C80" s="226"/>
      <c r="D80" s="227"/>
      <c r="E80" s="232" t="s">
        <v>356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102"/>
      <c r="W80" s="102"/>
      <c r="X80" s="102"/>
      <c r="Y80" s="102"/>
      <c r="Z80" s="134"/>
      <c r="AA80" s="134"/>
      <c r="AB80" s="125"/>
      <c r="AC80" s="125"/>
      <c r="AD80" s="125"/>
      <c r="AE80" s="125"/>
      <c r="AF80" s="214"/>
      <c r="AG80" s="215"/>
      <c r="AH80" s="214"/>
      <c r="AI80" s="215"/>
      <c r="AJ80" s="214"/>
      <c r="AK80" s="216"/>
      <c r="AL80" s="215"/>
    </row>
    <row r="81" spans="2:38" s="103" customFormat="1" ht="15.75" customHeight="1" outlineLevel="1" x14ac:dyDescent="0.25">
      <c r="B81" s="184"/>
      <c r="C81" s="185"/>
      <c r="D81" s="186"/>
      <c r="E81" s="234" t="s">
        <v>250</v>
      </c>
      <c r="F81" s="234" t="s">
        <v>137</v>
      </c>
      <c r="G81" s="234" t="s">
        <v>137</v>
      </c>
      <c r="H81" s="234" t="s">
        <v>137</v>
      </c>
      <c r="I81" s="234" t="s">
        <v>137</v>
      </c>
      <c r="J81" s="234" t="s">
        <v>137</v>
      </c>
      <c r="K81" s="234" t="s">
        <v>137</v>
      </c>
      <c r="L81" s="234" t="s">
        <v>137</v>
      </c>
      <c r="M81" s="234" t="s">
        <v>137</v>
      </c>
      <c r="N81" s="234" t="s">
        <v>137</v>
      </c>
      <c r="O81" s="234" t="s">
        <v>137</v>
      </c>
      <c r="P81" s="234" t="s">
        <v>137</v>
      </c>
      <c r="Q81" s="234" t="s">
        <v>137</v>
      </c>
      <c r="R81" s="234" t="s">
        <v>137</v>
      </c>
      <c r="S81" s="234" t="s">
        <v>137</v>
      </c>
      <c r="T81" s="234" t="s">
        <v>137</v>
      </c>
      <c r="U81" s="234" t="s">
        <v>137</v>
      </c>
      <c r="V81" s="197"/>
      <c r="W81" s="197"/>
      <c r="X81" s="198"/>
      <c r="Y81" s="198"/>
      <c r="Z81" s="182"/>
      <c r="AA81" s="194"/>
      <c r="AB81" s="182"/>
      <c r="AC81" s="183"/>
      <c r="AD81" s="195"/>
      <c r="AE81" s="195"/>
      <c r="AF81" s="182"/>
      <c r="AG81" s="183"/>
      <c r="AH81" s="182"/>
      <c r="AI81" s="183"/>
      <c r="AJ81" s="182"/>
      <c r="AK81" s="194"/>
      <c r="AL81" s="183"/>
    </row>
    <row r="82" spans="2:38" s="104" customFormat="1" ht="15.75" outlineLevel="1" x14ac:dyDescent="0.25">
      <c r="B82" s="230" t="s">
        <v>112</v>
      </c>
      <c r="C82" s="231"/>
      <c r="D82" s="231"/>
      <c r="E82" s="199" t="s">
        <v>175</v>
      </c>
      <c r="F82" s="200" t="s">
        <v>175</v>
      </c>
      <c r="G82" s="200" t="s">
        <v>175</v>
      </c>
      <c r="H82" s="200" t="s">
        <v>175</v>
      </c>
      <c r="I82" s="200" t="s">
        <v>175</v>
      </c>
      <c r="J82" s="200" t="s">
        <v>175</v>
      </c>
      <c r="K82" s="200" t="s">
        <v>175</v>
      </c>
      <c r="L82" s="200" t="s">
        <v>175</v>
      </c>
      <c r="M82" s="200" t="s">
        <v>175</v>
      </c>
      <c r="N82" s="200" t="s">
        <v>175</v>
      </c>
      <c r="O82" s="200" t="s">
        <v>175</v>
      </c>
      <c r="P82" s="200" t="s">
        <v>175</v>
      </c>
      <c r="Q82" s="200" t="s">
        <v>175</v>
      </c>
      <c r="R82" s="200" t="s">
        <v>175</v>
      </c>
      <c r="S82" s="200" t="s">
        <v>175</v>
      </c>
      <c r="T82" s="200" t="s">
        <v>175</v>
      </c>
      <c r="U82" s="201" t="s">
        <v>175</v>
      </c>
      <c r="V82" s="302" t="s">
        <v>11</v>
      </c>
      <c r="W82" s="303"/>
      <c r="X82" s="302" t="s">
        <v>129</v>
      </c>
      <c r="Y82" s="303" t="s">
        <v>129</v>
      </c>
      <c r="Z82" s="182">
        <f>0.17*(91+42)</f>
        <v>22.610000000000003</v>
      </c>
      <c r="AA82" s="183"/>
      <c r="AB82" s="240"/>
      <c r="AC82" s="240"/>
      <c r="AD82" s="195"/>
      <c r="AE82" s="195"/>
      <c r="AF82" s="182">
        <f t="shared" ref="AF82:AF87" si="24">AB82*Z82</f>
        <v>0</v>
      </c>
      <c r="AG82" s="183"/>
      <c r="AH82" s="182">
        <f t="shared" ref="AH82:AH87" si="25">AD82*Z82</f>
        <v>0</v>
      </c>
      <c r="AI82" s="183"/>
      <c r="AJ82" s="182">
        <f t="shared" ref="AJ82:AJ87" si="26">AF82+AH82</f>
        <v>0</v>
      </c>
      <c r="AK82" s="194"/>
      <c r="AL82" s="183"/>
    </row>
    <row r="83" spans="2:38" s="103" customFormat="1" ht="18" customHeight="1" outlineLevel="1" x14ac:dyDescent="0.25">
      <c r="B83" s="230" t="s">
        <v>210</v>
      </c>
      <c r="C83" s="231"/>
      <c r="D83" s="231"/>
      <c r="E83" s="213" t="s">
        <v>176</v>
      </c>
      <c r="F83" s="213" t="s">
        <v>139</v>
      </c>
      <c r="G83" s="213" t="s">
        <v>139</v>
      </c>
      <c r="H83" s="213" t="s">
        <v>139</v>
      </c>
      <c r="I83" s="213" t="s">
        <v>139</v>
      </c>
      <c r="J83" s="213" t="s">
        <v>139</v>
      </c>
      <c r="K83" s="213" t="s">
        <v>139</v>
      </c>
      <c r="L83" s="213" t="s">
        <v>139</v>
      </c>
      <c r="M83" s="213" t="s">
        <v>139</v>
      </c>
      <c r="N83" s="213" t="s">
        <v>139</v>
      </c>
      <c r="O83" s="213" t="s">
        <v>139</v>
      </c>
      <c r="P83" s="213" t="s">
        <v>139</v>
      </c>
      <c r="Q83" s="213" t="s">
        <v>139</v>
      </c>
      <c r="R83" s="213" t="s">
        <v>139</v>
      </c>
      <c r="S83" s="213" t="s">
        <v>139</v>
      </c>
      <c r="T83" s="213" t="s">
        <v>139</v>
      </c>
      <c r="U83" s="213" t="s">
        <v>139</v>
      </c>
      <c r="V83" s="197" t="s">
        <v>11</v>
      </c>
      <c r="W83" s="197"/>
      <c r="X83" s="198" t="s">
        <v>124</v>
      </c>
      <c r="Y83" s="198" t="s">
        <v>124</v>
      </c>
      <c r="Z83" s="182">
        <f>91+42</f>
        <v>133</v>
      </c>
      <c r="AA83" s="194"/>
      <c r="AB83" s="182"/>
      <c r="AC83" s="183"/>
      <c r="AD83" s="195"/>
      <c r="AE83" s="195"/>
      <c r="AF83" s="182">
        <f t="shared" si="24"/>
        <v>0</v>
      </c>
      <c r="AG83" s="183"/>
      <c r="AH83" s="182">
        <f t="shared" si="25"/>
        <v>0</v>
      </c>
      <c r="AI83" s="183"/>
      <c r="AJ83" s="182">
        <f t="shared" si="26"/>
        <v>0</v>
      </c>
      <c r="AK83" s="194"/>
      <c r="AL83" s="183"/>
    </row>
    <row r="84" spans="2:38" s="103" customFormat="1" ht="15.75" outlineLevel="1" x14ac:dyDescent="0.25">
      <c r="B84" s="230" t="s">
        <v>87</v>
      </c>
      <c r="C84" s="231"/>
      <c r="D84" s="231"/>
      <c r="E84" s="213" t="s">
        <v>224</v>
      </c>
      <c r="F84" s="213" t="s">
        <v>138</v>
      </c>
      <c r="G84" s="213" t="s">
        <v>138</v>
      </c>
      <c r="H84" s="213" t="s">
        <v>138</v>
      </c>
      <c r="I84" s="213" t="s">
        <v>138</v>
      </c>
      <c r="J84" s="213" t="s">
        <v>138</v>
      </c>
      <c r="K84" s="213" t="s">
        <v>138</v>
      </c>
      <c r="L84" s="213" t="s">
        <v>138</v>
      </c>
      <c r="M84" s="213" t="s">
        <v>138</v>
      </c>
      <c r="N84" s="213" t="s">
        <v>138</v>
      </c>
      <c r="O84" s="213" t="s">
        <v>138</v>
      </c>
      <c r="P84" s="213" t="s">
        <v>138</v>
      </c>
      <c r="Q84" s="213" t="s">
        <v>138</v>
      </c>
      <c r="R84" s="213" t="s">
        <v>138</v>
      </c>
      <c r="S84" s="213" t="s">
        <v>138</v>
      </c>
      <c r="T84" s="213" t="s">
        <v>138</v>
      </c>
      <c r="U84" s="213" t="s">
        <v>138</v>
      </c>
      <c r="V84" s="197" t="s">
        <v>11</v>
      </c>
      <c r="W84" s="197"/>
      <c r="X84" s="198" t="s">
        <v>99</v>
      </c>
      <c r="Y84" s="198" t="s">
        <v>99</v>
      </c>
      <c r="Z84" s="182">
        <f>133*1</f>
        <v>133</v>
      </c>
      <c r="AA84" s="194"/>
      <c r="AB84" s="182"/>
      <c r="AC84" s="183"/>
      <c r="AD84" s="195"/>
      <c r="AE84" s="195"/>
      <c r="AF84" s="182">
        <f>AB84*Z84</f>
        <v>0</v>
      </c>
      <c r="AG84" s="183"/>
      <c r="AH84" s="182">
        <f>AD84*Z84</f>
        <v>0</v>
      </c>
      <c r="AI84" s="183"/>
      <c r="AJ84" s="182">
        <f>AF84+AH84</f>
        <v>0</v>
      </c>
      <c r="AK84" s="194"/>
      <c r="AL84" s="183"/>
    </row>
    <row r="85" spans="2:38" s="103" customFormat="1" ht="15.75" outlineLevel="1" x14ac:dyDescent="0.25">
      <c r="B85" s="230" t="s">
        <v>211</v>
      </c>
      <c r="C85" s="231"/>
      <c r="D85" s="231"/>
      <c r="E85" s="213" t="s">
        <v>140</v>
      </c>
      <c r="F85" s="213" t="s">
        <v>135</v>
      </c>
      <c r="G85" s="213" t="s">
        <v>135</v>
      </c>
      <c r="H85" s="213" t="s">
        <v>135</v>
      </c>
      <c r="I85" s="213" t="s">
        <v>135</v>
      </c>
      <c r="J85" s="213" t="s">
        <v>135</v>
      </c>
      <c r="K85" s="213" t="s">
        <v>135</v>
      </c>
      <c r="L85" s="213" t="s">
        <v>135</v>
      </c>
      <c r="M85" s="213" t="s">
        <v>135</v>
      </c>
      <c r="N85" s="213" t="s">
        <v>135</v>
      </c>
      <c r="O85" s="213" t="s">
        <v>135</v>
      </c>
      <c r="P85" s="213" t="s">
        <v>135</v>
      </c>
      <c r="Q85" s="213" t="s">
        <v>135</v>
      </c>
      <c r="R85" s="213" t="s">
        <v>135</v>
      </c>
      <c r="S85" s="213" t="s">
        <v>135</v>
      </c>
      <c r="T85" s="213" t="s">
        <v>135</v>
      </c>
      <c r="U85" s="213" t="s">
        <v>135</v>
      </c>
      <c r="V85" s="197" t="s">
        <v>11</v>
      </c>
      <c r="W85" s="197"/>
      <c r="X85" s="198" t="s">
        <v>129</v>
      </c>
      <c r="Y85" s="198" t="s">
        <v>129</v>
      </c>
      <c r="Z85" s="182">
        <f>133*0.12</f>
        <v>15.959999999999999</v>
      </c>
      <c r="AA85" s="194"/>
      <c r="AB85" s="195"/>
      <c r="AC85" s="195"/>
      <c r="AD85" s="195"/>
      <c r="AE85" s="195"/>
      <c r="AF85" s="182">
        <f t="shared" si="24"/>
        <v>0</v>
      </c>
      <c r="AG85" s="183"/>
      <c r="AH85" s="182">
        <f t="shared" si="25"/>
        <v>0</v>
      </c>
      <c r="AI85" s="183"/>
      <c r="AJ85" s="182">
        <f t="shared" si="26"/>
        <v>0</v>
      </c>
      <c r="AK85" s="194"/>
      <c r="AL85" s="183"/>
    </row>
    <row r="86" spans="2:38" s="103" customFormat="1" ht="15.75" outlineLevel="1" x14ac:dyDescent="0.25">
      <c r="B86" s="230" t="s">
        <v>212</v>
      </c>
      <c r="C86" s="231"/>
      <c r="D86" s="231"/>
      <c r="E86" s="213" t="s">
        <v>133</v>
      </c>
      <c r="F86" s="213" t="s">
        <v>133</v>
      </c>
      <c r="G86" s="213" t="s">
        <v>133</v>
      </c>
      <c r="H86" s="213" t="s">
        <v>133</v>
      </c>
      <c r="I86" s="213" t="s">
        <v>133</v>
      </c>
      <c r="J86" s="213" t="s">
        <v>133</v>
      </c>
      <c r="K86" s="213" t="s">
        <v>133</v>
      </c>
      <c r="L86" s="213" t="s">
        <v>133</v>
      </c>
      <c r="M86" s="213" t="s">
        <v>133</v>
      </c>
      <c r="N86" s="213" t="s">
        <v>133</v>
      </c>
      <c r="O86" s="213" t="s">
        <v>133</v>
      </c>
      <c r="P86" s="213" t="s">
        <v>133</v>
      </c>
      <c r="Q86" s="213" t="s">
        <v>133</v>
      </c>
      <c r="R86" s="213" t="s">
        <v>133</v>
      </c>
      <c r="S86" s="213" t="s">
        <v>133</v>
      </c>
      <c r="T86" s="213" t="s">
        <v>133</v>
      </c>
      <c r="U86" s="213" t="s">
        <v>133</v>
      </c>
      <c r="V86" s="197" t="s">
        <v>11</v>
      </c>
      <c r="W86" s="197"/>
      <c r="X86" s="198" t="s">
        <v>129</v>
      </c>
      <c r="Y86" s="198" t="s">
        <v>129</v>
      </c>
      <c r="Z86" s="182">
        <f>Z85</f>
        <v>15.959999999999999</v>
      </c>
      <c r="AA86" s="194"/>
      <c r="AB86" s="195"/>
      <c r="AC86" s="195"/>
      <c r="AD86" s="195"/>
      <c r="AE86" s="195"/>
      <c r="AF86" s="182">
        <f t="shared" si="24"/>
        <v>0</v>
      </c>
      <c r="AG86" s="183"/>
      <c r="AH86" s="182">
        <f t="shared" si="25"/>
        <v>0</v>
      </c>
      <c r="AI86" s="183"/>
      <c r="AJ86" s="182">
        <f t="shared" si="26"/>
        <v>0</v>
      </c>
      <c r="AK86" s="194"/>
      <c r="AL86" s="183"/>
    </row>
    <row r="87" spans="2:38" s="103" customFormat="1" ht="18" customHeight="1" outlineLevel="1" x14ac:dyDescent="0.25">
      <c r="B87" s="230" t="s">
        <v>213</v>
      </c>
      <c r="C87" s="231"/>
      <c r="D87" s="231"/>
      <c r="E87" s="213" t="s">
        <v>139</v>
      </c>
      <c r="F87" s="213" t="s">
        <v>139</v>
      </c>
      <c r="G87" s="213" t="s">
        <v>139</v>
      </c>
      <c r="H87" s="213" t="s">
        <v>139</v>
      </c>
      <c r="I87" s="213" t="s">
        <v>139</v>
      </c>
      <c r="J87" s="213" t="s">
        <v>139</v>
      </c>
      <c r="K87" s="213" t="s">
        <v>139</v>
      </c>
      <c r="L87" s="213" t="s">
        <v>139</v>
      </c>
      <c r="M87" s="213" t="s">
        <v>139</v>
      </c>
      <c r="N87" s="213" t="s">
        <v>139</v>
      </c>
      <c r="O87" s="213" t="s">
        <v>139</v>
      </c>
      <c r="P87" s="213" t="s">
        <v>139</v>
      </c>
      <c r="Q87" s="213" t="s">
        <v>139</v>
      </c>
      <c r="R87" s="213" t="s">
        <v>139</v>
      </c>
      <c r="S87" s="213" t="s">
        <v>139</v>
      </c>
      <c r="T87" s="213" t="s">
        <v>139</v>
      </c>
      <c r="U87" s="213" t="s">
        <v>139</v>
      </c>
      <c r="V87" s="197" t="s">
        <v>11</v>
      </c>
      <c r="W87" s="197"/>
      <c r="X87" s="198" t="s">
        <v>124</v>
      </c>
      <c r="Y87" s="198" t="s">
        <v>124</v>
      </c>
      <c r="Z87" s="182">
        <v>133</v>
      </c>
      <c r="AA87" s="194"/>
      <c r="AB87" s="182"/>
      <c r="AC87" s="183"/>
      <c r="AD87" s="195"/>
      <c r="AE87" s="195"/>
      <c r="AF87" s="182">
        <f t="shared" si="24"/>
        <v>0</v>
      </c>
      <c r="AG87" s="183"/>
      <c r="AH87" s="182">
        <f t="shared" si="25"/>
        <v>0</v>
      </c>
      <c r="AI87" s="183"/>
      <c r="AJ87" s="182">
        <f t="shared" si="26"/>
        <v>0</v>
      </c>
      <c r="AK87" s="194"/>
      <c r="AL87" s="183"/>
    </row>
    <row r="88" spans="2:38" s="103" customFormat="1" ht="18" customHeight="1" outlineLevel="1" x14ac:dyDescent="0.25">
      <c r="B88" s="230"/>
      <c r="C88" s="231"/>
      <c r="D88" s="231"/>
      <c r="E88" s="199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1"/>
      <c r="V88" s="190"/>
      <c r="W88" s="191"/>
      <c r="X88" s="202"/>
      <c r="Y88" s="203"/>
      <c r="Z88" s="182"/>
      <c r="AA88" s="194"/>
      <c r="AB88" s="182"/>
      <c r="AC88" s="183"/>
      <c r="AD88" s="195"/>
      <c r="AE88" s="195"/>
      <c r="AF88" s="182"/>
      <c r="AG88" s="183"/>
      <c r="AH88" s="182"/>
      <c r="AI88" s="183"/>
      <c r="AJ88" s="182"/>
      <c r="AK88" s="194"/>
      <c r="AL88" s="183"/>
    </row>
    <row r="89" spans="2:38" s="103" customFormat="1" ht="18" customHeight="1" outlineLevel="1" x14ac:dyDescent="0.25">
      <c r="B89" s="184"/>
      <c r="C89" s="185"/>
      <c r="D89" s="186"/>
      <c r="E89" s="234" t="s">
        <v>251</v>
      </c>
      <c r="F89" s="234" t="s">
        <v>137</v>
      </c>
      <c r="G89" s="234" t="s">
        <v>137</v>
      </c>
      <c r="H89" s="234" t="s">
        <v>137</v>
      </c>
      <c r="I89" s="234" t="s">
        <v>137</v>
      </c>
      <c r="J89" s="234" t="s">
        <v>137</v>
      </c>
      <c r="K89" s="234" t="s">
        <v>137</v>
      </c>
      <c r="L89" s="234" t="s">
        <v>137</v>
      </c>
      <c r="M89" s="234" t="s">
        <v>137</v>
      </c>
      <c r="N89" s="234" t="s">
        <v>137</v>
      </c>
      <c r="O89" s="234" t="s">
        <v>137</v>
      </c>
      <c r="P89" s="234" t="s">
        <v>137</v>
      </c>
      <c r="Q89" s="234" t="s">
        <v>137</v>
      </c>
      <c r="R89" s="234" t="s">
        <v>137</v>
      </c>
      <c r="S89" s="234" t="s">
        <v>137</v>
      </c>
      <c r="T89" s="234" t="s">
        <v>137</v>
      </c>
      <c r="U89" s="234" t="s">
        <v>137</v>
      </c>
      <c r="V89" s="197"/>
      <c r="W89" s="197"/>
      <c r="X89" s="198"/>
      <c r="Y89" s="198"/>
      <c r="Z89" s="182"/>
      <c r="AA89" s="194"/>
      <c r="AB89" s="182"/>
      <c r="AC89" s="183"/>
      <c r="AD89" s="195"/>
      <c r="AE89" s="195"/>
      <c r="AF89" s="182"/>
      <c r="AG89" s="183"/>
      <c r="AH89" s="182"/>
      <c r="AI89" s="183"/>
      <c r="AJ89" s="182"/>
      <c r="AK89" s="194"/>
      <c r="AL89" s="183"/>
    </row>
    <row r="90" spans="2:38" s="103" customFormat="1" ht="18" customHeight="1" outlineLevel="1" x14ac:dyDescent="0.25">
      <c r="B90" s="184" t="s">
        <v>214</v>
      </c>
      <c r="C90" s="185"/>
      <c r="D90" s="186"/>
      <c r="E90" s="187" t="s">
        <v>230</v>
      </c>
      <c r="F90" s="188" t="s">
        <v>138</v>
      </c>
      <c r="G90" s="188" t="s">
        <v>138</v>
      </c>
      <c r="H90" s="188" t="s">
        <v>138</v>
      </c>
      <c r="I90" s="188" t="s">
        <v>138</v>
      </c>
      <c r="J90" s="188" t="s">
        <v>138</v>
      </c>
      <c r="K90" s="188" t="s">
        <v>138</v>
      </c>
      <c r="L90" s="188" t="s">
        <v>138</v>
      </c>
      <c r="M90" s="188" t="s">
        <v>138</v>
      </c>
      <c r="N90" s="188" t="s">
        <v>138</v>
      </c>
      <c r="O90" s="188" t="s">
        <v>138</v>
      </c>
      <c r="P90" s="188" t="s">
        <v>138</v>
      </c>
      <c r="Q90" s="188" t="s">
        <v>138</v>
      </c>
      <c r="R90" s="188" t="s">
        <v>138</v>
      </c>
      <c r="S90" s="188" t="s">
        <v>138</v>
      </c>
      <c r="T90" s="188" t="s">
        <v>138</v>
      </c>
      <c r="U90" s="189" t="s">
        <v>138</v>
      </c>
      <c r="V90" s="190" t="s">
        <v>11</v>
      </c>
      <c r="W90" s="191"/>
      <c r="X90" s="202" t="s">
        <v>99</v>
      </c>
      <c r="Y90" s="203" t="s">
        <v>99</v>
      </c>
      <c r="Z90" s="192">
        <f>35</f>
        <v>35</v>
      </c>
      <c r="AA90" s="193"/>
      <c r="AB90" s="182"/>
      <c r="AC90" s="183"/>
      <c r="AD90" s="182"/>
      <c r="AE90" s="183"/>
      <c r="AF90" s="182">
        <f t="shared" ref="AF90:AF97" si="27">AB90*Z90</f>
        <v>0</v>
      </c>
      <c r="AG90" s="183"/>
      <c r="AH90" s="182">
        <f t="shared" ref="AH90:AH97" si="28">AD90*Z90</f>
        <v>0</v>
      </c>
      <c r="AI90" s="183"/>
      <c r="AJ90" s="182">
        <f t="shared" ref="AJ90:AJ97" si="29">AF90+AH90</f>
        <v>0</v>
      </c>
      <c r="AK90" s="194"/>
      <c r="AL90" s="183"/>
    </row>
    <row r="91" spans="2:38" s="103" customFormat="1" ht="18" customHeight="1" outlineLevel="1" x14ac:dyDescent="0.25">
      <c r="B91" s="184" t="s">
        <v>216</v>
      </c>
      <c r="C91" s="185"/>
      <c r="D91" s="186"/>
      <c r="E91" s="199" t="s">
        <v>158</v>
      </c>
      <c r="F91" s="200" t="s">
        <v>158</v>
      </c>
      <c r="G91" s="200" t="s">
        <v>158</v>
      </c>
      <c r="H91" s="200" t="s">
        <v>158</v>
      </c>
      <c r="I91" s="200" t="s">
        <v>158</v>
      </c>
      <c r="J91" s="200" t="s">
        <v>158</v>
      </c>
      <c r="K91" s="200" t="s">
        <v>158</v>
      </c>
      <c r="L91" s="200" t="s">
        <v>158</v>
      </c>
      <c r="M91" s="200" t="s">
        <v>158</v>
      </c>
      <c r="N91" s="200" t="s">
        <v>158</v>
      </c>
      <c r="O91" s="200" t="s">
        <v>158</v>
      </c>
      <c r="P91" s="200" t="s">
        <v>158</v>
      </c>
      <c r="Q91" s="200" t="s">
        <v>158</v>
      </c>
      <c r="R91" s="200" t="s">
        <v>158</v>
      </c>
      <c r="S91" s="200" t="s">
        <v>158</v>
      </c>
      <c r="T91" s="200" t="s">
        <v>158</v>
      </c>
      <c r="U91" s="201" t="s">
        <v>158</v>
      </c>
      <c r="V91" s="197" t="s">
        <v>11</v>
      </c>
      <c r="W91" s="197"/>
      <c r="X91" s="198" t="s">
        <v>124</v>
      </c>
      <c r="Y91" s="198" t="s">
        <v>129</v>
      </c>
      <c r="Z91" s="192">
        <f>35*0.5</f>
        <v>17.5</v>
      </c>
      <c r="AA91" s="193"/>
      <c r="AB91" s="195"/>
      <c r="AC91" s="195"/>
      <c r="AD91" s="195"/>
      <c r="AE91" s="195"/>
      <c r="AF91" s="182">
        <f t="shared" si="27"/>
        <v>0</v>
      </c>
      <c r="AG91" s="183"/>
      <c r="AH91" s="182">
        <f t="shared" si="28"/>
        <v>0</v>
      </c>
      <c r="AI91" s="183"/>
      <c r="AJ91" s="182">
        <f t="shared" si="29"/>
        <v>0</v>
      </c>
      <c r="AK91" s="194"/>
      <c r="AL91" s="183"/>
    </row>
    <row r="92" spans="2:38" s="103" customFormat="1" ht="18" customHeight="1" outlineLevel="1" x14ac:dyDescent="0.25">
      <c r="B92" s="184" t="s">
        <v>217</v>
      </c>
      <c r="C92" s="185"/>
      <c r="D92" s="186"/>
      <c r="E92" s="213" t="s">
        <v>140</v>
      </c>
      <c r="F92" s="213" t="s">
        <v>135</v>
      </c>
      <c r="G92" s="213" t="s">
        <v>135</v>
      </c>
      <c r="H92" s="213" t="s">
        <v>135</v>
      </c>
      <c r="I92" s="213" t="s">
        <v>135</v>
      </c>
      <c r="J92" s="213" t="s">
        <v>135</v>
      </c>
      <c r="K92" s="213" t="s">
        <v>135</v>
      </c>
      <c r="L92" s="213" t="s">
        <v>135</v>
      </c>
      <c r="M92" s="213" t="s">
        <v>135</v>
      </c>
      <c r="N92" s="213" t="s">
        <v>135</v>
      </c>
      <c r="O92" s="213" t="s">
        <v>135</v>
      </c>
      <c r="P92" s="213" t="s">
        <v>135</v>
      </c>
      <c r="Q92" s="213" t="s">
        <v>135</v>
      </c>
      <c r="R92" s="213" t="s">
        <v>135</v>
      </c>
      <c r="S92" s="213" t="s">
        <v>135</v>
      </c>
      <c r="T92" s="213" t="s">
        <v>135</v>
      </c>
      <c r="U92" s="213" t="s">
        <v>135</v>
      </c>
      <c r="V92" s="197" t="s">
        <v>11</v>
      </c>
      <c r="W92" s="197"/>
      <c r="X92" s="198" t="s">
        <v>129</v>
      </c>
      <c r="Y92" s="198" t="s">
        <v>129</v>
      </c>
      <c r="Z92" s="192">
        <f>32*0.12</f>
        <v>3.84</v>
      </c>
      <c r="AA92" s="193"/>
      <c r="AB92" s="195"/>
      <c r="AC92" s="195"/>
      <c r="AD92" s="195"/>
      <c r="AE92" s="195"/>
      <c r="AF92" s="182">
        <f t="shared" si="27"/>
        <v>0</v>
      </c>
      <c r="AG92" s="183"/>
      <c r="AH92" s="182">
        <f t="shared" si="28"/>
        <v>0</v>
      </c>
      <c r="AI92" s="183"/>
      <c r="AJ92" s="182">
        <f t="shared" si="29"/>
        <v>0</v>
      </c>
      <c r="AK92" s="194"/>
      <c r="AL92" s="183"/>
    </row>
    <row r="93" spans="2:38" s="103" customFormat="1" ht="18" customHeight="1" outlineLevel="1" x14ac:dyDescent="0.25">
      <c r="B93" s="184" t="s">
        <v>218</v>
      </c>
      <c r="C93" s="185"/>
      <c r="D93" s="186"/>
      <c r="E93" s="213" t="s">
        <v>133</v>
      </c>
      <c r="F93" s="213" t="s">
        <v>133</v>
      </c>
      <c r="G93" s="213" t="s">
        <v>133</v>
      </c>
      <c r="H93" s="213" t="s">
        <v>133</v>
      </c>
      <c r="I93" s="213" t="s">
        <v>133</v>
      </c>
      <c r="J93" s="213" t="s">
        <v>133</v>
      </c>
      <c r="K93" s="213" t="s">
        <v>133</v>
      </c>
      <c r="L93" s="213" t="s">
        <v>133</v>
      </c>
      <c r="M93" s="213" t="s">
        <v>133</v>
      </c>
      <c r="N93" s="213" t="s">
        <v>133</v>
      </c>
      <c r="O93" s="213" t="s">
        <v>133</v>
      </c>
      <c r="P93" s="213" t="s">
        <v>133</v>
      </c>
      <c r="Q93" s="213" t="s">
        <v>133</v>
      </c>
      <c r="R93" s="213" t="s">
        <v>133</v>
      </c>
      <c r="S93" s="213" t="s">
        <v>133</v>
      </c>
      <c r="T93" s="213" t="s">
        <v>133</v>
      </c>
      <c r="U93" s="213" t="s">
        <v>133</v>
      </c>
      <c r="V93" s="197" t="s">
        <v>11</v>
      </c>
      <c r="W93" s="197"/>
      <c r="X93" s="198" t="s">
        <v>129</v>
      </c>
      <c r="Y93" s="198" t="s">
        <v>129</v>
      </c>
      <c r="Z93" s="192">
        <f>Z92</f>
        <v>3.84</v>
      </c>
      <c r="AA93" s="193"/>
      <c r="AB93" s="195"/>
      <c r="AC93" s="195"/>
      <c r="AD93" s="195"/>
      <c r="AE93" s="195"/>
      <c r="AF93" s="182">
        <f t="shared" si="27"/>
        <v>0</v>
      </c>
      <c r="AG93" s="183"/>
      <c r="AH93" s="182">
        <f t="shared" si="28"/>
        <v>0</v>
      </c>
      <c r="AI93" s="183"/>
      <c r="AJ93" s="182">
        <f t="shared" si="29"/>
        <v>0</v>
      </c>
      <c r="AK93" s="194"/>
      <c r="AL93" s="183"/>
    </row>
    <row r="94" spans="2:38" s="103" customFormat="1" ht="18" customHeight="1" outlineLevel="1" x14ac:dyDescent="0.25">
      <c r="B94" s="184" t="s">
        <v>303</v>
      </c>
      <c r="C94" s="185"/>
      <c r="D94" s="186"/>
      <c r="E94" s="213" t="s">
        <v>95</v>
      </c>
      <c r="F94" s="213" t="s">
        <v>95</v>
      </c>
      <c r="G94" s="213" t="s">
        <v>95</v>
      </c>
      <c r="H94" s="213" t="s">
        <v>95</v>
      </c>
      <c r="I94" s="213" t="s">
        <v>95</v>
      </c>
      <c r="J94" s="213" t="s">
        <v>95</v>
      </c>
      <c r="K94" s="213" t="s">
        <v>95</v>
      </c>
      <c r="L94" s="213" t="s">
        <v>95</v>
      </c>
      <c r="M94" s="213" t="s">
        <v>95</v>
      </c>
      <c r="N94" s="213" t="s">
        <v>95</v>
      </c>
      <c r="O94" s="213" t="s">
        <v>95</v>
      </c>
      <c r="P94" s="213" t="s">
        <v>95</v>
      </c>
      <c r="Q94" s="213" t="s">
        <v>95</v>
      </c>
      <c r="R94" s="213" t="s">
        <v>95</v>
      </c>
      <c r="S94" s="213" t="s">
        <v>95</v>
      </c>
      <c r="T94" s="213" t="s">
        <v>95</v>
      </c>
      <c r="U94" s="213" t="s">
        <v>95</v>
      </c>
      <c r="V94" s="197" t="s">
        <v>11</v>
      </c>
      <c r="W94" s="197"/>
      <c r="X94" s="198" t="s">
        <v>98</v>
      </c>
      <c r="Y94" s="198" t="s">
        <v>98</v>
      </c>
      <c r="Z94" s="192">
        <v>1</v>
      </c>
      <c r="AA94" s="193"/>
      <c r="AB94" s="195"/>
      <c r="AC94" s="195"/>
      <c r="AD94" s="195"/>
      <c r="AE94" s="195"/>
      <c r="AF94" s="182">
        <f t="shared" si="27"/>
        <v>0</v>
      </c>
      <c r="AG94" s="183"/>
      <c r="AH94" s="182">
        <f t="shared" si="28"/>
        <v>0</v>
      </c>
      <c r="AI94" s="183"/>
      <c r="AJ94" s="182">
        <f t="shared" si="29"/>
        <v>0</v>
      </c>
      <c r="AK94" s="194"/>
      <c r="AL94" s="183"/>
    </row>
    <row r="95" spans="2:38" s="103" customFormat="1" ht="18" customHeight="1" outlineLevel="1" x14ac:dyDescent="0.25">
      <c r="B95" s="184" t="s">
        <v>304</v>
      </c>
      <c r="C95" s="185"/>
      <c r="D95" s="186"/>
      <c r="E95" s="213" t="s">
        <v>96</v>
      </c>
      <c r="F95" s="213" t="s">
        <v>96</v>
      </c>
      <c r="G95" s="213" t="s">
        <v>96</v>
      </c>
      <c r="H95" s="213" t="s">
        <v>96</v>
      </c>
      <c r="I95" s="213" t="s">
        <v>96</v>
      </c>
      <c r="J95" s="213" t="s">
        <v>96</v>
      </c>
      <c r="K95" s="213" t="s">
        <v>96</v>
      </c>
      <c r="L95" s="213" t="s">
        <v>96</v>
      </c>
      <c r="M95" s="213" t="s">
        <v>96</v>
      </c>
      <c r="N95" s="213" t="s">
        <v>96</v>
      </c>
      <c r="O95" s="213" t="s">
        <v>96</v>
      </c>
      <c r="P95" s="213" t="s">
        <v>96</v>
      </c>
      <c r="Q95" s="213" t="s">
        <v>96</v>
      </c>
      <c r="R95" s="213" t="s">
        <v>96</v>
      </c>
      <c r="S95" s="213" t="s">
        <v>96</v>
      </c>
      <c r="T95" s="213" t="s">
        <v>96</v>
      </c>
      <c r="U95" s="213" t="s">
        <v>96</v>
      </c>
      <c r="V95" s="197" t="s">
        <v>11</v>
      </c>
      <c r="W95" s="197"/>
      <c r="X95" s="198" t="s">
        <v>132</v>
      </c>
      <c r="Y95" s="198" t="s">
        <v>132</v>
      </c>
      <c r="Z95" s="192">
        <v>1</v>
      </c>
      <c r="AA95" s="193"/>
      <c r="AB95" s="195"/>
      <c r="AC95" s="195"/>
      <c r="AD95" s="195"/>
      <c r="AE95" s="195"/>
      <c r="AF95" s="182">
        <f t="shared" si="27"/>
        <v>0</v>
      </c>
      <c r="AG95" s="183"/>
      <c r="AH95" s="182">
        <f t="shared" si="28"/>
        <v>0</v>
      </c>
      <c r="AI95" s="183"/>
      <c r="AJ95" s="182">
        <f t="shared" si="29"/>
        <v>0</v>
      </c>
      <c r="AK95" s="194"/>
      <c r="AL95" s="183"/>
    </row>
    <row r="96" spans="2:38" s="103" customFormat="1" ht="18" customHeight="1" outlineLevel="1" x14ac:dyDescent="0.25">
      <c r="B96" s="184" t="s">
        <v>305</v>
      </c>
      <c r="C96" s="185"/>
      <c r="D96" s="186"/>
      <c r="E96" s="213" t="s">
        <v>176</v>
      </c>
      <c r="F96" s="213" t="s">
        <v>139</v>
      </c>
      <c r="G96" s="213" t="s">
        <v>139</v>
      </c>
      <c r="H96" s="213" t="s">
        <v>139</v>
      </c>
      <c r="I96" s="213" t="s">
        <v>139</v>
      </c>
      <c r="J96" s="213" t="s">
        <v>139</v>
      </c>
      <c r="K96" s="213" t="s">
        <v>139</v>
      </c>
      <c r="L96" s="213" t="s">
        <v>139</v>
      </c>
      <c r="M96" s="213" t="s">
        <v>139</v>
      </c>
      <c r="N96" s="213" t="s">
        <v>139</v>
      </c>
      <c r="O96" s="213" t="s">
        <v>139</v>
      </c>
      <c r="P96" s="213" t="s">
        <v>139</v>
      </c>
      <c r="Q96" s="213" t="s">
        <v>139</v>
      </c>
      <c r="R96" s="213" t="s">
        <v>139</v>
      </c>
      <c r="S96" s="213" t="s">
        <v>139</v>
      </c>
      <c r="T96" s="213" t="s">
        <v>139</v>
      </c>
      <c r="U96" s="213" t="s">
        <v>139</v>
      </c>
      <c r="V96" s="197" t="s">
        <v>11</v>
      </c>
      <c r="W96" s="197"/>
      <c r="X96" s="198" t="s">
        <v>124</v>
      </c>
      <c r="Y96" s="198" t="s">
        <v>124</v>
      </c>
      <c r="Z96" s="192">
        <v>32</v>
      </c>
      <c r="AA96" s="193"/>
      <c r="AB96" s="182"/>
      <c r="AC96" s="183"/>
      <c r="AD96" s="195"/>
      <c r="AE96" s="195"/>
      <c r="AF96" s="182">
        <f t="shared" si="27"/>
        <v>0</v>
      </c>
      <c r="AG96" s="183"/>
      <c r="AH96" s="182">
        <f t="shared" si="28"/>
        <v>0</v>
      </c>
      <c r="AI96" s="183"/>
      <c r="AJ96" s="182">
        <f t="shared" si="29"/>
        <v>0</v>
      </c>
      <c r="AK96" s="194"/>
      <c r="AL96" s="183"/>
    </row>
    <row r="97" spans="2:38" s="103" customFormat="1" ht="18" customHeight="1" outlineLevel="1" x14ac:dyDescent="0.25">
      <c r="B97" s="184" t="s">
        <v>306</v>
      </c>
      <c r="C97" s="185"/>
      <c r="D97" s="186"/>
      <c r="E97" s="213" t="s">
        <v>139</v>
      </c>
      <c r="F97" s="213" t="s">
        <v>139</v>
      </c>
      <c r="G97" s="213" t="s">
        <v>139</v>
      </c>
      <c r="H97" s="213" t="s">
        <v>139</v>
      </c>
      <c r="I97" s="213" t="s">
        <v>139</v>
      </c>
      <c r="J97" s="213" t="s">
        <v>139</v>
      </c>
      <c r="K97" s="213" t="s">
        <v>139</v>
      </c>
      <c r="L97" s="213" t="s">
        <v>139</v>
      </c>
      <c r="M97" s="213" t="s">
        <v>139</v>
      </c>
      <c r="N97" s="213" t="s">
        <v>139</v>
      </c>
      <c r="O97" s="213" t="s">
        <v>139</v>
      </c>
      <c r="P97" s="213" t="s">
        <v>139</v>
      </c>
      <c r="Q97" s="213" t="s">
        <v>139</v>
      </c>
      <c r="R97" s="213" t="s">
        <v>139</v>
      </c>
      <c r="S97" s="213" t="s">
        <v>139</v>
      </c>
      <c r="T97" s="213" t="s">
        <v>139</v>
      </c>
      <c r="U97" s="213" t="s">
        <v>139</v>
      </c>
      <c r="V97" s="197" t="s">
        <v>11</v>
      </c>
      <c r="W97" s="197"/>
      <c r="X97" s="198" t="s">
        <v>124</v>
      </c>
      <c r="Y97" s="198" t="s">
        <v>124</v>
      </c>
      <c r="Z97" s="192">
        <v>32</v>
      </c>
      <c r="AA97" s="193"/>
      <c r="AB97" s="182"/>
      <c r="AC97" s="183"/>
      <c r="AD97" s="195"/>
      <c r="AE97" s="195"/>
      <c r="AF97" s="182">
        <f t="shared" si="27"/>
        <v>0</v>
      </c>
      <c r="AG97" s="183"/>
      <c r="AH97" s="182">
        <f t="shared" si="28"/>
        <v>0</v>
      </c>
      <c r="AI97" s="183"/>
      <c r="AJ97" s="182">
        <f t="shared" si="29"/>
        <v>0</v>
      </c>
      <c r="AK97" s="194"/>
      <c r="AL97" s="183"/>
    </row>
    <row r="98" spans="2:38" ht="18" customHeight="1" x14ac:dyDescent="0.25">
      <c r="B98" s="225" t="s">
        <v>145</v>
      </c>
      <c r="C98" s="226"/>
      <c r="D98" s="227"/>
      <c r="E98" s="217" t="s">
        <v>338</v>
      </c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9"/>
      <c r="V98" s="102"/>
      <c r="W98" s="102"/>
      <c r="X98" s="102"/>
      <c r="Y98" s="102"/>
      <c r="Z98" s="134"/>
      <c r="AA98" s="134"/>
      <c r="AB98" s="125"/>
      <c r="AC98" s="125"/>
      <c r="AD98" s="125"/>
      <c r="AE98" s="125"/>
      <c r="AF98" s="214"/>
      <c r="AG98" s="215"/>
      <c r="AH98" s="214"/>
      <c r="AI98" s="215"/>
      <c r="AJ98" s="214"/>
      <c r="AK98" s="216"/>
      <c r="AL98" s="215"/>
    </row>
    <row r="99" spans="2:38" s="103" customFormat="1" ht="18" customHeight="1" outlineLevel="1" x14ac:dyDescent="0.25">
      <c r="B99" s="184"/>
      <c r="C99" s="185"/>
      <c r="D99" s="186"/>
      <c r="E99" s="204" t="s">
        <v>275</v>
      </c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6"/>
      <c r="V99" s="190"/>
      <c r="W99" s="191"/>
      <c r="X99" s="190"/>
      <c r="Y99" s="191"/>
      <c r="Z99" s="207"/>
      <c r="AA99" s="208"/>
      <c r="AB99" s="182"/>
      <c r="AC99" s="183"/>
      <c r="AD99" s="182"/>
      <c r="AE99" s="183"/>
      <c r="AF99" s="182"/>
      <c r="AG99" s="183"/>
      <c r="AH99" s="182"/>
      <c r="AI99" s="183"/>
      <c r="AJ99" s="182"/>
      <c r="AK99" s="194"/>
      <c r="AL99" s="183"/>
    </row>
    <row r="100" spans="2:38" s="103" customFormat="1" ht="18" customHeight="1" outlineLevel="1" x14ac:dyDescent="0.25">
      <c r="B100" s="184" t="s">
        <v>307</v>
      </c>
      <c r="C100" s="185"/>
      <c r="D100" s="186"/>
      <c r="E100" s="199" t="s">
        <v>220</v>
      </c>
      <c r="F100" s="200" t="s">
        <v>221</v>
      </c>
      <c r="G100" s="200" t="s">
        <v>221</v>
      </c>
      <c r="H100" s="200" t="s">
        <v>221</v>
      </c>
      <c r="I100" s="200" t="s">
        <v>221</v>
      </c>
      <c r="J100" s="200" t="s">
        <v>221</v>
      </c>
      <c r="K100" s="200" t="s">
        <v>221</v>
      </c>
      <c r="L100" s="200" t="s">
        <v>221</v>
      </c>
      <c r="M100" s="200" t="s">
        <v>221</v>
      </c>
      <c r="N100" s="200" t="s">
        <v>221</v>
      </c>
      <c r="O100" s="200" t="s">
        <v>221</v>
      </c>
      <c r="P100" s="200" t="s">
        <v>221</v>
      </c>
      <c r="Q100" s="200" t="s">
        <v>221</v>
      </c>
      <c r="R100" s="200" t="s">
        <v>221</v>
      </c>
      <c r="S100" s="200" t="s">
        <v>221</v>
      </c>
      <c r="T100" s="200" t="s">
        <v>221</v>
      </c>
      <c r="U100" s="201" t="s">
        <v>221</v>
      </c>
      <c r="V100" s="190" t="s">
        <v>11</v>
      </c>
      <c r="W100" s="191"/>
      <c r="X100" s="202" t="s">
        <v>97</v>
      </c>
      <c r="Y100" s="203"/>
      <c r="Z100" s="192">
        <v>60</v>
      </c>
      <c r="AA100" s="193"/>
      <c r="AB100" s="182"/>
      <c r="AC100" s="183"/>
      <c r="AD100" s="195"/>
      <c r="AE100" s="195"/>
      <c r="AF100" s="182">
        <f t="shared" ref="AF100:AF115" si="30">AB100*Z100</f>
        <v>0</v>
      </c>
      <c r="AG100" s="183"/>
      <c r="AH100" s="182">
        <f t="shared" ref="AH100:AH115" si="31">AD100*Z100</f>
        <v>0</v>
      </c>
      <c r="AI100" s="183"/>
      <c r="AJ100" s="182">
        <f t="shared" ref="AJ100:AJ115" si="32">AF100+AH100</f>
        <v>0</v>
      </c>
      <c r="AK100" s="194"/>
      <c r="AL100" s="183"/>
    </row>
    <row r="101" spans="2:38" s="103" customFormat="1" ht="18" customHeight="1" outlineLevel="1" x14ac:dyDescent="0.25">
      <c r="B101" s="184" t="s">
        <v>308</v>
      </c>
      <c r="C101" s="185"/>
      <c r="D101" s="186"/>
      <c r="E101" s="199" t="s">
        <v>228</v>
      </c>
      <c r="F101" s="200" t="s">
        <v>221</v>
      </c>
      <c r="G101" s="200" t="s">
        <v>221</v>
      </c>
      <c r="H101" s="200" t="s">
        <v>221</v>
      </c>
      <c r="I101" s="200" t="s">
        <v>221</v>
      </c>
      <c r="J101" s="200" t="s">
        <v>221</v>
      </c>
      <c r="K101" s="200" t="s">
        <v>221</v>
      </c>
      <c r="L101" s="200" t="s">
        <v>221</v>
      </c>
      <c r="M101" s="200" t="s">
        <v>221</v>
      </c>
      <c r="N101" s="200" t="s">
        <v>221</v>
      </c>
      <c r="O101" s="200" t="s">
        <v>221</v>
      </c>
      <c r="P101" s="200" t="s">
        <v>221</v>
      </c>
      <c r="Q101" s="200" t="s">
        <v>221</v>
      </c>
      <c r="R101" s="200" t="s">
        <v>221</v>
      </c>
      <c r="S101" s="200" t="s">
        <v>221</v>
      </c>
      <c r="T101" s="200" t="s">
        <v>221</v>
      </c>
      <c r="U101" s="201" t="s">
        <v>221</v>
      </c>
      <c r="V101" s="190" t="s">
        <v>11</v>
      </c>
      <c r="W101" s="191"/>
      <c r="X101" s="202" t="s">
        <v>97</v>
      </c>
      <c r="Y101" s="203"/>
      <c r="Z101" s="192">
        <v>150</v>
      </c>
      <c r="AA101" s="193"/>
      <c r="AB101" s="182"/>
      <c r="AC101" s="183"/>
      <c r="AD101" s="195"/>
      <c r="AE101" s="195"/>
      <c r="AF101" s="182">
        <f t="shared" ref="AF101" si="33">AB101*Z101</f>
        <v>0</v>
      </c>
      <c r="AG101" s="183"/>
      <c r="AH101" s="182">
        <f t="shared" ref="AH101" si="34">AD101*Z101</f>
        <v>0</v>
      </c>
      <c r="AI101" s="183"/>
      <c r="AJ101" s="182">
        <f t="shared" ref="AJ101" si="35">AF101+AH101</f>
        <v>0</v>
      </c>
      <c r="AK101" s="194"/>
      <c r="AL101" s="183"/>
    </row>
    <row r="102" spans="2:38" s="103" customFormat="1" ht="18" customHeight="1" outlineLevel="1" x14ac:dyDescent="0.25">
      <c r="B102" s="184" t="s">
        <v>194</v>
      </c>
      <c r="C102" s="185"/>
      <c r="D102" s="186"/>
      <c r="E102" s="187" t="s">
        <v>142</v>
      </c>
      <c r="F102" s="188" t="s">
        <v>142</v>
      </c>
      <c r="G102" s="188" t="s">
        <v>142</v>
      </c>
      <c r="H102" s="188" t="s">
        <v>142</v>
      </c>
      <c r="I102" s="188" t="s">
        <v>142</v>
      </c>
      <c r="J102" s="188" t="s">
        <v>142</v>
      </c>
      <c r="K102" s="188" t="s">
        <v>142</v>
      </c>
      <c r="L102" s="188" t="s">
        <v>142</v>
      </c>
      <c r="M102" s="188" t="s">
        <v>142</v>
      </c>
      <c r="N102" s="188" t="s">
        <v>142</v>
      </c>
      <c r="O102" s="188" t="s">
        <v>142</v>
      </c>
      <c r="P102" s="188" t="s">
        <v>142</v>
      </c>
      <c r="Q102" s="188" t="s">
        <v>142</v>
      </c>
      <c r="R102" s="188" t="s">
        <v>142</v>
      </c>
      <c r="S102" s="188" t="s">
        <v>142</v>
      </c>
      <c r="T102" s="188" t="s">
        <v>142</v>
      </c>
      <c r="U102" s="189" t="s">
        <v>142</v>
      </c>
      <c r="V102" s="190" t="s">
        <v>11</v>
      </c>
      <c r="W102" s="191"/>
      <c r="X102" s="202" t="s">
        <v>94</v>
      </c>
      <c r="Y102" s="203"/>
      <c r="Z102" s="192">
        <v>1</v>
      </c>
      <c r="AA102" s="193"/>
      <c r="AB102" s="180"/>
      <c r="AC102" s="181"/>
      <c r="AD102" s="195"/>
      <c r="AE102" s="195"/>
      <c r="AF102" s="182">
        <f t="shared" si="30"/>
        <v>0</v>
      </c>
      <c r="AG102" s="183"/>
      <c r="AH102" s="182">
        <f t="shared" si="31"/>
        <v>0</v>
      </c>
      <c r="AI102" s="183"/>
      <c r="AJ102" s="182">
        <f t="shared" si="32"/>
        <v>0</v>
      </c>
      <c r="AK102" s="194"/>
      <c r="AL102" s="183"/>
    </row>
    <row r="103" spans="2:38" s="103" customFormat="1" ht="18" customHeight="1" outlineLevel="1" x14ac:dyDescent="0.25">
      <c r="B103" s="184"/>
      <c r="C103" s="185"/>
      <c r="D103" s="186"/>
      <c r="E103" s="187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9"/>
      <c r="V103" s="190"/>
      <c r="W103" s="191"/>
      <c r="X103" s="202"/>
      <c r="Y103" s="203"/>
      <c r="Z103" s="192"/>
      <c r="AA103" s="193"/>
      <c r="AB103" s="180"/>
      <c r="AC103" s="181"/>
      <c r="AD103" s="195"/>
      <c r="AE103" s="195"/>
      <c r="AF103" s="182"/>
      <c r="AG103" s="183"/>
      <c r="AH103" s="182"/>
      <c r="AI103" s="183"/>
      <c r="AJ103" s="182"/>
      <c r="AK103" s="194"/>
      <c r="AL103" s="183"/>
    </row>
    <row r="104" spans="2:38" s="103" customFormat="1" ht="18" customHeight="1" outlineLevel="1" x14ac:dyDescent="0.25">
      <c r="B104" s="184"/>
      <c r="C104" s="185"/>
      <c r="D104" s="186"/>
      <c r="E104" s="204" t="s">
        <v>274</v>
      </c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6"/>
      <c r="V104" s="190"/>
      <c r="W104" s="191"/>
      <c r="X104" s="190"/>
      <c r="Y104" s="191"/>
      <c r="Z104" s="207"/>
      <c r="AA104" s="208"/>
      <c r="AB104" s="182"/>
      <c r="AC104" s="183"/>
      <c r="AD104" s="182"/>
      <c r="AE104" s="183"/>
      <c r="AF104" s="182"/>
      <c r="AG104" s="183"/>
      <c r="AH104" s="182"/>
      <c r="AI104" s="183"/>
      <c r="AJ104" s="182"/>
      <c r="AK104" s="194"/>
      <c r="AL104" s="183"/>
    </row>
    <row r="105" spans="2:38" s="103" customFormat="1" ht="18" customHeight="1" outlineLevel="1" x14ac:dyDescent="0.25">
      <c r="B105" s="184" t="s">
        <v>195</v>
      </c>
      <c r="C105" s="185"/>
      <c r="D105" s="186"/>
      <c r="E105" s="199" t="s">
        <v>220</v>
      </c>
      <c r="F105" s="200" t="s">
        <v>221</v>
      </c>
      <c r="G105" s="200" t="s">
        <v>221</v>
      </c>
      <c r="H105" s="200" t="s">
        <v>221</v>
      </c>
      <c r="I105" s="200" t="s">
        <v>221</v>
      </c>
      <c r="J105" s="200" t="s">
        <v>221</v>
      </c>
      <c r="K105" s="200" t="s">
        <v>221</v>
      </c>
      <c r="L105" s="200" t="s">
        <v>221</v>
      </c>
      <c r="M105" s="200" t="s">
        <v>221</v>
      </c>
      <c r="N105" s="200" t="s">
        <v>221</v>
      </c>
      <c r="O105" s="200" t="s">
        <v>221</v>
      </c>
      <c r="P105" s="200" t="s">
        <v>221</v>
      </c>
      <c r="Q105" s="200" t="s">
        <v>221</v>
      </c>
      <c r="R105" s="200" t="s">
        <v>221</v>
      </c>
      <c r="S105" s="200" t="s">
        <v>221</v>
      </c>
      <c r="T105" s="200" t="s">
        <v>221</v>
      </c>
      <c r="U105" s="201" t="s">
        <v>221</v>
      </c>
      <c r="V105" s="190" t="s">
        <v>11</v>
      </c>
      <c r="W105" s="191"/>
      <c r="X105" s="202" t="s">
        <v>97</v>
      </c>
      <c r="Y105" s="203"/>
      <c r="Z105" s="192">
        <v>54</v>
      </c>
      <c r="AA105" s="193"/>
      <c r="AB105" s="182"/>
      <c r="AC105" s="183"/>
      <c r="AD105" s="195"/>
      <c r="AE105" s="195"/>
      <c r="AF105" s="182">
        <f t="shared" ref="AF105:AF107" si="36">AB105*Z105</f>
        <v>0</v>
      </c>
      <c r="AG105" s="183"/>
      <c r="AH105" s="182">
        <f t="shared" ref="AH105:AH107" si="37">AD105*Z105</f>
        <v>0</v>
      </c>
      <c r="AI105" s="183"/>
      <c r="AJ105" s="182">
        <f t="shared" ref="AJ105:AJ107" si="38">AF105+AH105</f>
        <v>0</v>
      </c>
      <c r="AK105" s="194"/>
      <c r="AL105" s="183"/>
    </row>
    <row r="106" spans="2:38" s="103" customFormat="1" ht="18" customHeight="1" outlineLevel="1" x14ac:dyDescent="0.25">
      <c r="B106" s="184" t="s">
        <v>309</v>
      </c>
      <c r="C106" s="185"/>
      <c r="D106" s="186"/>
      <c r="E106" s="199" t="s">
        <v>253</v>
      </c>
      <c r="F106" s="200" t="s">
        <v>221</v>
      </c>
      <c r="G106" s="200" t="s">
        <v>221</v>
      </c>
      <c r="H106" s="200" t="s">
        <v>221</v>
      </c>
      <c r="I106" s="200" t="s">
        <v>221</v>
      </c>
      <c r="J106" s="200" t="s">
        <v>221</v>
      </c>
      <c r="K106" s="200" t="s">
        <v>221</v>
      </c>
      <c r="L106" s="200" t="s">
        <v>221</v>
      </c>
      <c r="M106" s="200" t="s">
        <v>221</v>
      </c>
      <c r="N106" s="200" t="s">
        <v>221</v>
      </c>
      <c r="O106" s="200" t="s">
        <v>221</v>
      </c>
      <c r="P106" s="200" t="s">
        <v>221</v>
      </c>
      <c r="Q106" s="200" t="s">
        <v>221</v>
      </c>
      <c r="R106" s="200" t="s">
        <v>221</v>
      </c>
      <c r="S106" s="200" t="s">
        <v>221</v>
      </c>
      <c r="T106" s="200" t="s">
        <v>221</v>
      </c>
      <c r="U106" s="201" t="s">
        <v>221</v>
      </c>
      <c r="V106" s="190" t="s">
        <v>11</v>
      </c>
      <c r="W106" s="191"/>
      <c r="X106" s="202" t="s">
        <v>97</v>
      </c>
      <c r="Y106" s="203"/>
      <c r="Z106" s="192">
        <v>264</v>
      </c>
      <c r="AA106" s="193"/>
      <c r="AB106" s="182"/>
      <c r="AC106" s="183"/>
      <c r="AD106" s="195"/>
      <c r="AE106" s="195"/>
      <c r="AF106" s="182">
        <f t="shared" si="36"/>
        <v>0</v>
      </c>
      <c r="AG106" s="183"/>
      <c r="AH106" s="182">
        <f t="shared" si="37"/>
        <v>0</v>
      </c>
      <c r="AI106" s="183"/>
      <c r="AJ106" s="182">
        <f t="shared" si="38"/>
        <v>0</v>
      </c>
      <c r="AK106" s="194"/>
      <c r="AL106" s="183"/>
    </row>
    <row r="107" spans="2:38" s="103" customFormat="1" ht="18" customHeight="1" outlineLevel="1" x14ac:dyDescent="0.25">
      <c r="B107" s="184" t="s">
        <v>310</v>
      </c>
      <c r="C107" s="185"/>
      <c r="D107" s="186"/>
      <c r="E107" s="187" t="s">
        <v>142</v>
      </c>
      <c r="F107" s="188" t="s">
        <v>142</v>
      </c>
      <c r="G107" s="188" t="s">
        <v>142</v>
      </c>
      <c r="H107" s="188" t="s">
        <v>142</v>
      </c>
      <c r="I107" s="188" t="s">
        <v>142</v>
      </c>
      <c r="J107" s="188" t="s">
        <v>142</v>
      </c>
      <c r="K107" s="188" t="s">
        <v>142</v>
      </c>
      <c r="L107" s="188" t="s">
        <v>142</v>
      </c>
      <c r="M107" s="188" t="s">
        <v>142</v>
      </c>
      <c r="N107" s="188" t="s">
        <v>142</v>
      </c>
      <c r="O107" s="188" t="s">
        <v>142</v>
      </c>
      <c r="P107" s="188" t="s">
        <v>142</v>
      </c>
      <c r="Q107" s="188" t="s">
        <v>142</v>
      </c>
      <c r="R107" s="188" t="s">
        <v>142</v>
      </c>
      <c r="S107" s="188" t="s">
        <v>142</v>
      </c>
      <c r="T107" s="188" t="s">
        <v>142</v>
      </c>
      <c r="U107" s="189" t="s">
        <v>142</v>
      </c>
      <c r="V107" s="190" t="s">
        <v>11</v>
      </c>
      <c r="W107" s="191"/>
      <c r="X107" s="202" t="s">
        <v>94</v>
      </c>
      <c r="Y107" s="203"/>
      <c r="Z107" s="192">
        <v>1</v>
      </c>
      <c r="AA107" s="193"/>
      <c r="AB107" s="180"/>
      <c r="AC107" s="181"/>
      <c r="AD107" s="195"/>
      <c r="AE107" s="195"/>
      <c r="AF107" s="182">
        <f t="shared" si="36"/>
        <v>0</v>
      </c>
      <c r="AG107" s="183"/>
      <c r="AH107" s="182">
        <f t="shared" si="37"/>
        <v>0</v>
      </c>
      <c r="AI107" s="183"/>
      <c r="AJ107" s="182">
        <f t="shared" si="38"/>
        <v>0</v>
      </c>
      <c r="AK107" s="194"/>
      <c r="AL107" s="183"/>
    </row>
    <row r="108" spans="2:38" s="103" customFormat="1" ht="18" customHeight="1" outlineLevel="1" x14ac:dyDescent="0.25">
      <c r="B108" s="184" t="s">
        <v>311</v>
      </c>
      <c r="C108" s="185"/>
      <c r="D108" s="186"/>
      <c r="E108" s="187" t="s">
        <v>285</v>
      </c>
      <c r="F108" s="188" t="s">
        <v>142</v>
      </c>
      <c r="G108" s="188" t="s">
        <v>142</v>
      </c>
      <c r="H108" s="188" t="s">
        <v>142</v>
      </c>
      <c r="I108" s="188" t="s">
        <v>142</v>
      </c>
      <c r="J108" s="188" t="s">
        <v>142</v>
      </c>
      <c r="K108" s="188" t="s">
        <v>142</v>
      </c>
      <c r="L108" s="188" t="s">
        <v>142</v>
      </c>
      <c r="M108" s="188" t="s">
        <v>142</v>
      </c>
      <c r="N108" s="188" t="s">
        <v>142</v>
      </c>
      <c r="O108" s="188" t="s">
        <v>142</v>
      </c>
      <c r="P108" s="188" t="s">
        <v>142</v>
      </c>
      <c r="Q108" s="188" t="s">
        <v>142</v>
      </c>
      <c r="R108" s="188" t="s">
        <v>142</v>
      </c>
      <c r="S108" s="188" t="s">
        <v>142</v>
      </c>
      <c r="T108" s="188" t="s">
        <v>142</v>
      </c>
      <c r="U108" s="189" t="s">
        <v>142</v>
      </c>
      <c r="V108" s="190" t="s">
        <v>11</v>
      </c>
      <c r="W108" s="191"/>
      <c r="X108" s="202" t="s">
        <v>229</v>
      </c>
      <c r="Y108" s="203"/>
      <c r="Z108" s="192">
        <v>5</v>
      </c>
      <c r="AA108" s="193"/>
      <c r="AB108" s="180"/>
      <c r="AC108" s="181"/>
      <c r="AD108" s="195"/>
      <c r="AE108" s="195"/>
      <c r="AF108" s="182">
        <f t="shared" ref="AF108" si="39">AB108*Z108</f>
        <v>0</v>
      </c>
      <c r="AG108" s="183"/>
      <c r="AH108" s="182">
        <f t="shared" ref="AH108" si="40">AD108*Z108</f>
        <v>0</v>
      </c>
      <c r="AI108" s="183"/>
      <c r="AJ108" s="182">
        <f t="shared" ref="AJ108" si="41">AF108+AH108</f>
        <v>0</v>
      </c>
      <c r="AK108" s="194"/>
      <c r="AL108" s="183"/>
    </row>
    <row r="109" spans="2:38" s="103" customFormat="1" ht="18" customHeight="1" outlineLevel="1" x14ac:dyDescent="0.25">
      <c r="B109" s="184" t="s">
        <v>312</v>
      </c>
      <c r="C109" s="185"/>
      <c r="D109" s="186"/>
      <c r="E109" s="187" t="s">
        <v>359</v>
      </c>
      <c r="F109" s="188" t="s">
        <v>142</v>
      </c>
      <c r="G109" s="188" t="s">
        <v>142</v>
      </c>
      <c r="H109" s="188" t="s">
        <v>142</v>
      </c>
      <c r="I109" s="188" t="s">
        <v>142</v>
      </c>
      <c r="J109" s="188" t="s">
        <v>142</v>
      </c>
      <c r="K109" s="188" t="s">
        <v>142</v>
      </c>
      <c r="L109" s="188" t="s">
        <v>142</v>
      </c>
      <c r="M109" s="188" t="s">
        <v>142</v>
      </c>
      <c r="N109" s="188" t="s">
        <v>142</v>
      </c>
      <c r="O109" s="188" t="s">
        <v>142</v>
      </c>
      <c r="P109" s="188" t="s">
        <v>142</v>
      </c>
      <c r="Q109" s="188" t="s">
        <v>142</v>
      </c>
      <c r="R109" s="188" t="s">
        <v>142</v>
      </c>
      <c r="S109" s="188" t="s">
        <v>142</v>
      </c>
      <c r="T109" s="188" t="s">
        <v>142</v>
      </c>
      <c r="U109" s="189" t="s">
        <v>142</v>
      </c>
      <c r="V109" s="190" t="s">
        <v>11</v>
      </c>
      <c r="W109" s="191"/>
      <c r="X109" s="202" t="s">
        <v>229</v>
      </c>
      <c r="Y109" s="203"/>
      <c r="Z109" s="192">
        <v>1</v>
      </c>
      <c r="AA109" s="193"/>
      <c r="AB109" s="180"/>
      <c r="AC109" s="181"/>
      <c r="AD109" s="195"/>
      <c r="AE109" s="195"/>
      <c r="AF109" s="182">
        <f t="shared" ref="AF109" si="42">AB109*Z109</f>
        <v>0</v>
      </c>
      <c r="AG109" s="183"/>
      <c r="AH109" s="182">
        <f t="shared" ref="AH109" si="43">AD109*Z109</f>
        <v>0</v>
      </c>
      <c r="AI109" s="183"/>
      <c r="AJ109" s="182">
        <f t="shared" ref="AJ109" si="44">AF109+AH109</f>
        <v>0</v>
      </c>
      <c r="AK109" s="194"/>
      <c r="AL109" s="183"/>
    </row>
    <row r="110" spans="2:38" s="103" customFormat="1" ht="18" customHeight="1" outlineLevel="1" x14ac:dyDescent="0.25">
      <c r="B110" s="184"/>
      <c r="C110" s="185"/>
      <c r="D110" s="186"/>
      <c r="E110" s="187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9"/>
      <c r="V110" s="190"/>
      <c r="W110" s="191"/>
      <c r="X110" s="202"/>
      <c r="Y110" s="203"/>
      <c r="Z110" s="192"/>
      <c r="AA110" s="193"/>
      <c r="AB110" s="180"/>
      <c r="AC110" s="181"/>
      <c r="AD110" s="195"/>
      <c r="AE110" s="195"/>
      <c r="AF110" s="182"/>
      <c r="AG110" s="183"/>
      <c r="AH110" s="182"/>
      <c r="AI110" s="183"/>
      <c r="AJ110" s="182"/>
      <c r="AK110" s="194"/>
      <c r="AL110" s="183"/>
    </row>
    <row r="111" spans="2:38" s="103" customFormat="1" ht="18" customHeight="1" outlineLevel="1" x14ac:dyDescent="0.25">
      <c r="B111" s="184"/>
      <c r="C111" s="185"/>
      <c r="D111" s="186"/>
      <c r="E111" s="204" t="s">
        <v>239</v>
      </c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6"/>
      <c r="V111" s="190"/>
      <c r="W111" s="191"/>
      <c r="X111" s="190"/>
      <c r="Y111" s="191"/>
      <c r="Z111" s="207"/>
      <c r="AA111" s="208"/>
      <c r="AB111" s="182"/>
      <c r="AC111" s="183"/>
      <c r="AD111" s="195"/>
      <c r="AE111" s="195"/>
      <c r="AF111" s="182"/>
      <c r="AG111" s="183"/>
      <c r="AH111" s="182"/>
      <c r="AI111" s="183"/>
      <c r="AJ111" s="182"/>
      <c r="AK111" s="194"/>
      <c r="AL111" s="183"/>
    </row>
    <row r="112" spans="2:38" s="103" customFormat="1" ht="18" customHeight="1" outlineLevel="1" x14ac:dyDescent="0.25">
      <c r="B112" s="184" t="s">
        <v>257</v>
      </c>
      <c r="C112" s="185"/>
      <c r="D112" s="186"/>
      <c r="E112" s="199" t="s">
        <v>222</v>
      </c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1"/>
      <c r="V112" s="190" t="s">
        <v>11</v>
      </c>
      <c r="W112" s="191"/>
      <c r="X112" s="202" t="s">
        <v>97</v>
      </c>
      <c r="Y112" s="203"/>
      <c r="Z112" s="192">
        <v>24</v>
      </c>
      <c r="AA112" s="193"/>
      <c r="AB112" s="182"/>
      <c r="AC112" s="183"/>
      <c r="AD112" s="195"/>
      <c r="AE112" s="195"/>
      <c r="AF112" s="182">
        <f t="shared" si="30"/>
        <v>0</v>
      </c>
      <c r="AG112" s="183"/>
      <c r="AH112" s="182">
        <f t="shared" si="31"/>
        <v>0</v>
      </c>
      <c r="AI112" s="183"/>
      <c r="AJ112" s="182">
        <f t="shared" si="32"/>
        <v>0</v>
      </c>
      <c r="AK112" s="194"/>
      <c r="AL112" s="183"/>
    </row>
    <row r="113" spans="2:38" s="103" customFormat="1" ht="18" customHeight="1" outlineLevel="1" x14ac:dyDescent="0.25">
      <c r="B113" s="184" t="s">
        <v>259</v>
      </c>
      <c r="C113" s="185"/>
      <c r="D113" s="186"/>
      <c r="E113" s="199" t="s">
        <v>191</v>
      </c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1"/>
      <c r="V113" s="190" t="s">
        <v>11</v>
      </c>
      <c r="W113" s="191"/>
      <c r="X113" s="202" t="s">
        <v>97</v>
      </c>
      <c r="Y113" s="203"/>
      <c r="Z113" s="192">
        <v>36</v>
      </c>
      <c r="AA113" s="193"/>
      <c r="AB113" s="182"/>
      <c r="AC113" s="183"/>
      <c r="AD113" s="195"/>
      <c r="AE113" s="195"/>
      <c r="AF113" s="182">
        <f t="shared" si="30"/>
        <v>0</v>
      </c>
      <c r="AG113" s="183"/>
      <c r="AH113" s="182">
        <f t="shared" si="31"/>
        <v>0</v>
      </c>
      <c r="AI113" s="183"/>
      <c r="AJ113" s="182">
        <f t="shared" si="32"/>
        <v>0</v>
      </c>
      <c r="AK113" s="194"/>
      <c r="AL113" s="183"/>
    </row>
    <row r="114" spans="2:38" s="103" customFormat="1" ht="18" customHeight="1" outlineLevel="1" x14ac:dyDescent="0.25">
      <c r="B114" s="184" t="s">
        <v>261</v>
      </c>
      <c r="C114" s="185"/>
      <c r="D114" s="186"/>
      <c r="E114" s="199" t="s">
        <v>254</v>
      </c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1"/>
      <c r="V114" s="190" t="s">
        <v>11</v>
      </c>
      <c r="W114" s="191"/>
      <c r="X114" s="202" t="s">
        <v>97</v>
      </c>
      <c r="Y114" s="203"/>
      <c r="Z114" s="192">
        <v>48</v>
      </c>
      <c r="AA114" s="193"/>
      <c r="AB114" s="182"/>
      <c r="AC114" s="183"/>
      <c r="AD114" s="195"/>
      <c r="AE114" s="195"/>
      <c r="AF114" s="182">
        <f t="shared" ref="AF114" si="45">AB114*Z114</f>
        <v>0</v>
      </c>
      <c r="AG114" s="183"/>
      <c r="AH114" s="182">
        <f t="shared" ref="AH114" si="46">AD114*Z114</f>
        <v>0</v>
      </c>
      <c r="AI114" s="183"/>
      <c r="AJ114" s="182">
        <f t="shared" ref="AJ114" si="47">AF114+AH114</f>
        <v>0</v>
      </c>
      <c r="AK114" s="194"/>
      <c r="AL114" s="183"/>
    </row>
    <row r="115" spans="2:38" s="103" customFormat="1" ht="18" customHeight="1" outlineLevel="1" x14ac:dyDescent="0.25">
      <c r="B115" s="184" t="s">
        <v>263</v>
      </c>
      <c r="C115" s="185"/>
      <c r="D115" s="186"/>
      <c r="E115" s="199" t="s">
        <v>192</v>
      </c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1"/>
      <c r="V115" s="190" t="s">
        <v>11</v>
      </c>
      <c r="W115" s="191"/>
      <c r="X115" s="202" t="s">
        <v>97</v>
      </c>
      <c r="Y115" s="203"/>
      <c r="Z115" s="192">
        <v>84</v>
      </c>
      <c r="AA115" s="193"/>
      <c r="AB115" s="182"/>
      <c r="AC115" s="183"/>
      <c r="AD115" s="195"/>
      <c r="AE115" s="195"/>
      <c r="AF115" s="182">
        <f t="shared" si="30"/>
        <v>0</v>
      </c>
      <c r="AG115" s="183"/>
      <c r="AH115" s="182">
        <f t="shared" si="31"/>
        <v>0</v>
      </c>
      <c r="AI115" s="183"/>
      <c r="AJ115" s="182">
        <f t="shared" si="32"/>
        <v>0</v>
      </c>
      <c r="AK115" s="194"/>
      <c r="AL115" s="183"/>
    </row>
    <row r="116" spans="2:38" s="103" customFormat="1" ht="18" customHeight="1" outlineLevel="1" x14ac:dyDescent="0.25">
      <c r="B116" s="184" t="s">
        <v>265</v>
      </c>
      <c r="C116" s="185"/>
      <c r="D116" s="186"/>
      <c r="E116" s="199" t="s">
        <v>255</v>
      </c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1"/>
      <c r="V116" s="190" t="s">
        <v>11</v>
      </c>
      <c r="W116" s="191"/>
      <c r="X116" s="202" t="s">
        <v>97</v>
      </c>
      <c r="Y116" s="203"/>
      <c r="Z116" s="192">
        <v>40</v>
      </c>
      <c r="AA116" s="193"/>
      <c r="AB116" s="182"/>
      <c r="AC116" s="183"/>
      <c r="AD116" s="182"/>
      <c r="AE116" s="183"/>
      <c r="AF116" s="182">
        <f t="shared" ref="AF116" si="48">AB116*Z116</f>
        <v>0</v>
      </c>
      <c r="AG116" s="183"/>
      <c r="AH116" s="182">
        <f t="shared" ref="AH116" si="49">AD116*Z116</f>
        <v>0</v>
      </c>
      <c r="AI116" s="183"/>
      <c r="AJ116" s="182">
        <f t="shared" ref="AJ116" si="50">AF116+AH116</f>
        <v>0</v>
      </c>
      <c r="AK116" s="194"/>
      <c r="AL116" s="183"/>
    </row>
    <row r="117" spans="2:38" s="103" customFormat="1" ht="18" customHeight="1" outlineLevel="1" x14ac:dyDescent="0.25">
      <c r="B117" s="184" t="s">
        <v>267</v>
      </c>
      <c r="C117" s="185"/>
      <c r="D117" s="186"/>
      <c r="E117" s="199" t="s">
        <v>276</v>
      </c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1"/>
      <c r="V117" s="190" t="s">
        <v>11</v>
      </c>
      <c r="W117" s="191"/>
      <c r="X117" s="202" t="s">
        <v>94</v>
      </c>
      <c r="Y117" s="203"/>
      <c r="Z117" s="192">
        <v>1</v>
      </c>
      <c r="AA117" s="193"/>
      <c r="AB117" s="182"/>
      <c r="AC117" s="183"/>
      <c r="AD117" s="182"/>
      <c r="AE117" s="183"/>
      <c r="AF117" s="182">
        <f t="shared" ref="AF117" si="51">AB117*Z117</f>
        <v>0</v>
      </c>
      <c r="AG117" s="183"/>
      <c r="AH117" s="182">
        <f t="shared" ref="AH117" si="52">AD117*Z117</f>
        <v>0</v>
      </c>
      <c r="AI117" s="183"/>
      <c r="AJ117" s="182">
        <f t="shared" ref="AJ117" si="53">AF117+AH117</f>
        <v>0</v>
      </c>
      <c r="AK117" s="194"/>
      <c r="AL117" s="183"/>
    </row>
    <row r="118" spans="2:38" s="103" customFormat="1" ht="18" customHeight="1" outlineLevel="1" x14ac:dyDescent="0.25">
      <c r="B118" s="184" t="s">
        <v>268</v>
      </c>
      <c r="C118" s="185"/>
      <c r="D118" s="186"/>
      <c r="E118" s="187" t="s">
        <v>249</v>
      </c>
      <c r="F118" s="188" t="s">
        <v>142</v>
      </c>
      <c r="G118" s="188" t="s">
        <v>142</v>
      </c>
      <c r="H118" s="188" t="s">
        <v>142</v>
      </c>
      <c r="I118" s="188" t="s">
        <v>142</v>
      </c>
      <c r="J118" s="188" t="s">
        <v>142</v>
      </c>
      <c r="K118" s="188" t="s">
        <v>142</v>
      </c>
      <c r="L118" s="188" t="s">
        <v>142</v>
      </c>
      <c r="M118" s="188" t="s">
        <v>142</v>
      </c>
      <c r="N118" s="188" t="s">
        <v>142</v>
      </c>
      <c r="O118" s="188" t="s">
        <v>142</v>
      </c>
      <c r="P118" s="188" t="s">
        <v>142</v>
      </c>
      <c r="Q118" s="188" t="s">
        <v>142</v>
      </c>
      <c r="R118" s="188" t="s">
        <v>142</v>
      </c>
      <c r="S118" s="188" t="s">
        <v>142</v>
      </c>
      <c r="T118" s="188" t="s">
        <v>142</v>
      </c>
      <c r="U118" s="189" t="s">
        <v>142</v>
      </c>
      <c r="V118" s="190" t="s">
        <v>11</v>
      </c>
      <c r="W118" s="191"/>
      <c r="X118" s="202" t="s">
        <v>94</v>
      </c>
      <c r="Y118" s="203"/>
      <c r="Z118" s="192">
        <v>1</v>
      </c>
      <c r="AA118" s="193"/>
      <c r="AB118" s="180"/>
      <c r="AC118" s="181"/>
      <c r="AD118" s="195"/>
      <c r="AE118" s="195"/>
      <c r="AF118" s="182">
        <f t="shared" ref="AF118" si="54">AB118*Z118</f>
        <v>0</v>
      </c>
      <c r="AG118" s="183"/>
      <c r="AH118" s="182">
        <f t="shared" ref="AH118" si="55">AD118*Z118</f>
        <v>0</v>
      </c>
      <c r="AI118" s="183"/>
      <c r="AJ118" s="182">
        <f t="shared" ref="AJ118" si="56">AF118+AH118</f>
        <v>0</v>
      </c>
      <c r="AK118" s="194"/>
      <c r="AL118" s="183"/>
    </row>
    <row r="119" spans="2:38" s="103" customFormat="1" ht="18" customHeight="1" outlineLevel="1" x14ac:dyDescent="0.25">
      <c r="B119" s="184"/>
      <c r="C119" s="185"/>
      <c r="D119" s="186"/>
      <c r="E119" s="187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9"/>
      <c r="V119" s="190"/>
      <c r="W119" s="191"/>
      <c r="X119" s="202"/>
      <c r="Y119" s="203"/>
      <c r="Z119" s="192"/>
      <c r="AA119" s="193"/>
      <c r="AB119" s="180"/>
      <c r="AC119" s="181"/>
      <c r="AD119" s="195"/>
      <c r="AE119" s="195"/>
      <c r="AF119" s="182"/>
      <c r="AG119" s="183"/>
      <c r="AH119" s="182"/>
      <c r="AI119" s="183"/>
      <c r="AJ119" s="182"/>
      <c r="AK119" s="194"/>
      <c r="AL119" s="183"/>
    </row>
    <row r="120" spans="2:38" s="103" customFormat="1" ht="18" customHeight="1" outlineLevel="1" x14ac:dyDescent="0.25">
      <c r="B120" s="184"/>
      <c r="C120" s="185"/>
      <c r="D120" s="186"/>
      <c r="E120" s="204" t="s">
        <v>256</v>
      </c>
      <c r="F120" s="205" t="s">
        <v>256</v>
      </c>
      <c r="G120" s="205" t="s">
        <v>256</v>
      </c>
      <c r="H120" s="205" t="s">
        <v>256</v>
      </c>
      <c r="I120" s="205" t="s">
        <v>256</v>
      </c>
      <c r="J120" s="205" t="s">
        <v>256</v>
      </c>
      <c r="K120" s="205" t="s">
        <v>256</v>
      </c>
      <c r="L120" s="205" t="s">
        <v>256</v>
      </c>
      <c r="M120" s="205" t="s">
        <v>256</v>
      </c>
      <c r="N120" s="205" t="s">
        <v>256</v>
      </c>
      <c r="O120" s="205" t="s">
        <v>256</v>
      </c>
      <c r="P120" s="205" t="s">
        <v>256</v>
      </c>
      <c r="Q120" s="205" t="s">
        <v>256</v>
      </c>
      <c r="R120" s="205" t="s">
        <v>256</v>
      </c>
      <c r="S120" s="205" t="s">
        <v>256</v>
      </c>
      <c r="T120" s="205" t="s">
        <v>256</v>
      </c>
      <c r="U120" s="206" t="s">
        <v>256</v>
      </c>
      <c r="V120" s="190"/>
      <c r="W120" s="191"/>
      <c r="X120" s="202"/>
      <c r="Y120" s="203"/>
      <c r="Z120" s="182"/>
      <c r="AA120" s="183"/>
      <c r="AB120" s="180"/>
      <c r="AC120" s="181"/>
      <c r="AD120" s="182"/>
      <c r="AE120" s="183"/>
      <c r="AF120" s="182"/>
      <c r="AG120" s="183"/>
      <c r="AH120" s="182"/>
      <c r="AI120" s="183"/>
      <c r="AJ120" s="182"/>
      <c r="AK120" s="194"/>
      <c r="AL120" s="183"/>
    </row>
    <row r="121" spans="2:38" s="103" customFormat="1" ht="18" customHeight="1" outlineLevel="1" x14ac:dyDescent="0.25">
      <c r="B121" s="184" t="s">
        <v>313</v>
      </c>
      <c r="C121" s="185"/>
      <c r="D121" s="186"/>
      <c r="E121" s="187" t="s">
        <v>258</v>
      </c>
      <c r="F121" s="188" t="s">
        <v>258</v>
      </c>
      <c r="G121" s="188" t="s">
        <v>258</v>
      </c>
      <c r="H121" s="188" t="s">
        <v>258</v>
      </c>
      <c r="I121" s="188" t="s">
        <v>258</v>
      </c>
      <c r="J121" s="188" t="s">
        <v>258</v>
      </c>
      <c r="K121" s="188" t="s">
        <v>258</v>
      </c>
      <c r="L121" s="188" t="s">
        <v>258</v>
      </c>
      <c r="M121" s="188" t="s">
        <v>258</v>
      </c>
      <c r="N121" s="188" t="s">
        <v>258</v>
      </c>
      <c r="O121" s="188" t="s">
        <v>258</v>
      </c>
      <c r="P121" s="188" t="s">
        <v>258</v>
      </c>
      <c r="Q121" s="188" t="s">
        <v>258</v>
      </c>
      <c r="R121" s="188" t="s">
        <v>258</v>
      </c>
      <c r="S121" s="188" t="s">
        <v>258</v>
      </c>
      <c r="T121" s="188" t="s">
        <v>258</v>
      </c>
      <c r="U121" s="189" t="s">
        <v>258</v>
      </c>
      <c r="V121" s="190" t="s">
        <v>11</v>
      </c>
      <c r="W121" s="191"/>
      <c r="X121" s="202" t="s">
        <v>129</v>
      </c>
      <c r="Y121" s="203" t="s">
        <v>129</v>
      </c>
      <c r="Z121" s="182">
        <v>25</v>
      </c>
      <c r="AA121" s="183"/>
      <c r="AB121" s="182"/>
      <c r="AC121" s="183"/>
      <c r="AD121" s="182"/>
      <c r="AE121" s="183"/>
      <c r="AF121" s="182">
        <f t="shared" ref="AF121:AF127" si="57">AB121*Z121</f>
        <v>0</v>
      </c>
      <c r="AG121" s="183"/>
      <c r="AH121" s="182">
        <f t="shared" ref="AH121:AH127" si="58">AD121*Z121</f>
        <v>0</v>
      </c>
      <c r="AI121" s="183"/>
      <c r="AJ121" s="182">
        <f t="shared" ref="AJ121:AJ127" si="59">AF121+AH121</f>
        <v>0</v>
      </c>
      <c r="AK121" s="194"/>
      <c r="AL121" s="183"/>
    </row>
    <row r="122" spans="2:38" s="103" customFormat="1" ht="18" customHeight="1" outlineLevel="1" x14ac:dyDescent="0.25">
      <c r="B122" s="184" t="s">
        <v>314</v>
      </c>
      <c r="C122" s="185"/>
      <c r="D122" s="186"/>
      <c r="E122" s="187" t="s">
        <v>260</v>
      </c>
      <c r="F122" s="188" t="s">
        <v>260</v>
      </c>
      <c r="G122" s="188" t="s">
        <v>260</v>
      </c>
      <c r="H122" s="188" t="s">
        <v>260</v>
      </c>
      <c r="I122" s="188" t="s">
        <v>260</v>
      </c>
      <c r="J122" s="188" t="s">
        <v>260</v>
      </c>
      <c r="K122" s="188" t="s">
        <v>260</v>
      </c>
      <c r="L122" s="188" t="s">
        <v>260</v>
      </c>
      <c r="M122" s="188" t="s">
        <v>260</v>
      </c>
      <c r="N122" s="188" t="s">
        <v>260</v>
      </c>
      <c r="O122" s="188" t="s">
        <v>260</v>
      </c>
      <c r="P122" s="188" t="s">
        <v>260</v>
      </c>
      <c r="Q122" s="188" t="s">
        <v>260</v>
      </c>
      <c r="R122" s="188" t="s">
        <v>260</v>
      </c>
      <c r="S122" s="188" t="s">
        <v>260</v>
      </c>
      <c r="T122" s="188" t="s">
        <v>260</v>
      </c>
      <c r="U122" s="189" t="s">
        <v>260</v>
      </c>
      <c r="V122" s="190" t="s">
        <v>11</v>
      </c>
      <c r="W122" s="191"/>
      <c r="X122" s="202" t="s">
        <v>129</v>
      </c>
      <c r="Y122" s="203" t="s">
        <v>129</v>
      </c>
      <c r="Z122" s="182">
        <v>0.5</v>
      </c>
      <c r="AA122" s="183"/>
      <c r="AB122" s="182"/>
      <c r="AC122" s="183"/>
      <c r="AD122" s="182"/>
      <c r="AE122" s="183"/>
      <c r="AF122" s="182">
        <f t="shared" si="57"/>
        <v>0</v>
      </c>
      <c r="AG122" s="183"/>
      <c r="AH122" s="182">
        <f t="shared" si="58"/>
        <v>0</v>
      </c>
      <c r="AI122" s="183"/>
      <c r="AJ122" s="182">
        <f t="shared" si="59"/>
        <v>0</v>
      </c>
      <c r="AK122" s="194"/>
      <c r="AL122" s="183"/>
    </row>
    <row r="123" spans="2:38" s="103" customFormat="1" ht="18" customHeight="1" outlineLevel="1" x14ac:dyDescent="0.25">
      <c r="B123" s="184" t="s">
        <v>315</v>
      </c>
      <c r="C123" s="185"/>
      <c r="D123" s="186"/>
      <c r="E123" s="187" t="s">
        <v>262</v>
      </c>
      <c r="F123" s="188" t="s">
        <v>262</v>
      </c>
      <c r="G123" s="188" t="s">
        <v>262</v>
      </c>
      <c r="H123" s="188" t="s">
        <v>262</v>
      </c>
      <c r="I123" s="188" t="s">
        <v>262</v>
      </c>
      <c r="J123" s="188" t="s">
        <v>262</v>
      </c>
      <c r="K123" s="188" t="s">
        <v>262</v>
      </c>
      <c r="L123" s="188" t="s">
        <v>262</v>
      </c>
      <c r="M123" s="188" t="s">
        <v>262</v>
      </c>
      <c r="N123" s="188" t="s">
        <v>262</v>
      </c>
      <c r="O123" s="188" t="s">
        <v>262</v>
      </c>
      <c r="P123" s="188" t="s">
        <v>262</v>
      </c>
      <c r="Q123" s="188" t="s">
        <v>262</v>
      </c>
      <c r="R123" s="188" t="s">
        <v>262</v>
      </c>
      <c r="S123" s="188" t="s">
        <v>262</v>
      </c>
      <c r="T123" s="188" t="s">
        <v>262</v>
      </c>
      <c r="U123" s="189" t="s">
        <v>262</v>
      </c>
      <c r="V123" s="190" t="s">
        <v>11</v>
      </c>
      <c r="W123" s="191"/>
      <c r="X123" s="202" t="s">
        <v>124</v>
      </c>
      <c r="Y123" s="203" t="s">
        <v>124</v>
      </c>
      <c r="Z123" s="182">
        <v>75</v>
      </c>
      <c r="AA123" s="183"/>
      <c r="AB123" s="182"/>
      <c r="AC123" s="183"/>
      <c r="AD123" s="182"/>
      <c r="AE123" s="183"/>
      <c r="AF123" s="182">
        <f t="shared" si="57"/>
        <v>0</v>
      </c>
      <c r="AG123" s="183"/>
      <c r="AH123" s="182">
        <f t="shared" si="58"/>
        <v>0</v>
      </c>
      <c r="AI123" s="183"/>
      <c r="AJ123" s="182">
        <f t="shared" si="59"/>
        <v>0</v>
      </c>
      <c r="AK123" s="194"/>
      <c r="AL123" s="183"/>
    </row>
    <row r="124" spans="2:38" s="143" customFormat="1" ht="15.75" outlineLevel="1" x14ac:dyDescent="0.25">
      <c r="B124" s="184" t="s">
        <v>316</v>
      </c>
      <c r="C124" s="185"/>
      <c r="D124" s="186"/>
      <c r="E124" s="187" t="s">
        <v>264</v>
      </c>
      <c r="F124" s="188" t="s">
        <v>264</v>
      </c>
      <c r="G124" s="188" t="s">
        <v>264</v>
      </c>
      <c r="H124" s="188" t="s">
        <v>264</v>
      </c>
      <c r="I124" s="188" t="s">
        <v>264</v>
      </c>
      <c r="J124" s="188" t="s">
        <v>264</v>
      </c>
      <c r="K124" s="188" t="s">
        <v>264</v>
      </c>
      <c r="L124" s="188" t="s">
        <v>264</v>
      </c>
      <c r="M124" s="188" t="s">
        <v>264</v>
      </c>
      <c r="N124" s="188" t="s">
        <v>264</v>
      </c>
      <c r="O124" s="188" t="s">
        <v>264</v>
      </c>
      <c r="P124" s="188" t="s">
        <v>264</v>
      </c>
      <c r="Q124" s="188" t="s">
        <v>264</v>
      </c>
      <c r="R124" s="188" t="s">
        <v>264</v>
      </c>
      <c r="S124" s="188" t="s">
        <v>264</v>
      </c>
      <c r="T124" s="188" t="s">
        <v>264</v>
      </c>
      <c r="U124" s="189" t="s">
        <v>264</v>
      </c>
      <c r="V124" s="302" t="s">
        <v>11</v>
      </c>
      <c r="W124" s="303"/>
      <c r="X124" s="202" t="s">
        <v>124</v>
      </c>
      <c r="Y124" s="203" t="s">
        <v>124</v>
      </c>
      <c r="Z124" s="182">
        <v>80</v>
      </c>
      <c r="AA124" s="183"/>
      <c r="AB124" s="182"/>
      <c r="AC124" s="183"/>
      <c r="AD124" s="182"/>
      <c r="AE124" s="183"/>
      <c r="AF124" s="182">
        <f t="shared" si="57"/>
        <v>0</v>
      </c>
      <c r="AG124" s="183"/>
      <c r="AH124" s="182">
        <f t="shared" si="58"/>
        <v>0</v>
      </c>
      <c r="AI124" s="183"/>
      <c r="AJ124" s="182">
        <f t="shared" si="59"/>
        <v>0</v>
      </c>
      <c r="AK124" s="194"/>
      <c r="AL124" s="183"/>
    </row>
    <row r="125" spans="2:38" s="103" customFormat="1" ht="18" customHeight="1" outlineLevel="1" x14ac:dyDescent="0.25">
      <c r="B125" s="184" t="s">
        <v>317</v>
      </c>
      <c r="C125" s="185"/>
      <c r="D125" s="186"/>
      <c r="E125" s="187" t="s">
        <v>266</v>
      </c>
      <c r="F125" s="188" t="s">
        <v>266</v>
      </c>
      <c r="G125" s="188" t="s">
        <v>266</v>
      </c>
      <c r="H125" s="188" t="s">
        <v>266</v>
      </c>
      <c r="I125" s="188" t="s">
        <v>266</v>
      </c>
      <c r="J125" s="188" t="s">
        <v>266</v>
      </c>
      <c r="K125" s="188" t="s">
        <v>266</v>
      </c>
      <c r="L125" s="188" t="s">
        <v>266</v>
      </c>
      <c r="M125" s="188" t="s">
        <v>266</v>
      </c>
      <c r="N125" s="188" t="s">
        <v>266</v>
      </c>
      <c r="O125" s="188" t="s">
        <v>266</v>
      </c>
      <c r="P125" s="188" t="s">
        <v>266</v>
      </c>
      <c r="Q125" s="188" t="s">
        <v>266</v>
      </c>
      <c r="R125" s="188" t="s">
        <v>266</v>
      </c>
      <c r="S125" s="188" t="s">
        <v>266</v>
      </c>
      <c r="T125" s="188" t="s">
        <v>266</v>
      </c>
      <c r="U125" s="189" t="s">
        <v>266</v>
      </c>
      <c r="V125" s="190" t="s">
        <v>11</v>
      </c>
      <c r="W125" s="191"/>
      <c r="X125" s="202" t="s">
        <v>124</v>
      </c>
      <c r="Y125" s="203" t="s">
        <v>129</v>
      </c>
      <c r="Z125" s="182">
        <v>5</v>
      </c>
      <c r="AA125" s="183"/>
      <c r="AB125" s="182"/>
      <c r="AC125" s="183"/>
      <c r="AD125" s="182"/>
      <c r="AE125" s="183"/>
      <c r="AF125" s="182">
        <f t="shared" si="57"/>
        <v>0</v>
      </c>
      <c r="AG125" s="183"/>
      <c r="AH125" s="182">
        <f t="shared" si="58"/>
        <v>0</v>
      </c>
      <c r="AI125" s="183"/>
      <c r="AJ125" s="182">
        <f t="shared" si="59"/>
        <v>0</v>
      </c>
      <c r="AK125" s="194"/>
      <c r="AL125" s="183"/>
    </row>
    <row r="126" spans="2:38" s="103" customFormat="1" ht="18" customHeight="1" outlineLevel="1" x14ac:dyDescent="0.25">
      <c r="B126" s="184" t="s">
        <v>318</v>
      </c>
      <c r="C126" s="185"/>
      <c r="D126" s="186"/>
      <c r="E126" s="187" t="s">
        <v>134</v>
      </c>
      <c r="F126" s="188" t="s">
        <v>134</v>
      </c>
      <c r="G126" s="188" t="s">
        <v>134</v>
      </c>
      <c r="H126" s="188" t="s">
        <v>134</v>
      </c>
      <c r="I126" s="188" t="s">
        <v>134</v>
      </c>
      <c r="J126" s="188" t="s">
        <v>134</v>
      </c>
      <c r="K126" s="188" t="s">
        <v>134</v>
      </c>
      <c r="L126" s="188" t="s">
        <v>134</v>
      </c>
      <c r="M126" s="188" t="s">
        <v>134</v>
      </c>
      <c r="N126" s="188" t="s">
        <v>134</v>
      </c>
      <c r="O126" s="188" t="s">
        <v>134</v>
      </c>
      <c r="P126" s="188" t="s">
        <v>134</v>
      </c>
      <c r="Q126" s="188" t="s">
        <v>134</v>
      </c>
      <c r="R126" s="188" t="s">
        <v>134</v>
      </c>
      <c r="S126" s="188" t="s">
        <v>134</v>
      </c>
      <c r="T126" s="188" t="s">
        <v>134</v>
      </c>
      <c r="U126" s="189" t="s">
        <v>134</v>
      </c>
      <c r="V126" s="190" t="s">
        <v>11</v>
      </c>
      <c r="W126" s="191"/>
      <c r="X126" s="202" t="s">
        <v>129</v>
      </c>
      <c r="Y126" s="203" t="s">
        <v>129</v>
      </c>
      <c r="Z126" s="182">
        <f>Z121*0.3</f>
        <v>7.5</v>
      </c>
      <c r="AA126" s="183"/>
      <c r="AB126" s="182"/>
      <c r="AC126" s="183"/>
      <c r="AD126" s="182"/>
      <c r="AE126" s="183"/>
      <c r="AF126" s="182">
        <f t="shared" si="57"/>
        <v>0</v>
      </c>
      <c r="AG126" s="183"/>
      <c r="AH126" s="182">
        <f t="shared" si="58"/>
        <v>0</v>
      </c>
      <c r="AI126" s="183"/>
      <c r="AJ126" s="182">
        <f t="shared" si="59"/>
        <v>0</v>
      </c>
      <c r="AK126" s="194"/>
      <c r="AL126" s="183"/>
    </row>
    <row r="127" spans="2:38" s="103" customFormat="1" ht="18" customHeight="1" outlineLevel="1" x14ac:dyDescent="0.25">
      <c r="B127" s="184" t="s">
        <v>319</v>
      </c>
      <c r="C127" s="185"/>
      <c r="D127" s="186"/>
      <c r="E127" s="187" t="s">
        <v>269</v>
      </c>
      <c r="F127" s="188" t="s">
        <v>269</v>
      </c>
      <c r="G127" s="188" t="s">
        <v>269</v>
      </c>
      <c r="H127" s="188" t="s">
        <v>269</v>
      </c>
      <c r="I127" s="188" t="s">
        <v>269</v>
      </c>
      <c r="J127" s="188" t="s">
        <v>269</v>
      </c>
      <c r="K127" s="188" t="s">
        <v>269</v>
      </c>
      <c r="L127" s="188" t="s">
        <v>269</v>
      </c>
      <c r="M127" s="188" t="s">
        <v>269</v>
      </c>
      <c r="N127" s="188" t="s">
        <v>269</v>
      </c>
      <c r="O127" s="188" t="s">
        <v>269</v>
      </c>
      <c r="P127" s="188" t="s">
        <v>269</v>
      </c>
      <c r="Q127" s="188" t="s">
        <v>269</v>
      </c>
      <c r="R127" s="188" t="s">
        <v>269</v>
      </c>
      <c r="S127" s="188" t="s">
        <v>269</v>
      </c>
      <c r="T127" s="188" t="s">
        <v>269</v>
      </c>
      <c r="U127" s="189" t="s">
        <v>269</v>
      </c>
      <c r="V127" s="190" t="s">
        <v>11</v>
      </c>
      <c r="W127" s="191"/>
      <c r="X127" s="202" t="s">
        <v>129</v>
      </c>
      <c r="Y127" s="203" t="s">
        <v>129</v>
      </c>
      <c r="Z127" s="182">
        <f>Z121*0.7</f>
        <v>17.5</v>
      </c>
      <c r="AA127" s="183"/>
      <c r="AB127" s="182"/>
      <c r="AC127" s="183"/>
      <c r="AD127" s="182"/>
      <c r="AE127" s="183"/>
      <c r="AF127" s="182">
        <f t="shared" si="57"/>
        <v>0</v>
      </c>
      <c r="AG127" s="183"/>
      <c r="AH127" s="182">
        <f t="shared" si="58"/>
        <v>0</v>
      </c>
      <c r="AI127" s="183"/>
      <c r="AJ127" s="182">
        <f t="shared" si="59"/>
        <v>0</v>
      </c>
      <c r="AK127" s="194"/>
      <c r="AL127" s="183"/>
    </row>
    <row r="128" spans="2:38" s="103" customFormat="1" ht="18" customHeight="1" outlineLevel="1" x14ac:dyDescent="0.25">
      <c r="B128" s="184"/>
      <c r="C128" s="185"/>
      <c r="D128" s="186"/>
      <c r="E128" s="187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9"/>
      <c r="V128" s="190"/>
      <c r="W128" s="191"/>
      <c r="X128" s="202"/>
      <c r="Y128" s="203"/>
      <c r="Z128" s="192"/>
      <c r="AA128" s="193"/>
      <c r="AB128" s="180"/>
      <c r="AC128" s="181"/>
      <c r="AD128" s="195"/>
      <c r="AE128" s="195"/>
      <c r="AF128" s="182"/>
      <c r="AG128" s="183"/>
      <c r="AH128" s="182"/>
      <c r="AI128" s="183"/>
      <c r="AJ128" s="182"/>
      <c r="AK128" s="194"/>
      <c r="AL128" s="183"/>
    </row>
    <row r="129" spans="2:38" s="103" customFormat="1" ht="18" customHeight="1" outlineLevel="1" x14ac:dyDescent="0.25">
      <c r="B129" s="184"/>
      <c r="C129" s="185"/>
      <c r="D129" s="186"/>
      <c r="E129" s="204" t="s">
        <v>240</v>
      </c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6"/>
      <c r="V129" s="190"/>
      <c r="W129" s="191"/>
      <c r="X129" s="190"/>
      <c r="Y129" s="191"/>
      <c r="Z129" s="207"/>
      <c r="AA129" s="208"/>
      <c r="AB129" s="182"/>
      <c r="AC129" s="183"/>
      <c r="AD129" s="195"/>
      <c r="AE129" s="195"/>
      <c r="AF129" s="182"/>
      <c r="AG129" s="183"/>
      <c r="AH129" s="182"/>
      <c r="AI129" s="183"/>
      <c r="AJ129" s="182"/>
      <c r="AK129" s="194"/>
      <c r="AL129" s="183"/>
    </row>
    <row r="130" spans="2:38" s="103" customFormat="1" ht="18" customHeight="1" outlineLevel="1" x14ac:dyDescent="0.25">
      <c r="B130" s="184" t="s">
        <v>320</v>
      </c>
      <c r="C130" s="185"/>
      <c r="D130" s="186"/>
      <c r="E130" s="187" t="s">
        <v>278</v>
      </c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9"/>
      <c r="V130" s="190" t="s">
        <v>11</v>
      </c>
      <c r="W130" s="191"/>
      <c r="X130" s="202" t="s">
        <v>129</v>
      </c>
      <c r="Y130" s="203" t="s">
        <v>129</v>
      </c>
      <c r="Z130" s="182">
        <v>32</v>
      </c>
      <c r="AA130" s="183"/>
      <c r="AB130" s="182"/>
      <c r="AC130" s="183"/>
      <c r="AD130" s="182"/>
      <c r="AE130" s="183"/>
      <c r="AF130" s="182">
        <f>AB130*Z130</f>
        <v>0</v>
      </c>
      <c r="AG130" s="183"/>
      <c r="AH130" s="182">
        <f>AD130*Z130</f>
        <v>0</v>
      </c>
      <c r="AI130" s="183"/>
      <c r="AJ130" s="182">
        <f>AF130+AH130</f>
        <v>0</v>
      </c>
      <c r="AK130" s="194"/>
      <c r="AL130" s="183"/>
    </row>
    <row r="131" spans="2:38" s="103" customFormat="1" ht="18" customHeight="1" outlineLevel="1" x14ac:dyDescent="0.25">
      <c r="B131" s="184" t="s">
        <v>321</v>
      </c>
      <c r="C131" s="185"/>
      <c r="D131" s="186"/>
      <c r="E131" s="187" t="s">
        <v>277</v>
      </c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9"/>
      <c r="V131" s="190" t="s">
        <v>11</v>
      </c>
      <c r="W131" s="191"/>
      <c r="X131" s="202" t="s">
        <v>124</v>
      </c>
      <c r="Y131" s="203" t="s">
        <v>129</v>
      </c>
      <c r="Z131" s="182">
        <v>35</v>
      </c>
      <c r="AA131" s="183"/>
      <c r="AB131" s="182"/>
      <c r="AC131" s="183"/>
      <c r="AD131" s="182"/>
      <c r="AE131" s="183"/>
      <c r="AF131" s="182">
        <f>AB131*Z131</f>
        <v>0</v>
      </c>
      <c r="AG131" s="183"/>
      <c r="AH131" s="182">
        <f>AD131*Z131</f>
        <v>0</v>
      </c>
      <c r="AI131" s="183"/>
      <c r="AJ131" s="182">
        <f>AF131+AH131</f>
        <v>0</v>
      </c>
      <c r="AK131" s="194"/>
      <c r="AL131" s="183"/>
    </row>
    <row r="132" spans="2:38" s="103" customFormat="1" ht="18" customHeight="1" outlineLevel="1" x14ac:dyDescent="0.25">
      <c r="B132" s="184" t="s">
        <v>322</v>
      </c>
      <c r="C132" s="185"/>
      <c r="D132" s="186"/>
      <c r="E132" s="187" t="s">
        <v>279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9"/>
      <c r="V132" s="190" t="s">
        <v>11</v>
      </c>
      <c r="W132" s="191"/>
      <c r="X132" s="202" t="s">
        <v>229</v>
      </c>
      <c r="Y132" s="203"/>
      <c r="Z132" s="182">
        <v>7</v>
      </c>
      <c r="AA132" s="183"/>
      <c r="AB132" s="182"/>
      <c r="AC132" s="183"/>
      <c r="AD132" s="182"/>
      <c r="AE132" s="183"/>
      <c r="AF132" s="182">
        <f t="shared" ref="AF132" si="60">AB132*Z132</f>
        <v>0</v>
      </c>
      <c r="AG132" s="183"/>
      <c r="AH132" s="182">
        <f t="shared" ref="AH132" si="61">AD132*Z132</f>
        <v>0</v>
      </c>
      <c r="AI132" s="183"/>
      <c r="AJ132" s="182">
        <f t="shared" ref="AJ132" si="62">AF132+AH132</f>
        <v>0</v>
      </c>
      <c r="AK132" s="194"/>
      <c r="AL132" s="183"/>
    </row>
    <row r="133" spans="2:38" s="103" customFormat="1" ht="38.25" customHeight="1" outlineLevel="1" x14ac:dyDescent="0.25">
      <c r="B133" s="184" t="s">
        <v>323</v>
      </c>
      <c r="C133" s="185"/>
      <c r="D133" s="186"/>
      <c r="E133" s="187" t="s">
        <v>280</v>
      </c>
      <c r="F133" s="188" t="s">
        <v>134</v>
      </c>
      <c r="G133" s="188" t="s">
        <v>134</v>
      </c>
      <c r="H133" s="188" t="s">
        <v>134</v>
      </c>
      <c r="I133" s="188" t="s">
        <v>134</v>
      </c>
      <c r="J133" s="188" t="s">
        <v>134</v>
      </c>
      <c r="K133" s="188" t="s">
        <v>134</v>
      </c>
      <c r="L133" s="188" t="s">
        <v>134</v>
      </c>
      <c r="M133" s="188" t="s">
        <v>134</v>
      </c>
      <c r="N133" s="188" t="s">
        <v>134</v>
      </c>
      <c r="O133" s="188" t="s">
        <v>134</v>
      </c>
      <c r="P133" s="188" t="s">
        <v>134</v>
      </c>
      <c r="Q133" s="188" t="s">
        <v>134</v>
      </c>
      <c r="R133" s="188" t="s">
        <v>134</v>
      </c>
      <c r="S133" s="188" t="s">
        <v>134</v>
      </c>
      <c r="T133" s="188" t="s">
        <v>134</v>
      </c>
      <c r="U133" s="189" t="s">
        <v>134</v>
      </c>
      <c r="V133" s="190" t="s">
        <v>11</v>
      </c>
      <c r="W133" s="191"/>
      <c r="X133" s="202" t="s">
        <v>229</v>
      </c>
      <c r="Y133" s="203" t="s">
        <v>129</v>
      </c>
      <c r="Z133" s="182">
        <v>2</v>
      </c>
      <c r="AA133" s="183"/>
      <c r="AB133" s="182"/>
      <c r="AC133" s="183"/>
      <c r="AD133" s="182"/>
      <c r="AE133" s="183"/>
      <c r="AF133" s="182">
        <f t="shared" ref="AF133:AF135" si="63">AB133*Z133</f>
        <v>0</v>
      </c>
      <c r="AG133" s="183"/>
      <c r="AH133" s="182">
        <f t="shared" ref="AH133:AH135" si="64">AD133*Z133</f>
        <v>0</v>
      </c>
      <c r="AI133" s="183"/>
      <c r="AJ133" s="182">
        <f t="shared" ref="AJ133:AJ135" si="65">AF133+AH133</f>
        <v>0</v>
      </c>
      <c r="AK133" s="194"/>
      <c r="AL133" s="183"/>
    </row>
    <row r="134" spans="2:38" s="103" customFormat="1" ht="18" customHeight="1" outlineLevel="1" x14ac:dyDescent="0.25">
      <c r="B134" s="184" t="s">
        <v>324</v>
      </c>
      <c r="C134" s="185"/>
      <c r="D134" s="186"/>
      <c r="E134" s="187" t="s">
        <v>284</v>
      </c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9"/>
      <c r="V134" s="190" t="s">
        <v>11</v>
      </c>
      <c r="W134" s="191"/>
      <c r="X134" s="202" t="s">
        <v>229</v>
      </c>
      <c r="Y134" s="203" t="s">
        <v>129</v>
      </c>
      <c r="Z134" s="182">
        <v>4</v>
      </c>
      <c r="AA134" s="183"/>
      <c r="AB134" s="182"/>
      <c r="AC134" s="183"/>
      <c r="AD134" s="182"/>
      <c r="AE134" s="183"/>
      <c r="AF134" s="182">
        <f t="shared" si="63"/>
        <v>0</v>
      </c>
      <c r="AG134" s="183"/>
      <c r="AH134" s="182">
        <f t="shared" si="64"/>
        <v>0</v>
      </c>
      <c r="AI134" s="183"/>
      <c r="AJ134" s="182">
        <f t="shared" si="65"/>
        <v>0</v>
      </c>
      <c r="AK134" s="194"/>
      <c r="AL134" s="183"/>
    </row>
    <row r="135" spans="2:38" s="103" customFormat="1" ht="39.75" customHeight="1" outlineLevel="1" x14ac:dyDescent="0.25">
      <c r="B135" s="184" t="s">
        <v>325</v>
      </c>
      <c r="C135" s="185"/>
      <c r="D135" s="186"/>
      <c r="E135" s="187" t="s">
        <v>272</v>
      </c>
      <c r="F135" s="188" t="s">
        <v>269</v>
      </c>
      <c r="G135" s="188" t="s">
        <v>269</v>
      </c>
      <c r="H135" s="188" t="s">
        <v>269</v>
      </c>
      <c r="I135" s="188" t="s">
        <v>269</v>
      </c>
      <c r="J135" s="188" t="s">
        <v>269</v>
      </c>
      <c r="K135" s="188" t="s">
        <v>269</v>
      </c>
      <c r="L135" s="188" t="s">
        <v>269</v>
      </c>
      <c r="M135" s="188" t="s">
        <v>269</v>
      </c>
      <c r="N135" s="188" t="s">
        <v>269</v>
      </c>
      <c r="O135" s="188" t="s">
        <v>269</v>
      </c>
      <c r="P135" s="188" t="s">
        <v>269</v>
      </c>
      <c r="Q135" s="188" t="s">
        <v>269</v>
      </c>
      <c r="R135" s="188" t="s">
        <v>269</v>
      </c>
      <c r="S135" s="188" t="s">
        <v>269</v>
      </c>
      <c r="T135" s="188" t="s">
        <v>269</v>
      </c>
      <c r="U135" s="189" t="s">
        <v>269</v>
      </c>
      <c r="V135" s="190" t="s">
        <v>11</v>
      </c>
      <c r="W135" s="191"/>
      <c r="X135" s="202" t="s">
        <v>229</v>
      </c>
      <c r="Y135" s="203" t="s">
        <v>129</v>
      </c>
      <c r="Z135" s="182">
        <v>1</v>
      </c>
      <c r="AA135" s="183"/>
      <c r="AB135" s="182"/>
      <c r="AC135" s="183"/>
      <c r="AD135" s="182"/>
      <c r="AE135" s="183"/>
      <c r="AF135" s="182">
        <f t="shared" si="63"/>
        <v>0</v>
      </c>
      <c r="AG135" s="183"/>
      <c r="AH135" s="182">
        <f t="shared" si="64"/>
        <v>0</v>
      </c>
      <c r="AI135" s="183"/>
      <c r="AJ135" s="182">
        <f t="shared" si="65"/>
        <v>0</v>
      </c>
      <c r="AK135" s="194"/>
      <c r="AL135" s="183"/>
    </row>
    <row r="136" spans="2:38" s="103" customFormat="1" ht="18" customHeight="1" outlineLevel="1" x14ac:dyDescent="0.25">
      <c r="B136" s="184" t="s">
        <v>326</v>
      </c>
      <c r="C136" s="185"/>
      <c r="D136" s="186"/>
      <c r="E136" s="187" t="s">
        <v>273</v>
      </c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9"/>
      <c r="V136" s="190" t="s">
        <v>11</v>
      </c>
      <c r="W136" s="191"/>
      <c r="X136" s="202" t="s">
        <v>229</v>
      </c>
      <c r="Y136" s="203" t="s">
        <v>129</v>
      </c>
      <c r="Z136" s="182">
        <v>3</v>
      </c>
      <c r="AA136" s="183"/>
      <c r="AB136" s="182"/>
      <c r="AC136" s="183"/>
      <c r="AD136" s="182"/>
      <c r="AE136" s="183"/>
      <c r="AF136" s="182">
        <f t="shared" ref="AF136" si="66">AB136*Z136</f>
        <v>0</v>
      </c>
      <c r="AG136" s="183"/>
      <c r="AH136" s="182">
        <f t="shared" ref="AH136" si="67">AD136*Z136</f>
        <v>0</v>
      </c>
      <c r="AI136" s="183"/>
      <c r="AJ136" s="182">
        <f t="shared" ref="AJ136" si="68">AF136+AH136</f>
        <v>0</v>
      </c>
      <c r="AK136" s="194"/>
      <c r="AL136" s="183"/>
    </row>
    <row r="137" spans="2:38" s="103" customFormat="1" ht="18" customHeight="1" outlineLevel="1" x14ac:dyDescent="0.25">
      <c r="B137" s="184" t="s">
        <v>327</v>
      </c>
      <c r="C137" s="185"/>
      <c r="D137" s="186"/>
      <c r="E137" s="187" t="s">
        <v>282</v>
      </c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9"/>
      <c r="V137" s="190" t="s">
        <v>11</v>
      </c>
      <c r="W137" s="191"/>
      <c r="X137" s="202" t="s">
        <v>97</v>
      </c>
      <c r="Y137" s="203"/>
      <c r="Z137" s="182">
        <v>8</v>
      </c>
      <c r="AA137" s="183"/>
      <c r="AB137" s="182"/>
      <c r="AC137" s="183"/>
      <c r="AD137" s="182"/>
      <c r="AE137" s="183"/>
      <c r="AF137" s="182">
        <f t="shared" ref="AF137" si="69">AB137*Z137</f>
        <v>0</v>
      </c>
      <c r="AG137" s="183"/>
      <c r="AH137" s="182">
        <f t="shared" ref="AH137" si="70">AD137*Z137</f>
        <v>0</v>
      </c>
      <c r="AI137" s="183"/>
      <c r="AJ137" s="182">
        <f t="shared" ref="AJ137" si="71">AF137+AH137</f>
        <v>0</v>
      </c>
      <c r="AK137" s="194"/>
      <c r="AL137" s="183"/>
    </row>
    <row r="138" spans="2:38" s="103" customFormat="1" ht="18" customHeight="1" outlineLevel="1" x14ac:dyDescent="0.25">
      <c r="B138" s="184" t="s">
        <v>328</v>
      </c>
      <c r="C138" s="185"/>
      <c r="D138" s="186"/>
      <c r="E138" s="187" t="s">
        <v>283</v>
      </c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9"/>
      <c r="V138" s="190" t="s">
        <v>11</v>
      </c>
      <c r="W138" s="191"/>
      <c r="X138" s="202" t="s">
        <v>97</v>
      </c>
      <c r="Y138" s="203"/>
      <c r="Z138" s="182">
        <v>8</v>
      </c>
      <c r="AA138" s="183"/>
      <c r="AB138" s="182"/>
      <c r="AC138" s="183"/>
      <c r="AD138" s="182"/>
      <c r="AE138" s="183"/>
      <c r="AF138" s="182">
        <f t="shared" ref="AF138" si="72">AB138*Z138</f>
        <v>0</v>
      </c>
      <c r="AG138" s="183"/>
      <c r="AH138" s="182">
        <f t="shared" ref="AH138" si="73">AD138*Z138</f>
        <v>0</v>
      </c>
      <c r="AI138" s="183"/>
      <c r="AJ138" s="182">
        <f t="shared" ref="AJ138" si="74">AF138+AH138</f>
        <v>0</v>
      </c>
      <c r="AK138" s="194"/>
      <c r="AL138" s="183"/>
    </row>
    <row r="139" spans="2:38" s="103" customFormat="1" ht="18" customHeight="1" outlineLevel="1" x14ac:dyDescent="0.25">
      <c r="B139" s="184" t="s">
        <v>329</v>
      </c>
      <c r="C139" s="185"/>
      <c r="D139" s="186"/>
      <c r="E139" s="187" t="s">
        <v>281</v>
      </c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9"/>
      <c r="V139" s="190" t="s">
        <v>11</v>
      </c>
      <c r="W139" s="191"/>
      <c r="X139" s="202" t="s">
        <v>97</v>
      </c>
      <c r="Y139" s="203" t="s">
        <v>129</v>
      </c>
      <c r="Z139" s="182">
        <v>40</v>
      </c>
      <c r="AA139" s="183"/>
      <c r="AB139" s="182"/>
      <c r="AC139" s="183"/>
      <c r="AD139" s="182"/>
      <c r="AE139" s="183"/>
      <c r="AF139" s="182">
        <f t="shared" ref="AF139:AF140" si="75">AB139*Z139</f>
        <v>0</v>
      </c>
      <c r="AG139" s="183"/>
      <c r="AH139" s="182">
        <f t="shared" ref="AH139:AH140" si="76">AD139*Z139</f>
        <v>0</v>
      </c>
      <c r="AI139" s="183"/>
      <c r="AJ139" s="182">
        <f t="shared" ref="AJ139:AJ140" si="77">AF139+AH139</f>
        <v>0</v>
      </c>
      <c r="AK139" s="194"/>
      <c r="AL139" s="183"/>
    </row>
    <row r="140" spans="2:38" s="103" customFormat="1" ht="18" customHeight="1" outlineLevel="1" x14ac:dyDescent="0.25">
      <c r="B140" s="184" t="s">
        <v>330</v>
      </c>
      <c r="C140" s="185"/>
      <c r="D140" s="186"/>
      <c r="E140" s="187" t="s">
        <v>357</v>
      </c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9"/>
      <c r="V140" s="190" t="s">
        <v>11</v>
      </c>
      <c r="W140" s="191"/>
      <c r="X140" s="202" t="s">
        <v>229</v>
      </c>
      <c r="Y140" s="203"/>
      <c r="Z140" s="182">
        <v>2</v>
      </c>
      <c r="AA140" s="183"/>
      <c r="AB140" s="182"/>
      <c r="AC140" s="183"/>
      <c r="AD140" s="182"/>
      <c r="AE140" s="183"/>
      <c r="AF140" s="182">
        <f t="shared" si="75"/>
        <v>0</v>
      </c>
      <c r="AG140" s="183"/>
      <c r="AH140" s="182">
        <f t="shared" si="76"/>
        <v>0</v>
      </c>
      <c r="AI140" s="183"/>
      <c r="AJ140" s="182">
        <f t="shared" si="77"/>
        <v>0</v>
      </c>
      <c r="AK140" s="194"/>
      <c r="AL140" s="183"/>
    </row>
    <row r="141" spans="2:38" s="103" customFormat="1" ht="30" customHeight="1" outlineLevel="1" x14ac:dyDescent="0.25">
      <c r="B141" s="184" t="s">
        <v>331</v>
      </c>
      <c r="C141" s="185"/>
      <c r="D141" s="186"/>
      <c r="E141" s="187" t="s">
        <v>358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9"/>
      <c r="V141" s="190" t="s">
        <v>11</v>
      </c>
      <c r="W141" s="191"/>
      <c r="X141" s="202" t="s">
        <v>124</v>
      </c>
      <c r="Y141" s="203"/>
      <c r="Z141" s="182">
        <v>45</v>
      </c>
      <c r="AA141" s="183"/>
      <c r="AB141" s="182"/>
      <c r="AC141" s="183"/>
      <c r="AD141" s="182"/>
      <c r="AE141" s="183"/>
      <c r="AF141" s="182">
        <f t="shared" ref="AF141" si="78">AB141*Z141</f>
        <v>0</v>
      </c>
      <c r="AG141" s="183"/>
      <c r="AH141" s="182">
        <f t="shared" ref="AH141" si="79">AD141*Z141</f>
        <v>0</v>
      </c>
      <c r="AI141" s="183"/>
      <c r="AJ141" s="182">
        <f t="shared" ref="AJ141" si="80">AF141+AH141</f>
        <v>0</v>
      </c>
      <c r="AK141" s="194"/>
      <c r="AL141" s="183"/>
    </row>
    <row r="142" spans="2:38" s="103" customFormat="1" ht="30" customHeight="1" outlineLevel="1" x14ac:dyDescent="0.25">
      <c r="B142" s="184" t="s">
        <v>374</v>
      </c>
      <c r="C142" s="185"/>
      <c r="D142" s="186"/>
      <c r="E142" s="187" t="s">
        <v>375</v>
      </c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9"/>
      <c r="V142" s="190" t="s">
        <v>11</v>
      </c>
      <c r="W142" s="191"/>
      <c r="X142" s="202" t="s">
        <v>229</v>
      </c>
      <c r="Y142" s="203"/>
      <c r="Z142" s="182">
        <v>1</v>
      </c>
      <c r="AA142" s="183"/>
      <c r="AB142" s="182"/>
      <c r="AC142" s="183"/>
      <c r="AD142" s="182"/>
      <c r="AE142" s="183"/>
      <c r="AF142" s="182">
        <f t="shared" ref="AF142" si="81">AB142*Z142</f>
        <v>0</v>
      </c>
      <c r="AG142" s="183"/>
      <c r="AH142" s="182">
        <f t="shared" ref="AH142" si="82">AD142*Z142</f>
        <v>0</v>
      </c>
      <c r="AI142" s="183"/>
      <c r="AJ142" s="182">
        <f t="shared" ref="AJ142" si="83">AF142+AH142</f>
        <v>0</v>
      </c>
      <c r="AK142" s="194"/>
      <c r="AL142" s="183"/>
    </row>
    <row r="143" spans="2:38" s="103" customFormat="1" ht="18" customHeight="1" x14ac:dyDescent="0.25">
      <c r="B143" s="225" t="s">
        <v>332</v>
      </c>
      <c r="C143" s="226"/>
      <c r="D143" s="227"/>
      <c r="E143" s="217" t="s">
        <v>339</v>
      </c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9"/>
      <c r="V143" s="102"/>
      <c r="W143" s="102"/>
      <c r="X143" s="102"/>
      <c r="Y143" s="102"/>
      <c r="Z143" s="134"/>
      <c r="AA143" s="134"/>
      <c r="AB143" s="125"/>
      <c r="AC143" s="125"/>
      <c r="AD143" s="125"/>
      <c r="AE143" s="125"/>
      <c r="AF143" s="214"/>
      <c r="AG143" s="215"/>
      <c r="AH143" s="214"/>
      <c r="AI143" s="215"/>
      <c r="AJ143" s="214"/>
      <c r="AK143" s="216"/>
      <c r="AL143" s="215"/>
    </row>
    <row r="144" spans="2:38" s="103" customFormat="1" ht="18" customHeight="1" outlineLevel="1" x14ac:dyDescent="0.25">
      <c r="B144" s="184" t="s">
        <v>333</v>
      </c>
      <c r="C144" s="185"/>
      <c r="D144" s="186"/>
      <c r="E144" s="299" t="s">
        <v>241</v>
      </c>
      <c r="F144" s="300"/>
      <c r="G144" s="300"/>
      <c r="H144" s="300"/>
      <c r="I144" s="300"/>
      <c r="J144" s="300"/>
      <c r="K144" s="300"/>
      <c r="L144" s="300"/>
      <c r="M144" s="300"/>
      <c r="N144" s="300"/>
      <c r="O144" s="300"/>
      <c r="P144" s="300"/>
      <c r="Q144" s="300"/>
      <c r="R144" s="300"/>
      <c r="S144" s="300"/>
      <c r="T144" s="300"/>
      <c r="U144" s="301"/>
      <c r="V144" s="190"/>
      <c r="W144" s="191"/>
      <c r="X144" s="190" t="s">
        <v>94</v>
      </c>
      <c r="Y144" s="191"/>
      <c r="Z144" s="192">
        <v>1</v>
      </c>
      <c r="AA144" s="193"/>
      <c r="AB144" s="182"/>
      <c r="AC144" s="183"/>
      <c r="AD144" s="182"/>
      <c r="AE144" s="183"/>
      <c r="AF144" s="182"/>
      <c r="AG144" s="183"/>
      <c r="AH144" s="182"/>
      <c r="AI144" s="183"/>
      <c r="AJ144" s="182"/>
      <c r="AK144" s="194"/>
      <c r="AL144" s="183"/>
    </row>
    <row r="145" spans="2:38" s="103" customFormat="1" ht="18" customHeight="1" outlineLevel="1" x14ac:dyDescent="0.25">
      <c r="B145" s="184"/>
      <c r="C145" s="185"/>
      <c r="D145" s="186"/>
      <c r="E145" s="187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9"/>
      <c r="V145" s="190"/>
      <c r="W145" s="191"/>
      <c r="X145" s="202"/>
      <c r="Y145" s="203"/>
      <c r="Z145" s="192"/>
      <c r="AA145" s="193"/>
      <c r="AB145" s="180"/>
      <c r="AC145" s="181"/>
      <c r="AD145" s="195"/>
      <c r="AE145" s="195"/>
      <c r="AF145" s="182"/>
      <c r="AG145" s="183"/>
      <c r="AH145" s="182"/>
      <c r="AI145" s="183"/>
      <c r="AJ145" s="182"/>
      <c r="AK145" s="194"/>
      <c r="AL145" s="183"/>
    </row>
    <row r="146" spans="2:38" s="103" customFormat="1" ht="18" customHeight="1" outlineLevel="1" x14ac:dyDescent="0.25">
      <c r="B146" s="184" t="s">
        <v>334</v>
      </c>
      <c r="C146" s="185"/>
      <c r="D146" s="186"/>
      <c r="E146" s="204" t="s">
        <v>242</v>
      </c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6"/>
      <c r="V146" s="190" t="s">
        <v>11</v>
      </c>
      <c r="W146" s="191"/>
      <c r="X146" s="202" t="s">
        <v>94</v>
      </c>
      <c r="Y146" s="203"/>
      <c r="Z146" s="192">
        <v>1</v>
      </c>
      <c r="AA146" s="193"/>
      <c r="AB146" s="182"/>
      <c r="AC146" s="183"/>
      <c r="AD146" s="195"/>
      <c r="AE146" s="195"/>
      <c r="AF146" s="182">
        <f>AB146*Z146</f>
        <v>0</v>
      </c>
      <c r="AG146" s="183"/>
      <c r="AH146" s="182">
        <f t="shared" ref="AH146" si="84">AD146*Z146</f>
        <v>0</v>
      </c>
      <c r="AI146" s="183"/>
      <c r="AJ146" s="182">
        <f t="shared" ref="AJ146" si="85">AF146+AH146</f>
        <v>0</v>
      </c>
      <c r="AK146" s="194"/>
      <c r="AL146" s="183"/>
    </row>
    <row r="147" spans="2:38" s="103" customFormat="1" ht="18" customHeight="1" outlineLevel="1" x14ac:dyDescent="0.25">
      <c r="B147" s="184"/>
      <c r="C147" s="185"/>
      <c r="D147" s="186"/>
      <c r="E147" s="187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9"/>
      <c r="V147" s="190"/>
      <c r="W147" s="191"/>
      <c r="X147" s="202"/>
      <c r="Y147" s="203"/>
      <c r="Z147" s="192"/>
      <c r="AA147" s="193"/>
      <c r="AB147" s="180"/>
      <c r="AC147" s="181"/>
      <c r="AD147" s="195"/>
      <c r="AE147" s="195"/>
      <c r="AF147" s="182"/>
      <c r="AG147" s="183"/>
      <c r="AH147" s="182"/>
      <c r="AI147" s="183"/>
      <c r="AJ147" s="182"/>
      <c r="AK147" s="194"/>
      <c r="AL147" s="183"/>
    </row>
    <row r="148" spans="2:38" s="103" customFormat="1" ht="18" customHeight="1" outlineLevel="1" x14ac:dyDescent="0.25">
      <c r="B148" s="184" t="s">
        <v>340</v>
      </c>
      <c r="C148" s="185"/>
      <c r="D148" s="186"/>
      <c r="E148" s="204" t="s">
        <v>243</v>
      </c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6"/>
      <c r="V148" s="190"/>
      <c r="W148" s="191"/>
      <c r="X148" s="190" t="s">
        <v>94</v>
      </c>
      <c r="Y148" s="191"/>
      <c r="Z148" s="192">
        <v>1</v>
      </c>
      <c r="AA148" s="193"/>
      <c r="AB148" s="182"/>
      <c r="AC148" s="183"/>
      <c r="AD148" s="182"/>
      <c r="AE148" s="183"/>
      <c r="AF148" s="182"/>
      <c r="AG148" s="183"/>
      <c r="AH148" s="182"/>
      <c r="AI148" s="183"/>
      <c r="AJ148" s="182"/>
      <c r="AK148" s="194"/>
      <c r="AL148" s="183"/>
    </row>
    <row r="149" spans="2:38" s="103" customFormat="1" ht="18" customHeight="1" outlineLevel="1" x14ac:dyDescent="0.25">
      <c r="B149" s="184"/>
      <c r="C149" s="185"/>
      <c r="D149" s="186"/>
      <c r="E149" s="187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9"/>
      <c r="V149" s="190"/>
      <c r="W149" s="191"/>
      <c r="X149" s="202"/>
      <c r="Y149" s="203"/>
      <c r="Z149" s="192"/>
      <c r="AA149" s="193"/>
      <c r="AB149" s="180"/>
      <c r="AC149" s="181"/>
      <c r="AD149" s="195"/>
      <c r="AE149" s="195"/>
      <c r="AF149" s="182"/>
      <c r="AG149" s="183"/>
      <c r="AH149" s="182"/>
      <c r="AI149" s="183"/>
      <c r="AJ149" s="182"/>
      <c r="AK149" s="194"/>
      <c r="AL149" s="183"/>
    </row>
    <row r="150" spans="2:38" s="103" customFormat="1" ht="18" customHeight="1" outlineLevel="1" x14ac:dyDescent="0.25">
      <c r="B150" s="184"/>
      <c r="C150" s="185"/>
      <c r="D150" s="186"/>
      <c r="E150" s="204" t="s">
        <v>244</v>
      </c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6"/>
      <c r="V150" s="190"/>
      <c r="W150" s="191"/>
      <c r="X150" s="190"/>
      <c r="Y150" s="191"/>
      <c r="Z150" s="220"/>
      <c r="AA150" s="221"/>
      <c r="AB150" s="182"/>
      <c r="AC150" s="183"/>
      <c r="AD150" s="182"/>
      <c r="AE150" s="183"/>
      <c r="AF150" s="182"/>
      <c r="AG150" s="183"/>
      <c r="AH150" s="182"/>
      <c r="AI150" s="183"/>
      <c r="AJ150" s="182"/>
      <c r="AK150" s="194"/>
      <c r="AL150" s="183"/>
    </row>
    <row r="151" spans="2:38" s="104" customFormat="1" ht="15.75" customHeight="1" outlineLevel="1" x14ac:dyDescent="0.25">
      <c r="B151" s="209" t="s">
        <v>341</v>
      </c>
      <c r="C151" s="210"/>
      <c r="D151" s="211"/>
      <c r="E151" s="199" t="s">
        <v>223</v>
      </c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1"/>
      <c r="V151" s="190" t="s">
        <v>11</v>
      </c>
      <c r="W151" s="191"/>
      <c r="X151" s="190" t="s">
        <v>129</v>
      </c>
      <c r="Y151" s="191"/>
      <c r="Z151" s="182">
        <v>10</v>
      </c>
      <c r="AA151" s="183"/>
      <c r="AB151" s="180"/>
      <c r="AC151" s="181"/>
      <c r="AD151" s="182"/>
      <c r="AE151" s="183"/>
      <c r="AF151" s="182">
        <f t="shared" ref="AF151:AF152" si="86">AB151*Z151</f>
        <v>0</v>
      </c>
      <c r="AG151" s="183"/>
      <c r="AH151" s="182">
        <f t="shared" ref="AH151:AH152" si="87">AD151*Z151</f>
        <v>0</v>
      </c>
      <c r="AI151" s="183"/>
      <c r="AJ151" s="182">
        <f t="shared" ref="AJ151:AJ152" si="88">AF151+AH151</f>
        <v>0</v>
      </c>
      <c r="AK151" s="194"/>
      <c r="AL151" s="183"/>
    </row>
    <row r="152" spans="2:38" s="103" customFormat="1" ht="15.75" outlineLevel="1" x14ac:dyDescent="0.25">
      <c r="B152" s="209" t="s">
        <v>342</v>
      </c>
      <c r="C152" s="210"/>
      <c r="D152" s="211"/>
      <c r="E152" s="213" t="s">
        <v>215</v>
      </c>
      <c r="F152" s="213" t="s">
        <v>138</v>
      </c>
      <c r="G152" s="213" t="s">
        <v>138</v>
      </c>
      <c r="H152" s="213" t="s">
        <v>138</v>
      </c>
      <c r="I152" s="213" t="s">
        <v>138</v>
      </c>
      <c r="J152" s="213" t="s">
        <v>138</v>
      </c>
      <c r="K152" s="213" t="s">
        <v>138</v>
      </c>
      <c r="L152" s="213" t="s">
        <v>138</v>
      </c>
      <c r="M152" s="213" t="s">
        <v>138</v>
      </c>
      <c r="N152" s="213" t="s">
        <v>138</v>
      </c>
      <c r="O152" s="213" t="s">
        <v>138</v>
      </c>
      <c r="P152" s="213" t="s">
        <v>138</v>
      </c>
      <c r="Q152" s="213" t="s">
        <v>138</v>
      </c>
      <c r="R152" s="213" t="s">
        <v>138</v>
      </c>
      <c r="S152" s="213" t="s">
        <v>138</v>
      </c>
      <c r="T152" s="213" t="s">
        <v>138</v>
      </c>
      <c r="U152" s="213" t="s">
        <v>138</v>
      </c>
      <c r="V152" s="197" t="s">
        <v>11</v>
      </c>
      <c r="W152" s="197"/>
      <c r="X152" s="198" t="s">
        <v>99</v>
      </c>
      <c r="Y152" s="198" t="s">
        <v>99</v>
      </c>
      <c r="Z152" s="182">
        <v>60</v>
      </c>
      <c r="AA152" s="194"/>
      <c r="AB152" s="182"/>
      <c r="AC152" s="183"/>
      <c r="AD152" s="195"/>
      <c r="AE152" s="195"/>
      <c r="AF152" s="182">
        <f t="shared" si="86"/>
        <v>0</v>
      </c>
      <c r="AG152" s="183"/>
      <c r="AH152" s="182">
        <f t="shared" si="87"/>
        <v>0</v>
      </c>
      <c r="AI152" s="183"/>
      <c r="AJ152" s="182">
        <f t="shared" si="88"/>
        <v>0</v>
      </c>
      <c r="AK152" s="194"/>
      <c r="AL152" s="183"/>
    </row>
    <row r="153" spans="2:38" s="104" customFormat="1" ht="15.75" customHeight="1" outlineLevel="1" x14ac:dyDescent="0.25">
      <c r="B153" s="209" t="s">
        <v>343</v>
      </c>
      <c r="C153" s="210"/>
      <c r="D153" s="211"/>
      <c r="E153" s="199" t="s">
        <v>198</v>
      </c>
      <c r="F153" s="200" t="s">
        <v>198</v>
      </c>
      <c r="G153" s="200" t="s">
        <v>198</v>
      </c>
      <c r="H153" s="200" t="s">
        <v>198</v>
      </c>
      <c r="I153" s="200" t="s">
        <v>198</v>
      </c>
      <c r="J153" s="200" t="s">
        <v>198</v>
      </c>
      <c r="K153" s="200" t="s">
        <v>198</v>
      </c>
      <c r="L153" s="200" t="s">
        <v>198</v>
      </c>
      <c r="M153" s="200" t="s">
        <v>198</v>
      </c>
      <c r="N153" s="200" t="s">
        <v>198</v>
      </c>
      <c r="O153" s="200" t="s">
        <v>198</v>
      </c>
      <c r="P153" s="200" t="s">
        <v>198</v>
      </c>
      <c r="Q153" s="200" t="s">
        <v>198</v>
      </c>
      <c r="R153" s="200" t="s">
        <v>198</v>
      </c>
      <c r="S153" s="200" t="s">
        <v>198</v>
      </c>
      <c r="T153" s="200" t="s">
        <v>198</v>
      </c>
      <c r="U153" s="201" t="s">
        <v>198</v>
      </c>
      <c r="V153" s="190" t="s">
        <v>11</v>
      </c>
      <c r="W153" s="191"/>
      <c r="X153" s="212" t="s">
        <v>129</v>
      </c>
      <c r="Y153" s="191" t="s">
        <v>129</v>
      </c>
      <c r="Z153" s="182">
        <v>13</v>
      </c>
      <c r="AA153" s="194"/>
      <c r="AB153" s="195"/>
      <c r="AC153" s="195"/>
      <c r="AD153" s="195"/>
      <c r="AE153" s="195"/>
      <c r="AF153" s="182">
        <f t="shared" ref="AF153:AF156" si="89">AB153*Z153</f>
        <v>0</v>
      </c>
      <c r="AG153" s="183"/>
      <c r="AH153" s="182">
        <f t="shared" ref="AH153:AH156" si="90">AD153*Z153</f>
        <v>0</v>
      </c>
      <c r="AI153" s="183"/>
      <c r="AJ153" s="182">
        <f t="shared" ref="AJ153:AJ156" si="91">AF153+AH153</f>
        <v>0</v>
      </c>
      <c r="AK153" s="194"/>
      <c r="AL153" s="183"/>
    </row>
    <row r="154" spans="2:38" s="104" customFormat="1" ht="15.75" outlineLevel="1" x14ac:dyDescent="0.25">
      <c r="B154" s="209" t="s">
        <v>344</v>
      </c>
      <c r="C154" s="210"/>
      <c r="D154" s="211"/>
      <c r="E154" s="199" t="s">
        <v>175</v>
      </c>
      <c r="F154" s="200" t="s">
        <v>175</v>
      </c>
      <c r="G154" s="200" t="s">
        <v>175</v>
      </c>
      <c r="H154" s="200" t="s">
        <v>175</v>
      </c>
      <c r="I154" s="200" t="s">
        <v>175</v>
      </c>
      <c r="J154" s="200" t="s">
        <v>175</v>
      </c>
      <c r="K154" s="200" t="s">
        <v>175</v>
      </c>
      <c r="L154" s="200" t="s">
        <v>175</v>
      </c>
      <c r="M154" s="200" t="s">
        <v>175</v>
      </c>
      <c r="N154" s="200" t="s">
        <v>175</v>
      </c>
      <c r="O154" s="200" t="s">
        <v>175</v>
      </c>
      <c r="P154" s="200" t="s">
        <v>175</v>
      </c>
      <c r="Q154" s="200" t="s">
        <v>175</v>
      </c>
      <c r="R154" s="200" t="s">
        <v>175</v>
      </c>
      <c r="S154" s="200" t="s">
        <v>175</v>
      </c>
      <c r="T154" s="200" t="s">
        <v>175</v>
      </c>
      <c r="U154" s="201" t="s">
        <v>175</v>
      </c>
      <c r="V154" s="302" t="s">
        <v>11</v>
      </c>
      <c r="W154" s="303"/>
      <c r="X154" s="302" t="s">
        <v>129</v>
      </c>
      <c r="Y154" s="303" t="s">
        <v>129</v>
      </c>
      <c r="Z154" s="182">
        <v>12.5</v>
      </c>
      <c r="AA154" s="183"/>
      <c r="AB154" s="240"/>
      <c r="AC154" s="240"/>
      <c r="AD154" s="195"/>
      <c r="AE154" s="195"/>
      <c r="AF154" s="182">
        <f t="shared" si="89"/>
        <v>0</v>
      </c>
      <c r="AG154" s="183"/>
      <c r="AH154" s="182">
        <f t="shared" si="90"/>
        <v>0</v>
      </c>
      <c r="AI154" s="183"/>
      <c r="AJ154" s="182">
        <f t="shared" si="91"/>
        <v>0</v>
      </c>
      <c r="AK154" s="194"/>
      <c r="AL154" s="183"/>
    </row>
    <row r="155" spans="2:38" s="103" customFormat="1" ht="15.75" outlineLevel="1" x14ac:dyDescent="0.25">
      <c r="B155" s="209" t="s">
        <v>345</v>
      </c>
      <c r="C155" s="210"/>
      <c r="D155" s="211"/>
      <c r="E155" s="213" t="s">
        <v>270</v>
      </c>
      <c r="F155" s="213" t="s">
        <v>138</v>
      </c>
      <c r="G155" s="213" t="s">
        <v>138</v>
      </c>
      <c r="H155" s="213" t="s">
        <v>138</v>
      </c>
      <c r="I155" s="213" t="s">
        <v>138</v>
      </c>
      <c r="J155" s="213" t="s">
        <v>138</v>
      </c>
      <c r="K155" s="213" t="s">
        <v>138</v>
      </c>
      <c r="L155" s="213" t="s">
        <v>138</v>
      </c>
      <c r="M155" s="213" t="s">
        <v>138</v>
      </c>
      <c r="N155" s="213" t="s">
        <v>138</v>
      </c>
      <c r="O155" s="213" t="s">
        <v>138</v>
      </c>
      <c r="P155" s="213" t="s">
        <v>138</v>
      </c>
      <c r="Q155" s="213" t="s">
        <v>138</v>
      </c>
      <c r="R155" s="213" t="s">
        <v>138</v>
      </c>
      <c r="S155" s="213" t="s">
        <v>138</v>
      </c>
      <c r="T155" s="213" t="s">
        <v>138</v>
      </c>
      <c r="U155" s="213" t="s">
        <v>138</v>
      </c>
      <c r="V155" s="197" t="s">
        <v>11</v>
      </c>
      <c r="W155" s="197"/>
      <c r="X155" s="198" t="s">
        <v>97</v>
      </c>
      <c r="Y155" s="198" t="s">
        <v>99</v>
      </c>
      <c r="Z155" s="182">
        <v>85</v>
      </c>
      <c r="AA155" s="194"/>
      <c r="AB155" s="182"/>
      <c r="AC155" s="183"/>
      <c r="AD155" s="195"/>
      <c r="AE155" s="195"/>
      <c r="AF155" s="182">
        <f t="shared" ref="AF155" si="92">AB155*Z155</f>
        <v>0</v>
      </c>
      <c r="AG155" s="183"/>
      <c r="AH155" s="182">
        <f t="shared" ref="AH155" si="93">AD155*Z155</f>
        <v>0</v>
      </c>
      <c r="AI155" s="183"/>
      <c r="AJ155" s="182">
        <f t="shared" ref="AJ155" si="94">AF155+AH155</f>
        <v>0</v>
      </c>
      <c r="AK155" s="194"/>
      <c r="AL155" s="183"/>
    </row>
    <row r="156" spans="2:38" s="103" customFormat="1" ht="18" customHeight="1" outlineLevel="1" x14ac:dyDescent="0.25">
      <c r="B156" s="209" t="s">
        <v>346</v>
      </c>
      <c r="C156" s="210"/>
      <c r="D156" s="211"/>
      <c r="E156" s="213" t="s">
        <v>271</v>
      </c>
      <c r="F156" s="213" t="s">
        <v>139</v>
      </c>
      <c r="G156" s="213" t="s">
        <v>139</v>
      </c>
      <c r="H156" s="213" t="s">
        <v>139</v>
      </c>
      <c r="I156" s="213" t="s">
        <v>139</v>
      </c>
      <c r="J156" s="213" t="s">
        <v>139</v>
      </c>
      <c r="K156" s="213" t="s">
        <v>139</v>
      </c>
      <c r="L156" s="213" t="s">
        <v>139</v>
      </c>
      <c r="M156" s="213" t="s">
        <v>139</v>
      </c>
      <c r="N156" s="213" t="s">
        <v>139</v>
      </c>
      <c r="O156" s="213" t="s">
        <v>139</v>
      </c>
      <c r="P156" s="213" t="s">
        <v>139</v>
      </c>
      <c r="Q156" s="213" t="s">
        <v>139</v>
      </c>
      <c r="R156" s="213" t="s">
        <v>139</v>
      </c>
      <c r="S156" s="213" t="s">
        <v>139</v>
      </c>
      <c r="T156" s="213" t="s">
        <v>139</v>
      </c>
      <c r="U156" s="213" t="s">
        <v>139</v>
      </c>
      <c r="V156" s="197" t="s">
        <v>11</v>
      </c>
      <c r="W156" s="197"/>
      <c r="X156" s="198" t="s">
        <v>124</v>
      </c>
      <c r="Y156" s="198" t="s">
        <v>124</v>
      </c>
      <c r="Z156" s="192">
        <v>13</v>
      </c>
      <c r="AA156" s="193"/>
      <c r="AB156" s="182"/>
      <c r="AC156" s="183"/>
      <c r="AD156" s="195"/>
      <c r="AE156" s="195"/>
      <c r="AF156" s="182">
        <f t="shared" si="89"/>
        <v>0</v>
      </c>
      <c r="AG156" s="183"/>
      <c r="AH156" s="182">
        <f t="shared" si="90"/>
        <v>0</v>
      </c>
      <c r="AI156" s="183"/>
      <c r="AJ156" s="182">
        <f t="shared" si="91"/>
        <v>0</v>
      </c>
      <c r="AK156" s="194"/>
      <c r="AL156" s="183"/>
    </row>
    <row r="157" spans="2:38" s="103" customFormat="1" ht="18" customHeight="1" outlineLevel="1" x14ac:dyDescent="0.25">
      <c r="B157" s="209" t="s">
        <v>347</v>
      </c>
      <c r="C157" s="210"/>
      <c r="D157" s="211"/>
      <c r="E157" s="213" t="s">
        <v>368</v>
      </c>
      <c r="F157" s="213"/>
      <c r="G157" s="213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197" t="s">
        <v>11</v>
      </c>
      <c r="W157" s="197"/>
      <c r="X157" s="198" t="s">
        <v>124</v>
      </c>
      <c r="Y157" s="198" t="s">
        <v>124</v>
      </c>
      <c r="Z157" s="192">
        <v>85</v>
      </c>
      <c r="AA157" s="193"/>
      <c r="AB157" s="182"/>
      <c r="AC157" s="183"/>
      <c r="AD157" s="195"/>
      <c r="AE157" s="195"/>
      <c r="AF157" s="182">
        <f t="shared" ref="AF157" si="95">AB157*Z157</f>
        <v>0</v>
      </c>
      <c r="AG157" s="183"/>
      <c r="AH157" s="182">
        <f t="shared" ref="AH157" si="96">AD157*Z157</f>
        <v>0</v>
      </c>
      <c r="AI157" s="183"/>
      <c r="AJ157" s="182">
        <f t="shared" ref="AJ157" si="97">AF157+AH157</f>
        <v>0</v>
      </c>
      <c r="AK157" s="194"/>
      <c r="AL157" s="183"/>
    </row>
    <row r="158" spans="2:38" s="103" customFormat="1" ht="18" customHeight="1" outlineLevel="1" x14ac:dyDescent="0.25">
      <c r="B158" s="209" t="s">
        <v>348</v>
      </c>
      <c r="C158" s="210"/>
      <c r="D158" s="211"/>
      <c r="E158" s="213" t="s">
        <v>373</v>
      </c>
      <c r="F158" s="213"/>
      <c r="G158" s="213"/>
      <c r="H158" s="213"/>
      <c r="I158" s="213"/>
      <c r="J158" s="213"/>
      <c r="K158" s="213"/>
      <c r="L158" s="213"/>
      <c r="M158" s="213"/>
      <c r="N158" s="213"/>
      <c r="O158" s="213"/>
      <c r="P158" s="213"/>
      <c r="Q158" s="213"/>
      <c r="R158" s="213"/>
      <c r="S158" s="213"/>
      <c r="T158" s="213"/>
      <c r="U158" s="213"/>
      <c r="V158" s="197" t="s">
        <v>11</v>
      </c>
      <c r="W158" s="197"/>
      <c r="X158" s="198" t="s">
        <v>124</v>
      </c>
      <c r="Y158" s="198" t="s">
        <v>124</v>
      </c>
      <c r="Z158" s="192">
        <v>85</v>
      </c>
      <c r="AA158" s="193"/>
      <c r="AB158" s="182"/>
      <c r="AC158" s="183"/>
      <c r="AD158" s="195"/>
      <c r="AE158" s="195"/>
      <c r="AF158" s="182">
        <f t="shared" ref="AF158" si="98">AB158*Z158</f>
        <v>0</v>
      </c>
      <c r="AG158" s="183"/>
      <c r="AH158" s="182">
        <f t="shared" ref="AH158" si="99">AD158*Z158</f>
        <v>0</v>
      </c>
      <c r="AI158" s="183"/>
      <c r="AJ158" s="182">
        <f t="shared" ref="AJ158" si="100">AF158+AH158</f>
        <v>0</v>
      </c>
      <c r="AK158" s="194"/>
      <c r="AL158" s="183"/>
    </row>
    <row r="159" spans="2:38" s="103" customFormat="1" ht="18" customHeight="1" outlineLevel="1" x14ac:dyDescent="0.25">
      <c r="B159" s="184"/>
      <c r="C159" s="185"/>
      <c r="D159" s="186"/>
      <c r="E159" s="187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9"/>
      <c r="V159" s="190"/>
      <c r="W159" s="191"/>
      <c r="X159" s="202"/>
      <c r="Y159" s="203"/>
      <c r="Z159" s="192"/>
      <c r="AA159" s="193"/>
      <c r="AB159" s="180"/>
      <c r="AC159" s="181"/>
      <c r="AD159" s="182"/>
      <c r="AE159" s="183"/>
      <c r="AF159" s="182"/>
      <c r="AG159" s="183"/>
      <c r="AH159" s="182"/>
      <c r="AI159" s="183"/>
      <c r="AJ159" s="182"/>
      <c r="AK159" s="194"/>
      <c r="AL159" s="183"/>
    </row>
    <row r="160" spans="2:38" s="103" customFormat="1" ht="15.75" customHeight="1" outlineLevel="1" x14ac:dyDescent="0.25">
      <c r="B160" s="184"/>
      <c r="C160" s="185"/>
      <c r="D160" s="186"/>
      <c r="E160" s="234" t="s">
        <v>245</v>
      </c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197"/>
      <c r="W160" s="197"/>
      <c r="X160" s="198"/>
      <c r="Y160" s="198"/>
      <c r="Z160" s="182"/>
      <c r="AA160" s="194"/>
      <c r="AB160" s="182"/>
      <c r="AC160" s="183"/>
      <c r="AD160" s="195"/>
      <c r="AE160" s="195"/>
      <c r="AF160" s="182"/>
      <c r="AG160" s="183"/>
      <c r="AH160" s="182"/>
      <c r="AI160" s="183"/>
      <c r="AJ160" s="182"/>
      <c r="AK160" s="194"/>
      <c r="AL160" s="183"/>
    </row>
    <row r="161" spans="2:38" s="104" customFormat="1" ht="15.75" outlineLevel="1" x14ac:dyDescent="0.25">
      <c r="B161" s="230" t="s">
        <v>349</v>
      </c>
      <c r="C161" s="231"/>
      <c r="D161" s="231"/>
      <c r="E161" s="199" t="s">
        <v>231</v>
      </c>
      <c r="F161" s="200" t="s">
        <v>153</v>
      </c>
      <c r="G161" s="200" t="s">
        <v>153</v>
      </c>
      <c r="H161" s="200" t="s">
        <v>153</v>
      </c>
      <c r="I161" s="200" t="s">
        <v>153</v>
      </c>
      <c r="J161" s="200" t="s">
        <v>153</v>
      </c>
      <c r="K161" s="200" t="s">
        <v>153</v>
      </c>
      <c r="L161" s="200" t="s">
        <v>153</v>
      </c>
      <c r="M161" s="200" t="s">
        <v>153</v>
      </c>
      <c r="N161" s="200" t="s">
        <v>153</v>
      </c>
      <c r="O161" s="200" t="s">
        <v>153</v>
      </c>
      <c r="P161" s="200" t="s">
        <v>153</v>
      </c>
      <c r="Q161" s="200" t="s">
        <v>153</v>
      </c>
      <c r="R161" s="200" t="s">
        <v>153</v>
      </c>
      <c r="S161" s="200" t="s">
        <v>153</v>
      </c>
      <c r="T161" s="200" t="s">
        <v>153</v>
      </c>
      <c r="U161" s="201" t="s">
        <v>153</v>
      </c>
      <c r="V161" s="190" t="s">
        <v>11</v>
      </c>
      <c r="W161" s="191"/>
      <c r="X161" s="212" t="s">
        <v>129</v>
      </c>
      <c r="Y161" s="191" t="s">
        <v>129</v>
      </c>
      <c r="Z161" s="182">
        <v>250</v>
      </c>
      <c r="AA161" s="194"/>
      <c r="AB161" s="195"/>
      <c r="AC161" s="195"/>
      <c r="AD161" s="195"/>
      <c r="AE161" s="195"/>
      <c r="AF161" s="182">
        <f>AB161*Z161</f>
        <v>0</v>
      </c>
      <c r="AG161" s="183"/>
      <c r="AH161" s="182">
        <f t="shared" ref="AH161" si="101">AD161*Z161</f>
        <v>0</v>
      </c>
      <c r="AI161" s="183"/>
      <c r="AJ161" s="182">
        <f t="shared" ref="AJ161" si="102">AF161+AH161</f>
        <v>0</v>
      </c>
      <c r="AK161" s="194"/>
      <c r="AL161" s="183"/>
    </row>
    <row r="162" spans="2:38" s="104" customFormat="1" ht="15.75" outlineLevel="1" x14ac:dyDescent="0.25">
      <c r="B162" s="230" t="s">
        <v>350</v>
      </c>
      <c r="C162" s="231"/>
      <c r="D162" s="231"/>
      <c r="E162" s="213" t="s">
        <v>225</v>
      </c>
      <c r="F162" s="213"/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197" t="s">
        <v>11</v>
      </c>
      <c r="W162" s="197"/>
      <c r="X162" s="198" t="s">
        <v>124</v>
      </c>
      <c r="Y162" s="198"/>
      <c r="Z162" s="192">
        <v>600</v>
      </c>
      <c r="AA162" s="193"/>
      <c r="AB162" s="192"/>
      <c r="AC162" s="193"/>
      <c r="AD162" s="195"/>
      <c r="AE162" s="195"/>
      <c r="AF162" s="182">
        <f t="shared" ref="AF162" si="103">AB162*Z162</f>
        <v>0</v>
      </c>
      <c r="AG162" s="183"/>
      <c r="AH162" s="182">
        <f t="shared" ref="AH162" si="104">AD162*Z162</f>
        <v>0</v>
      </c>
      <c r="AI162" s="183"/>
      <c r="AJ162" s="182">
        <f>AF162+AH162</f>
        <v>0</v>
      </c>
      <c r="AK162" s="194"/>
      <c r="AL162" s="183"/>
    </row>
    <row r="163" spans="2:38" s="104" customFormat="1" ht="21.75" customHeight="1" outlineLevel="1" x14ac:dyDescent="0.25">
      <c r="B163" s="230" t="s">
        <v>351</v>
      </c>
      <c r="C163" s="231"/>
      <c r="D163" s="231"/>
      <c r="E163" s="199" t="s">
        <v>193</v>
      </c>
      <c r="F163" s="200" t="s">
        <v>162</v>
      </c>
      <c r="G163" s="200" t="s">
        <v>162</v>
      </c>
      <c r="H163" s="200" t="s">
        <v>162</v>
      </c>
      <c r="I163" s="200" t="s">
        <v>162</v>
      </c>
      <c r="J163" s="200" t="s">
        <v>162</v>
      </c>
      <c r="K163" s="200" t="s">
        <v>162</v>
      </c>
      <c r="L163" s="200" t="s">
        <v>162</v>
      </c>
      <c r="M163" s="200" t="s">
        <v>162</v>
      </c>
      <c r="N163" s="200" t="s">
        <v>162</v>
      </c>
      <c r="O163" s="200" t="s">
        <v>162</v>
      </c>
      <c r="P163" s="200" t="s">
        <v>162</v>
      </c>
      <c r="Q163" s="200" t="s">
        <v>162</v>
      </c>
      <c r="R163" s="200" t="s">
        <v>162</v>
      </c>
      <c r="S163" s="200" t="s">
        <v>162</v>
      </c>
      <c r="T163" s="200" t="s">
        <v>162</v>
      </c>
      <c r="U163" s="201" t="s">
        <v>162</v>
      </c>
      <c r="V163" s="190" t="s">
        <v>11</v>
      </c>
      <c r="W163" s="191"/>
      <c r="X163" s="212" t="s">
        <v>124</v>
      </c>
      <c r="Y163" s="191" t="s">
        <v>124</v>
      </c>
      <c r="Z163" s="182">
        <v>600</v>
      </c>
      <c r="AA163" s="194"/>
      <c r="AB163" s="192"/>
      <c r="AC163" s="193"/>
      <c r="AD163" s="195"/>
      <c r="AE163" s="195"/>
      <c r="AF163" s="182">
        <f>AB163*Z163</f>
        <v>0</v>
      </c>
      <c r="AG163" s="183"/>
      <c r="AH163" s="182">
        <f>AD163*Z163</f>
        <v>0</v>
      </c>
      <c r="AI163" s="183"/>
      <c r="AJ163" s="182">
        <f>AF163+AH163</f>
        <v>0</v>
      </c>
      <c r="AK163" s="194"/>
      <c r="AL163" s="183"/>
    </row>
    <row r="164" spans="2:38" s="103" customFormat="1" ht="18" customHeight="1" outlineLevel="1" x14ac:dyDescent="0.25">
      <c r="B164" s="230" t="s">
        <v>352</v>
      </c>
      <c r="C164" s="231"/>
      <c r="D164" s="231"/>
      <c r="E164" s="213" t="s">
        <v>286</v>
      </c>
      <c r="F164" s="213" t="s">
        <v>139</v>
      </c>
      <c r="G164" s="213" t="s">
        <v>139</v>
      </c>
      <c r="H164" s="213" t="s">
        <v>139</v>
      </c>
      <c r="I164" s="213" t="s">
        <v>139</v>
      </c>
      <c r="J164" s="213" t="s">
        <v>139</v>
      </c>
      <c r="K164" s="213" t="s">
        <v>139</v>
      </c>
      <c r="L164" s="213" t="s">
        <v>139</v>
      </c>
      <c r="M164" s="213" t="s">
        <v>139</v>
      </c>
      <c r="N164" s="213" t="s">
        <v>139</v>
      </c>
      <c r="O164" s="213" t="s">
        <v>139</v>
      </c>
      <c r="P164" s="213" t="s">
        <v>139</v>
      </c>
      <c r="Q164" s="213" t="s">
        <v>139</v>
      </c>
      <c r="R164" s="213" t="s">
        <v>139</v>
      </c>
      <c r="S164" s="213" t="s">
        <v>139</v>
      </c>
      <c r="T164" s="213" t="s">
        <v>139</v>
      </c>
      <c r="U164" s="213" t="s">
        <v>139</v>
      </c>
      <c r="V164" s="197" t="s">
        <v>11</v>
      </c>
      <c r="W164" s="197"/>
      <c r="X164" s="198" t="s">
        <v>124</v>
      </c>
      <c r="Y164" s="198" t="s">
        <v>124</v>
      </c>
      <c r="Z164" s="192">
        <v>550</v>
      </c>
      <c r="AA164" s="193"/>
      <c r="AB164" s="192"/>
      <c r="AC164" s="193"/>
      <c r="AD164" s="195"/>
      <c r="AE164" s="195"/>
      <c r="AF164" s="182">
        <f t="shared" ref="AF164" si="105">AB164*Z164</f>
        <v>0</v>
      </c>
      <c r="AG164" s="183"/>
      <c r="AH164" s="182">
        <f t="shared" ref="AH164" si="106">AD164*Z164</f>
        <v>0</v>
      </c>
      <c r="AI164" s="183"/>
      <c r="AJ164" s="182">
        <f t="shared" ref="AJ164" si="107">AF164+AH164</f>
        <v>0</v>
      </c>
      <c r="AK164" s="194"/>
      <c r="AL164" s="183"/>
    </row>
    <row r="165" spans="2:38" s="103" customFormat="1" ht="18" customHeight="1" outlineLevel="1" x14ac:dyDescent="0.25">
      <c r="B165" s="230" t="s">
        <v>353</v>
      </c>
      <c r="C165" s="231"/>
      <c r="D165" s="231"/>
      <c r="E165" s="213" t="s">
        <v>271</v>
      </c>
      <c r="F165" s="213" t="s">
        <v>139</v>
      </c>
      <c r="G165" s="213" t="s">
        <v>139</v>
      </c>
      <c r="H165" s="213" t="s">
        <v>139</v>
      </c>
      <c r="I165" s="213" t="s">
        <v>139</v>
      </c>
      <c r="J165" s="213" t="s">
        <v>139</v>
      </c>
      <c r="K165" s="213" t="s">
        <v>139</v>
      </c>
      <c r="L165" s="213" t="s">
        <v>139</v>
      </c>
      <c r="M165" s="213" t="s">
        <v>139</v>
      </c>
      <c r="N165" s="213" t="s">
        <v>139</v>
      </c>
      <c r="O165" s="213" t="s">
        <v>139</v>
      </c>
      <c r="P165" s="213" t="s">
        <v>139</v>
      </c>
      <c r="Q165" s="213" t="s">
        <v>139</v>
      </c>
      <c r="R165" s="213" t="s">
        <v>139</v>
      </c>
      <c r="S165" s="213" t="s">
        <v>139</v>
      </c>
      <c r="T165" s="213" t="s">
        <v>139</v>
      </c>
      <c r="U165" s="213" t="s">
        <v>139</v>
      </c>
      <c r="V165" s="197" t="s">
        <v>11</v>
      </c>
      <c r="W165" s="197"/>
      <c r="X165" s="198" t="s">
        <v>124</v>
      </c>
      <c r="Y165" s="198" t="s">
        <v>124</v>
      </c>
      <c r="Z165" s="192">
        <v>550</v>
      </c>
      <c r="AA165" s="193"/>
      <c r="AB165" s="192"/>
      <c r="AC165" s="193"/>
      <c r="AD165" s="195"/>
      <c r="AE165" s="195"/>
      <c r="AF165" s="182">
        <f t="shared" ref="AF165" si="108">AB165*Z165</f>
        <v>0</v>
      </c>
      <c r="AG165" s="183"/>
      <c r="AH165" s="182">
        <f t="shared" ref="AH165" si="109">AD165*Z165</f>
        <v>0</v>
      </c>
      <c r="AI165" s="183"/>
      <c r="AJ165" s="182">
        <f t="shared" ref="AJ165" si="110">AF165+AH165</f>
        <v>0</v>
      </c>
      <c r="AK165" s="194"/>
      <c r="AL165" s="183"/>
    </row>
    <row r="166" spans="2:38" s="103" customFormat="1" ht="18" customHeight="1" outlineLevel="1" x14ac:dyDescent="0.25">
      <c r="B166" s="230" t="s">
        <v>354</v>
      </c>
      <c r="C166" s="231"/>
      <c r="D166" s="231"/>
      <c r="E166" s="213" t="s">
        <v>287</v>
      </c>
      <c r="F166" s="213" t="s">
        <v>139</v>
      </c>
      <c r="G166" s="213" t="s">
        <v>139</v>
      </c>
      <c r="H166" s="213" t="s">
        <v>139</v>
      </c>
      <c r="I166" s="213" t="s">
        <v>139</v>
      </c>
      <c r="J166" s="213" t="s">
        <v>139</v>
      </c>
      <c r="K166" s="213" t="s">
        <v>139</v>
      </c>
      <c r="L166" s="213" t="s">
        <v>139</v>
      </c>
      <c r="M166" s="213" t="s">
        <v>139</v>
      </c>
      <c r="N166" s="213" t="s">
        <v>139</v>
      </c>
      <c r="O166" s="213" t="s">
        <v>139</v>
      </c>
      <c r="P166" s="213" t="s">
        <v>139</v>
      </c>
      <c r="Q166" s="213" t="s">
        <v>139</v>
      </c>
      <c r="R166" s="213" t="s">
        <v>139</v>
      </c>
      <c r="S166" s="213" t="s">
        <v>139</v>
      </c>
      <c r="T166" s="213" t="s">
        <v>139</v>
      </c>
      <c r="U166" s="213" t="s">
        <v>139</v>
      </c>
      <c r="V166" s="197" t="s">
        <v>11</v>
      </c>
      <c r="W166" s="197"/>
      <c r="X166" s="198" t="s">
        <v>229</v>
      </c>
      <c r="Y166" s="198" t="s">
        <v>124</v>
      </c>
      <c r="Z166" s="192">
        <v>12</v>
      </c>
      <c r="AA166" s="193"/>
      <c r="AB166" s="192"/>
      <c r="AC166" s="193"/>
      <c r="AD166" s="195"/>
      <c r="AE166" s="195"/>
      <c r="AF166" s="182">
        <f t="shared" ref="AF166:AF168" si="111">AB166*Z166</f>
        <v>0</v>
      </c>
      <c r="AG166" s="183"/>
      <c r="AH166" s="182">
        <f t="shared" ref="AH166:AH168" si="112">AD166*Z166</f>
        <v>0</v>
      </c>
      <c r="AI166" s="183"/>
      <c r="AJ166" s="182">
        <f t="shared" ref="AJ166:AJ168" si="113">AF166+AH166</f>
        <v>0</v>
      </c>
      <c r="AK166" s="194"/>
      <c r="AL166" s="183"/>
    </row>
    <row r="167" spans="2:38" s="103" customFormat="1" ht="18" customHeight="1" outlineLevel="1" x14ac:dyDescent="0.25">
      <c r="B167" s="230" t="s">
        <v>355</v>
      </c>
      <c r="C167" s="231"/>
      <c r="D167" s="231"/>
      <c r="E167" s="199" t="s">
        <v>376</v>
      </c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1"/>
      <c r="V167" s="190" t="s">
        <v>11</v>
      </c>
      <c r="W167" s="191"/>
      <c r="X167" s="202" t="s">
        <v>97</v>
      </c>
      <c r="Y167" s="203"/>
      <c r="Z167" s="192">
        <v>30</v>
      </c>
      <c r="AA167" s="193"/>
      <c r="AB167" s="182"/>
      <c r="AC167" s="183"/>
      <c r="AD167" s="195"/>
      <c r="AE167" s="195"/>
      <c r="AF167" s="182">
        <f t="shared" ref="AF167" si="114">AB167*Z167</f>
        <v>0</v>
      </c>
      <c r="AG167" s="183"/>
      <c r="AH167" s="182">
        <f t="shared" ref="AH167" si="115">AD167*Z167</f>
        <v>0</v>
      </c>
      <c r="AI167" s="183"/>
      <c r="AJ167" s="182">
        <f t="shared" ref="AJ167" si="116">AF167+AH167</f>
        <v>0</v>
      </c>
      <c r="AK167" s="194"/>
      <c r="AL167" s="183"/>
    </row>
    <row r="168" spans="2:38" s="103" customFormat="1" ht="18" customHeight="1" outlineLevel="1" x14ac:dyDescent="0.25">
      <c r="B168" s="230" t="s">
        <v>369</v>
      </c>
      <c r="C168" s="231"/>
      <c r="D168" s="231"/>
      <c r="E168" s="199" t="s">
        <v>191</v>
      </c>
      <c r="F168" s="200"/>
      <c r="G168" s="200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1"/>
      <c r="V168" s="190" t="s">
        <v>11</v>
      </c>
      <c r="W168" s="191"/>
      <c r="X168" s="202" t="s">
        <v>97</v>
      </c>
      <c r="Y168" s="203"/>
      <c r="Z168" s="192">
        <v>60</v>
      </c>
      <c r="AA168" s="193"/>
      <c r="AB168" s="182"/>
      <c r="AC168" s="183"/>
      <c r="AD168" s="195"/>
      <c r="AE168" s="195"/>
      <c r="AF168" s="182">
        <f t="shared" si="111"/>
        <v>0</v>
      </c>
      <c r="AG168" s="183"/>
      <c r="AH168" s="182">
        <f t="shared" si="112"/>
        <v>0</v>
      </c>
      <c r="AI168" s="183"/>
      <c r="AJ168" s="182">
        <f t="shared" si="113"/>
        <v>0</v>
      </c>
      <c r="AK168" s="194"/>
      <c r="AL168" s="183"/>
    </row>
    <row r="169" spans="2:38" s="103" customFormat="1" ht="18" customHeight="1" outlineLevel="1" x14ac:dyDescent="0.25">
      <c r="B169" s="230" t="s">
        <v>370</v>
      </c>
      <c r="C169" s="231"/>
      <c r="D169" s="231"/>
      <c r="E169" s="199" t="s">
        <v>288</v>
      </c>
      <c r="F169" s="200"/>
      <c r="G169" s="200"/>
      <c r="H169" s="200"/>
      <c r="I169" s="200"/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1"/>
      <c r="V169" s="190" t="s">
        <v>11</v>
      </c>
      <c r="W169" s="191"/>
      <c r="X169" s="202" t="s">
        <v>129</v>
      </c>
      <c r="Y169" s="203"/>
      <c r="Z169" s="192">
        <f>Z161</f>
        <v>250</v>
      </c>
      <c r="AA169" s="193"/>
      <c r="AB169" s="182"/>
      <c r="AC169" s="183"/>
      <c r="AD169" s="195"/>
      <c r="AE169" s="195"/>
      <c r="AF169" s="182">
        <f t="shared" ref="AF169" si="117">AB169*Z169</f>
        <v>0</v>
      </c>
      <c r="AG169" s="183"/>
      <c r="AH169" s="182">
        <f t="shared" ref="AH169" si="118">AD169*Z169</f>
        <v>0</v>
      </c>
      <c r="AI169" s="183"/>
      <c r="AJ169" s="182">
        <f t="shared" ref="AJ169" si="119">AF169+AH169</f>
        <v>0</v>
      </c>
      <c r="AK169" s="194"/>
      <c r="AL169" s="183"/>
    </row>
    <row r="170" spans="2:38" s="103" customFormat="1" ht="18" customHeight="1" outlineLevel="1" x14ac:dyDescent="0.25">
      <c r="B170" s="230" t="s">
        <v>377</v>
      </c>
      <c r="C170" s="231"/>
      <c r="D170" s="231"/>
      <c r="E170" s="199" t="s">
        <v>289</v>
      </c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1"/>
      <c r="V170" s="190" t="s">
        <v>11</v>
      </c>
      <c r="W170" s="191"/>
      <c r="X170" s="202" t="s">
        <v>124</v>
      </c>
      <c r="Y170" s="203"/>
      <c r="Z170" s="192">
        <f>Z164</f>
        <v>550</v>
      </c>
      <c r="AA170" s="193"/>
      <c r="AB170" s="182"/>
      <c r="AC170" s="183"/>
      <c r="AD170" s="195"/>
      <c r="AE170" s="195"/>
      <c r="AF170" s="182">
        <f t="shared" ref="AF170" si="120">AB170*Z170</f>
        <v>0</v>
      </c>
      <c r="AG170" s="183"/>
      <c r="AH170" s="182">
        <f t="shared" ref="AH170" si="121">AD170*Z170</f>
        <v>0</v>
      </c>
      <c r="AI170" s="183"/>
      <c r="AJ170" s="182">
        <f t="shared" ref="AJ170" si="122">AF170+AH170</f>
        <v>0</v>
      </c>
      <c r="AK170" s="194"/>
      <c r="AL170" s="183"/>
    </row>
    <row r="171" spans="2:38" s="104" customFormat="1" ht="15.75" customHeight="1" x14ac:dyDescent="0.25">
      <c r="B171" s="225" t="s">
        <v>335</v>
      </c>
      <c r="C171" s="226"/>
      <c r="D171" s="227"/>
      <c r="E171" s="232" t="s">
        <v>246</v>
      </c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102"/>
      <c r="W171" s="102"/>
      <c r="X171" s="102"/>
      <c r="Y171" s="102"/>
      <c r="Z171" s="134"/>
      <c r="AA171" s="134"/>
      <c r="AB171" s="125"/>
      <c r="AC171" s="125"/>
      <c r="AD171" s="125"/>
      <c r="AE171" s="125"/>
      <c r="AF171" s="140"/>
      <c r="AG171" s="141"/>
      <c r="AH171" s="140"/>
      <c r="AI171" s="141"/>
      <c r="AJ171" s="140"/>
      <c r="AK171" s="142"/>
      <c r="AL171" s="141"/>
    </row>
    <row r="172" spans="2:38" s="103" customFormat="1" ht="15.75" customHeight="1" outlineLevel="1" x14ac:dyDescent="0.25">
      <c r="B172" s="184" t="s">
        <v>336</v>
      </c>
      <c r="C172" s="185"/>
      <c r="D172" s="186"/>
      <c r="E172" s="196" t="s">
        <v>381</v>
      </c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7"/>
      <c r="W172" s="197"/>
      <c r="X172" s="198" t="s">
        <v>124</v>
      </c>
      <c r="Y172" s="198"/>
      <c r="Z172" s="182">
        <v>600</v>
      </c>
      <c r="AA172" s="194"/>
      <c r="AB172" s="182"/>
      <c r="AC172" s="183"/>
      <c r="AD172" s="195"/>
      <c r="AE172" s="195"/>
      <c r="AF172" s="182">
        <f>AB172*Z172</f>
        <v>0</v>
      </c>
      <c r="AG172" s="183"/>
      <c r="AH172" s="182">
        <f>AD172*Z172</f>
        <v>0</v>
      </c>
      <c r="AI172" s="183"/>
      <c r="AJ172" s="182">
        <f>AF172+AH172</f>
        <v>0</v>
      </c>
      <c r="AK172" s="194"/>
      <c r="AL172" s="183"/>
    </row>
    <row r="173" spans="2:38" s="103" customFormat="1" ht="18" customHeight="1" outlineLevel="1" x14ac:dyDescent="0.25">
      <c r="B173" s="184"/>
      <c r="C173" s="185"/>
      <c r="D173" s="186"/>
      <c r="E173" s="199"/>
      <c r="F173" s="200"/>
      <c r="G173" s="200"/>
      <c r="H173" s="200"/>
      <c r="I173" s="200"/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1"/>
      <c r="V173" s="190"/>
      <c r="W173" s="191"/>
      <c r="X173" s="202"/>
      <c r="Y173" s="203"/>
      <c r="Z173" s="192"/>
      <c r="AA173" s="193"/>
      <c r="AB173" s="180"/>
      <c r="AC173" s="181"/>
      <c r="AD173" s="195"/>
      <c r="AE173" s="195"/>
      <c r="AF173" s="182"/>
      <c r="AG173" s="183"/>
      <c r="AH173" s="182"/>
      <c r="AI173" s="183"/>
      <c r="AJ173" s="182"/>
      <c r="AK173" s="194"/>
      <c r="AL173" s="183"/>
    </row>
    <row r="174" spans="2:38" s="103" customFormat="1" ht="15.75" customHeight="1" outlineLevel="1" x14ac:dyDescent="0.25">
      <c r="B174" s="184" t="s">
        <v>337</v>
      </c>
      <c r="C174" s="185"/>
      <c r="D174" s="186"/>
      <c r="E174" s="196" t="s">
        <v>252</v>
      </c>
      <c r="F174" s="196"/>
      <c r="G174" s="196"/>
      <c r="H174" s="196"/>
      <c r="I174" s="196"/>
      <c r="J174" s="196"/>
      <c r="K174" s="196"/>
      <c r="L174" s="196"/>
      <c r="M174" s="196"/>
      <c r="N174" s="196"/>
      <c r="O174" s="196"/>
      <c r="P174" s="196"/>
      <c r="Q174" s="196"/>
      <c r="R174" s="196"/>
      <c r="S174" s="196"/>
      <c r="T174" s="196"/>
      <c r="U174" s="196"/>
      <c r="V174" s="197"/>
      <c r="W174" s="197"/>
      <c r="X174" s="198" t="s">
        <v>97</v>
      </c>
      <c r="Y174" s="198"/>
      <c r="Z174" s="182">
        <v>100</v>
      </c>
      <c r="AA174" s="194"/>
      <c r="AB174" s="182"/>
      <c r="AC174" s="183"/>
      <c r="AD174" s="195"/>
      <c r="AE174" s="195"/>
      <c r="AF174" s="182">
        <f>AB174*Z174</f>
        <v>0</v>
      </c>
      <c r="AG174" s="183"/>
      <c r="AH174" s="182">
        <f>AD174*Z174</f>
        <v>0</v>
      </c>
      <c r="AI174" s="183"/>
      <c r="AJ174" s="182">
        <f>AF174+AH174</f>
        <v>0</v>
      </c>
      <c r="AK174" s="194"/>
      <c r="AL174" s="183"/>
    </row>
    <row r="175" spans="2:38" s="103" customFormat="1" ht="18" customHeight="1" x14ac:dyDescent="0.25">
      <c r="B175" s="225" t="s">
        <v>150</v>
      </c>
      <c r="C175" s="226"/>
      <c r="D175" s="227"/>
      <c r="E175" s="232" t="s">
        <v>166</v>
      </c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  <c r="P175" s="233"/>
      <c r="Q175" s="233"/>
      <c r="R175" s="233"/>
      <c r="S175" s="233"/>
      <c r="T175" s="233"/>
      <c r="U175" s="233"/>
      <c r="V175" s="102"/>
      <c r="W175" s="102"/>
      <c r="X175" s="102"/>
      <c r="Y175" s="102"/>
      <c r="Z175" s="134"/>
      <c r="AA175" s="134"/>
      <c r="AB175" s="125"/>
      <c r="AC175" s="125"/>
      <c r="AD175" s="125"/>
      <c r="AE175" s="125"/>
      <c r="AF175" s="214"/>
      <c r="AG175" s="215"/>
      <c r="AH175" s="214"/>
      <c r="AI175" s="215"/>
      <c r="AJ175" s="214"/>
      <c r="AK175" s="216"/>
      <c r="AL175" s="215"/>
    </row>
    <row r="176" spans="2:38" s="103" customFormat="1" ht="18" customHeight="1" outlineLevel="1" x14ac:dyDescent="0.25">
      <c r="B176" s="184" t="s">
        <v>151</v>
      </c>
      <c r="C176" s="185"/>
      <c r="D176" s="186"/>
      <c r="E176" s="213" t="s">
        <v>163</v>
      </c>
      <c r="F176" s="213" t="s">
        <v>163</v>
      </c>
      <c r="G176" s="213" t="s">
        <v>163</v>
      </c>
      <c r="H176" s="213" t="s">
        <v>163</v>
      </c>
      <c r="I176" s="213" t="s">
        <v>163</v>
      </c>
      <c r="J176" s="213" t="s">
        <v>163</v>
      </c>
      <c r="K176" s="213" t="s">
        <v>163</v>
      </c>
      <c r="L176" s="213" t="s">
        <v>163</v>
      </c>
      <c r="M176" s="213" t="s">
        <v>163</v>
      </c>
      <c r="N176" s="213" t="s">
        <v>163</v>
      </c>
      <c r="O176" s="213" t="s">
        <v>163</v>
      </c>
      <c r="P176" s="213" t="s">
        <v>163</v>
      </c>
      <c r="Q176" s="213" t="s">
        <v>163</v>
      </c>
      <c r="R176" s="213" t="s">
        <v>163</v>
      </c>
      <c r="S176" s="213" t="s">
        <v>163</v>
      </c>
      <c r="T176" s="213" t="s">
        <v>163</v>
      </c>
      <c r="U176" s="213" t="s">
        <v>163</v>
      </c>
      <c r="V176" s="197" t="s">
        <v>11</v>
      </c>
      <c r="W176" s="197"/>
      <c r="X176" s="198" t="s">
        <v>124</v>
      </c>
      <c r="Y176" s="198" t="s">
        <v>124</v>
      </c>
      <c r="Z176" s="192">
        <v>30</v>
      </c>
      <c r="AA176" s="193"/>
      <c r="AB176" s="182"/>
      <c r="AC176" s="183"/>
      <c r="AD176" s="195"/>
      <c r="AE176" s="195"/>
      <c r="AF176" s="182">
        <f>AB176*Z176</f>
        <v>0</v>
      </c>
      <c r="AG176" s="183"/>
      <c r="AH176" s="182">
        <f>AD176*Z176</f>
        <v>0</v>
      </c>
      <c r="AI176" s="183"/>
      <c r="AJ176" s="182">
        <f t="shared" ref="AJ176:AJ177" si="123">AF176+AH176</f>
        <v>0</v>
      </c>
      <c r="AK176" s="194"/>
      <c r="AL176" s="183"/>
    </row>
    <row r="177" spans="2:38" s="103" customFormat="1" ht="18" customHeight="1" outlineLevel="1" x14ac:dyDescent="0.25">
      <c r="B177" s="184" t="s">
        <v>169</v>
      </c>
      <c r="C177" s="185"/>
      <c r="D177" s="186"/>
      <c r="E177" s="213" t="s">
        <v>290</v>
      </c>
      <c r="F177" s="213" t="s">
        <v>164</v>
      </c>
      <c r="G177" s="213" t="s">
        <v>164</v>
      </c>
      <c r="H177" s="213" t="s">
        <v>164</v>
      </c>
      <c r="I177" s="213" t="s">
        <v>164</v>
      </c>
      <c r="J177" s="213" t="s">
        <v>164</v>
      </c>
      <c r="K177" s="213" t="s">
        <v>164</v>
      </c>
      <c r="L177" s="213" t="s">
        <v>164</v>
      </c>
      <c r="M177" s="213" t="s">
        <v>164</v>
      </c>
      <c r="N177" s="213" t="s">
        <v>164</v>
      </c>
      <c r="O177" s="213" t="s">
        <v>164</v>
      </c>
      <c r="P177" s="213" t="s">
        <v>164</v>
      </c>
      <c r="Q177" s="213" t="s">
        <v>164</v>
      </c>
      <c r="R177" s="213" t="s">
        <v>164</v>
      </c>
      <c r="S177" s="213" t="s">
        <v>164</v>
      </c>
      <c r="T177" s="213" t="s">
        <v>164</v>
      </c>
      <c r="U177" s="213" t="s">
        <v>164</v>
      </c>
      <c r="V177" s="197" t="s">
        <v>11</v>
      </c>
      <c r="W177" s="197"/>
      <c r="X177" s="198" t="s">
        <v>124</v>
      </c>
      <c r="Y177" s="198" t="s">
        <v>124</v>
      </c>
      <c r="Z177" s="192">
        <v>30</v>
      </c>
      <c r="AA177" s="193"/>
      <c r="AB177" s="182"/>
      <c r="AC177" s="183"/>
      <c r="AD177" s="195"/>
      <c r="AE177" s="195"/>
      <c r="AF177" s="182">
        <f>AB177*Z177</f>
        <v>0</v>
      </c>
      <c r="AG177" s="183"/>
      <c r="AH177" s="182">
        <f>AD177*Z177</f>
        <v>0</v>
      </c>
      <c r="AI177" s="183"/>
      <c r="AJ177" s="182">
        <f t="shared" si="123"/>
        <v>0</v>
      </c>
      <c r="AK177" s="194"/>
      <c r="AL177" s="183"/>
    </row>
    <row r="178" spans="2:38" s="103" customFormat="1" ht="18" customHeight="1" x14ac:dyDescent="0.25">
      <c r="B178" s="225" t="s">
        <v>165</v>
      </c>
      <c r="C178" s="226"/>
      <c r="D178" s="227"/>
      <c r="E178" s="232" t="s">
        <v>247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3"/>
      <c r="U178" s="233"/>
      <c r="V178" s="102"/>
      <c r="W178" s="102"/>
      <c r="X178" s="102"/>
      <c r="Y178" s="102"/>
      <c r="Z178" s="134"/>
      <c r="AA178" s="134"/>
      <c r="AB178" s="125"/>
      <c r="AC178" s="125"/>
      <c r="AD178" s="125"/>
      <c r="AE178" s="125"/>
      <c r="AF178" s="214"/>
      <c r="AG178" s="215"/>
      <c r="AH178" s="214"/>
      <c r="AI178" s="215"/>
      <c r="AJ178" s="214"/>
      <c r="AK178" s="216"/>
      <c r="AL178" s="215"/>
    </row>
    <row r="179" spans="2:38" s="103" customFormat="1" ht="18" customHeight="1" outlineLevel="1" x14ac:dyDescent="0.25">
      <c r="B179" s="184" t="s">
        <v>170</v>
      </c>
      <c r="C179" s="185"/>
      <c r="D179" s="186"/>
      <c r="E179" s="187" t="s">
        <v>248</v>
      </c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9"/>
      <c r="V179" s="190" t="s">
        <v>11</v>
      </c>
      <c r="W179" s="191"/>
      <c r="X179" s="190" t="s">
        <v>124</v>
      </c>
      <c r="Y179" s="191"/>
      <c r="Z179" s="192">
        <v>200</v>
      </c>
      <c r="AA179" s="193"/>
      <c r="AB179" s="182"/>
      <c r="AC179" s="183"/>
      <c r="AD179" s="182"/>
      <c r="AE179" s="183"/>
      <c r="AF179" s="182">
        <f>AB179*Z179</f>
        <v>0</v>
      </c>
      <c r="AG179" s="183"/>
      <c r="AH179" s="182">
        <f>AD179*Z179</f>
        <v>0</v>
      </c>
      <c r="AI179" s="183"/>
      <c r="AJ179" s="182">
        <f t="shared" ref="AJ179:AJ181" si="124">AF179+AH179</f>
        <v>0</v>
      </c>
      <c r="AK179" s="194"/>
      <c r="AL179" s="183"/>
    </row>
    <row r="180" spans="2:38" s="103" customFormat="1" ht="18" customHeight="1" outlineLevel="1" x14ac:dyDescent="0.25">
      <c r="B180" s="184" t="s">
        <v>378</v>
      </c>
      <c r="C180" s="185"/>
      <c r="D180" s="186"/>
      <c r="E180" s="187" t="s">
        <v>372</v>
      </c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9"/>
      <c r="V180" s="190" t="s">
        <v>11</v>
      </c>
      <c r="W180" s="191"/>
      <c r="X180" s="190" t="s">
        <v>97</v>
      </c>
      <c r="Y180" s="191"/>
      <c r="Z180" s="192">
        <v>10</v>
      </c>
      <c r="AA180" s="193"/>
      <c r="AB180" s="182"/>
      <c r="AC180" s="183"/>
      <c r="AD180" s="182"/>
      <c r="AE180" s="183"/>
      <c r="AF180" s="182">
        <f>AB180*Z180</f>
        <v>0</v>
      </c>
      <c r="AG180" s="183"/>
      <c r="AH180" s="182">
        <f>AD180*Z180</f>
        <v>0</v>
      </c>
      <c r="AI180" s="183"/>
      <c r="AJ180" s="182">
        <f t="shared" si="124"/>
        <v>0</v>
      </c>
      <c r="AK180" s="194"/>
      <c r="AL180" s="183"/>
    </row>
    <row r="181" spans="2:38" s="103" customFormat="1" ht="18" customHeight="1" outlineLevel="1" x14ac:dyDescent="0.25">
      <c r="B181" s="184" t="s">
        <v>379</v>
      </c>
      <c r="C181" s="185"/>
      <c r="D181" s="186"/>
      <c r="E181" s="187" t="s">
        <v>371</v>
      </c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9"/>
      <c r="V181" s="190" t="s">
        <v>11</v>
      </c>
      <c r="W181" s="191"/>
      <c r="X181" s="190" t="s">
        <v>94</v>
      </c>
      <c r="Y181" s="191"/>
      <c r="Z181" s="192">
        <v>1</v>
      </c>
      <c r="AA181" s="193"/>
      <c r="AB181" s="182"/>
      <c r="AC181" s="183"/>
      <c r="AD181" s="182"/>
      <c r="AE181" s="183"/>
      <c r="AF181" s="182">
        <f>AB181*Z181</f>
        <v>0</v>
      </c>
      <c r="AG181" s="183"/>
      <c r="AH181" s="182">
        <f>AD181*Z181</f>
        <v>0</v>
      </c>
      <c r="AI181" s="183"/>
      <c r="AJ181" s="182">
        <f t="shared" si="124"/>
        <v>0</v>
      </c>
      <c r="AK181" s="194"/>
      <c r="AL181" s="183"/>
    </row>
    <row r="182" spans="2:38" s="103" customFormat="1" ht="18" customHeight="1" outlineLevel="1" x14ac:dyDescent="0.25">
      <c r="B182" s="184" t="s">
        <v>380</v>
      </c>
      <c r="C182" s="185"/>
      <c r="D182" s="186"/>
      <c r="E182" s="187" t="s">
        <v>367</v>
      </c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9"/>
      <c r="V182" s="190"/>
      <c r="W182" s="191"/>
      <c r="X182" s="190" t="s">
        <v>97</v>
      </c>
      <c r="Y182" s="191"/>
      <c r="Z182" s="192">
        <v>200</v>
      </c>
      <c r="AA182" s="193"/>
      <c r="AB182" s="182"/>
      <c r="AC182" s="183"/>
      <c r="AD182" s="182"/>
      <c r="AE182" s="183"/>
      <c r="AF182" s="182">
        <f>AB182*Z182</f>
        <v>0</v>
      </c>
      <c r="AG182" s="183"/>
      <c r="AH182" s="182">
        <f>AD182*Z182</f>
        <v>0</v>
      </c>
      <c r="AI182" s="183"/>
      <c r="AJ182" s="182">
        <f t="shared" ref="AJ182:AJ183" si="125">AF182+AH182</f>
        <v>0</v>
      </c>
      <c r="AK182" s="194"/>
      <c r="AL182" s="183"/>
    </row>
    <row r="183" spans="2:38" s="104" customFormat="1" ht="37.5" customHeight="1" outlineLevel="1" x14ac:dyDescent="0.25">
      <c r="B183" s="184" t="s">
        <v>382</v>
      </c>
      <c r="C183" s="185"/>
      <c r="D183" s="186"/>
      <c r="E183" s="199" t="s">
        <v>383</v>
      </c>
      <c r="F183" s="200"/>
      <c r="G183" s="200"/>
      <c r="H183" s="200"/>
      <c r="I183" s="200"/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1"/>
      <c r="V183" s="190" t="s">
        <v>11</v>
      </c>
      <c r="W183" s="191"/>
      <c r="X183" s="190" t="s">
        <v>129</v>
      </c>
      <c r="Y183" s="191"/>
      <c r="Z183" s="182">
        <v>10</v>
      </c>
      <c r="AA183" s="183"/>
      <c r="AB183" s="180"/>
      <c r="AC183" s="181"/>
      <c r="AD183" s="182"/>
      <c r="AE183" s="183"/>
      <c r="AF183" s="182">
        <f t="shared" ref="AF183" si="126">AB183*Z183</f>
        <v>0</v>
      </c>
      <c r="AG183" s="183"/>
      <c r="AH183" s="182">
        <f t="shared" ref="AH183" si="127">AD183*Z183</f>
        <v>0</v>
      </c>
      <c r="AI183" s="183"/>
      <c r="AJ183" s="182">
        <f t="shared" si="125"/>
        <v>0</v>
      </c>
      <c r="AK183" s="194"/>
      <c r="AL183" s="183"/>
    </row>
    <row r="184" spans="2:38" ht="18" customHeight="1" x14ac:dyDescent="0.25">
      <c r="B184" s="225" t="s">
        <v>171</v>
      </c>
      <c r="C184" s="226"/>
      <c r="D184" s="227"/>
      <c r="E184" s="217" t="s">
        <v>100</v>
      </c>
      <c r="F184" s="218"/>
      <c r="G184" s="218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9"/>
      <c r="V184" s="123"/>
      <c r="W184" s="124"/>
      <c r="X184" s="238"/>
      <c r="Y184" s="239"/>
      <c r="Z184" s="139"/>
      <c r="AA184" s="135"/>
      <c r="AB184" s="241"/>
      <c r="AC184" s="242"/>
      <c r="AD184" s="241"/>
      <c r="AE184" s="242"/>
      <c r="AF184" s="126"/>
      <c r="AG184" s="127"/>
      <c r="AH184" s="126"/>
      <c r="AI184" s="127"/>
      <c r="AJ184" s="126"/>
      <c r="AK184" s="128"/>
      <c r="AL184" s="127"/>
    </row>
    <row r="185" spans="2:38" ht="18" customHeight="1" outlineLevel="1" x14ac:dyDescent="0.25">
      <c r="B185" s="184" t="s">
        <v>172</v>
      </c>
      <c r="C185" s="185"/>
      <c r="D185" s="186"/>
      <c r="E185" s="187" t="s">
        <v>100</v>
      </c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9"/>
      <c r="V185" s="190" t="s">
        <v>11</v>
      </c>
      <c r="W185" s="191"/>
      <c r="X185" s="190" t="s">
        <v>124</v>
      </c>
      <c r="Y185" s="191"/>
      <c r="Z185" s="192">
        <v>2500</v>
      </c>
      <c r="AA185" s="193"/>
      <c r="AB185" s="182"/>
      <c r="AC185" s="183"/>
      <c r="AD185" s="195"/>
      <c r="AE185" s="195"/>
      <c r="AF185" s="182">
        <f t="shared" ref="AF185" si="128">AB185*Z185</f>
        <v>0</v>
      </c>
      <c r="AG185" s="183"/>
      <c r="AH185" s="182">
        <f t="shared" ref="AH185" si="129">AD185*Z185</f>
        <v>0</v>
      </c>
      <c r="AI185" s="183"/>
      <c r="AJ185" s="182">
        <f t="shared" ref="AJ185" si="130">AF185+AH185</f>
        <v>0</v>
      </c>
      <c r="AK185" s="194"/>
      <c r="AL185" s="183"/>
    </row>
    <row r="186" spans="2:38" ht="18" customHeight="1" x14ac:dyDescent="0.25">
      <c r="B186" s="222"/>
      <c r="C186" s="223"/>
      <c r="D186" s="224"/>
      <c r="E186" s="228" t="s">
        <v>101</v>
      </c>
      <c r="F186" s="229"/>
      <c r="G186" s="229"/>
      <c r="H186" s="229"/>
      <c r="I186" s="229"/>
      <c r="J186" s="229"/>
      <c r="K186" s="229"/>
      <c r="L186" s="229"/>
      <c r="M186" s="229"/>
      <c r="N186" s="229"/>
      <c r="O186" s="229"/>
      <c r="P186" s="229"/>
      <c r="Q186" s="229"/>
      <c r="R186" s="229"/>
      <c r="S186" s="229"/>
      <c r="T186" s="229"/>
      <c r="U186" s="229"/>
      <c r="V186" s="122"/>
      <c r="W186" s="117"/>
      <c r="X186" s="117"/>
      <c r="Y186" s="117"/>
      <c r="Z186" s="136"/>
      <c r="AA186" s="136"/>
      <c r="AB186" s="118"/>
      <c r="AC186" s="118"/>
      <c r="AD186" s="118"/>
      <c r="AE186" s="118"/>
      <c r="AF186" s="119"/>
      <c r="AG186" s="120"/>
      <c r="AH186" s="119"/>
      <c r="AI186" s="120"/>
      <c r="AJ186" s="235">
        <f>SUM(AJ98:AL185)</f>
        <v>0</v>
      </c>
      <c r="AK186" s="236"/>
      <c r="AL186" s="237"/>
    </row>
    <row r="187" spans="2:38" ht="18" customHeight="1" x14ac:dyDescent="0.25">
      <c r="B187" s="121"/>
      <c r="C187" s="121"/>
      <c r="D187" s="121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707">
    <mergeCell ref="E142:U142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B167:D167"/>
    <mergeCell ref="E167:U167"/>
    <mergeCell ref="V167:W167"/>
    <mergeCell ref="X167:Y167"/>
    <mergeCell ref="Z167:AA167"/>
    <mergeCell ref="AB167:AC167"/>
    <mergeCell ref="AD167:AE167"/>
    <mergeCell ref="AF167:AG167"/>
    <mergeCell ref="AH167:AI167"/>
    <mergeCell ref="AJ167:AL167"/>
    <mergeCell ref="V180:W180"/>
    <mergeCell ref="X180:Y180"/>
    <mergeCell ref="Z180:AA180"/>
    <mergeCell ref="AB180:AC180"/>
    <mergeCell ref="AD180:AE180"/>
    <mergeCell ref="AF180:AG180"/>
    <mergeCell ref="AH180:AI180"/>
    <mergeCell ref="AJ180:AL180"/>
    <mergeCell ref="B183:D183"/>
    <mergeCell ref="E183:U183"/>
    <mergeCell ref="V183:W183"/>
    <mergeCell ref="X183:Y183"/>
    <mergeCell ref="Z183:AA183"/>
    <mergeCell ref="AB183:AC183"/>
    <mergeCell ref="AD183:AE183"/>
    <mergeCell ref="AF183:AG183"/>
    <mergeCell ref="AH183:AI183"/>
    <mergeCell ref="AJ183:AL183"/>
    <mergeCell ref="B181:D181"/>
    <mergeCell ref="E181:U181"/>
    <mergeCell ref="B182:D182"/>
    <mergeCell ref="E182:U182"/>
    <mergeCell ref="V182:W182"/>
    <mergeCell ref="X182:Y182"/>
    <mergeCell ref="Z182:AA182"/>
    <mergeCell ref="AB182:AC182"/>
    <mergeCell ref="AD182:AE182"/>
    <mergeCell ref="AF182:AG182"/>
    <mergeCell ref="AH182:AI182"/>
    <mergeCell ref="AJ182:AL182"/>
    <mergeCell ref="B157:D157"/>
    <mergeCell ref="E157:U157"/>
    <mergeCell ref="V157:W157"/>
    <mergeCell ref="X157:Y157"/>
    <mergeCell ref="Z157:AA157"/>
    <mergeCell ref="AB157:AC157"/>
    <mergeCell ref="AD157:AE157"/>
    <mergeCell ref="AF157:AG157"/>
    <mergeCell ref="AH157:AI157"/>
    <mergeCell ref="AJ157:AL157"/>
    <mergeCell ref="B158:D158"/>
    <mergeCell ref="E158:U158"/>
    <mergeCell ref="V181:W181"/>
    <mergeCell ref="X181:Y181"/>
    <mergeCell ref="Z181:AA181"/>
    <mergeCell ref="AB181:AC181"/>
    <mergeCell ref="AD181:AE181"/>
    <mergeCell ref="AF181:AG181"/>
    <mergeCell ref="AH181:AI181"/>
    <mergeCell ref="AJ181:AL181"/>
    <mergeCell ref="B180:D180"/>
    <mergeCell ref="E180:U180"/>
    <mergeCell ref="X34:Y34"/>
    <mergeCell ref="Z34:AA34"/>
    <mergeCell ref="AB34:AC34"/>
    <mergeCell ref="AD34:AE34"/>
    <mergeCell ref="AF34:AG34"/>
    <mergeCell ref="AH34:AI34"/>
    <mergeCell ref="AJ34:AL34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AD169:AE169"/>
    <mergeCell ref="AF169:AG169"/>
    <mergeCell ref="AH169:AI169"/>
    <mergeCell ref="AJ169:AL169"/>
    <mergeCell ref="B169:D169"/>
    <mergeCell ref="E169:U169"/>
    <mergeCell ref="B165:D165"/>
    <mergeCell ref="V165:W165"/>
    <mergeCell ref="X165:Y165"/>
    <mergeCell ref="Z165:AA165"/>
    <mergeCell ref="AB165:AC165"/>
    <mergeCell ref="AD165:AE165"/>
    <mergeCell ref="AF165:AG165"/>
    <mergeCell ref="V158:W158"/>
    <mergeCell ref="X158:Y158"/>
    <mergeCell ref="Z158:AA158"/>
    <mergeCell ref="AB158:AC158"/>
    <mergeCell ref="AD158:AE158"/>
    <mergeCell ref="AF158:AG158"/>
    <mergeCell ref="AH158:AI158"/>
    <mergeCell ref="AJ158:AL158"/>
    <mergeCell ref="V168:W168"/>
    <mergeCell ref="X168:Y168"/>
    <mergeCell ref="B161:D161"/>
    <mergeCell ref="E161:U161"/>
    <mergeCell ref="V161:W161"/>
    <mergeCell ref="X161:Y161"/>
    <mergeCell ref="Z161:AA161"/>
    <mergeCell ref="AB161:AC161"/>
    <mergeCell ref="AD161:AE161"/>
    <mergeCell ref="AF161:AG161"/>
    <mergeCell ref="AH161:AI161"/>
    <mergeCell ref="AJ161:AL161"/>
    <mergeCell ref="AJ92:AL92"/>
    <mergeCell ref="AF96:AG96"/>
    <mergeCell ref="AH96:AI96"/>
    <mergeCell ref="AJ96:AL96"/>
    <mergeCell ref="AD97:AE97"/>
    <mergeCell ref="AF97:AG97"/>
    <mergeCell ref="AH97:AI97"/>
    <mergeCell ref="AJ97:AL97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B143:D143"/>
    <mergeCell ref="E143:U143"/>
    <mergeCell ref="AF143:AG143"/>
    <mergeCell ref="AH143:AI143"/>
    <mergeCell ref="AJ143:AL143"/>
    <mergeCell ref="B142:D142"/>
    <mergeCell ref="B170:D170"/>
    <mergeCell ref="E170:U170"/>
    <mergeCell ref="V170:W170"/>
    <mergeCell ref="X170:Y170"/>
    <mergeCell ref="Z170:AA170"/>
    <mergeCell ref="AB170:AC170"/>
    <mergeCell ref="AD170:AE170"/>
    <mergeCell ref="AF170:AG170"/>
    <mergeCell ref="AH170:AI170"/>
    <mergeCell ref="AJ170:AL170"/>
    <mergeCell ref="V166:W166"/>
    <mergeCell ref="X166:Y166"/>
    <mergeCell ref="Z166:AA166"/>
    <mergeCell ref="AB166:AC166"/>
    <mergeCell ref="AD166:AE166"/>
    <mergeCell ref="AF166:AG166"/>
    <mergeCell ref="AH166:AI166"/>
    <mergeCell ref="AJ166:AL166"/>
    <mergeCell ref="B166:D166"/>
    <mergeCell ref="E166:U166"/>
    <mergeCell ref="B168:D168"/>
    <mergeCell ref="E168:U168"/>
    <mergeCell ref="Z168:AA168"/>
    <mergeCell ref="AB168:AC168"/>
    <mergeCell ref="AD168:AE168"/>
    <mergeCell ref="AF168:AG168"/>
    <mergeCell ref="AH168:AI168"/>
    <mergeCell ref="AJ168:AL168"/>
    <mergeCell ref="V169:W169"/>
    <mergeCell ref="X169:Y169"/>
    <mergeCell ref="Z169:AA169"/>
    <mergeCell ref="AB169:AC169"/>
    <mergeCell ref="E83:U83"/>
    <mergeCell ref="V83:W83"/>
    <mergeCell ref="AD83:AE83"/>
    <mergeCell ref="AF83:AG83"/>
    <mergeCell ref="X85:Y85"/>
    <mergeCell ref="Z85:AA85"/>
    <mergeCell ref="AB85:AC85"/>
    <mergeCell ref="V86:W86"/>
    <mergeCell ref="X86:Y86"/>
    <mergeCell ref="Z86:AA86"/>
    <mergeCell ref="AB86:AC86"/>
    <mergeCell ref="B83:D83"/>
    <mergeCell ref="B84:D84"/>
    <mergeCell ref="AB84:AC84"/>
    <mergeCell ref="AH165:AI165"/>
    <mergeCell ref="AJ165:AL165"/>
    <mergeCell ref="B164:D164"/>
    <mergeCell ref="E164:U164"/>
    <mergeCell ref="V164:W164"/>
    <mergeCell ref="X164:Y164"/>
    <mergeCell ref="Z164:AA164"/>
    <mergeCell ref="AB164:AC164"/>
    <mergeCell ref="AD164:AE164"/>
    <mergeCell ref="AF164:AG164"/>
    <mergeCell ref="AH164:AI164"/>
    <mergeCell ref="AJ164:AL164"/>
    <mergeCell ref="B89:D89"/>
    <mergeCell ref="B92:D92"/>
    <mergeCell ref="E92:U92"/>
    <mergeCell ref="V92:W92"/>
    <mergeCell ref="X92:Y92"/>
    <mergeCell ref="Z92:AA92"/>
    <mergeCell ref="B80:D80"/>
    <mergeCell ref="E80:U80"/>
    <mergeCell ref="AF80:AG80"/>
    <mergeCell ref="AH80:AI80"/>
    <mergeCell ref="AJ80:AL80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AJ81:AL81"/>
    <mergeCell ref="B82:D82"/>
    <mergeCell ref="E82:U82"/>
    <mergeCell ref="V82:W82"/>
    <mergeCell ref="X82:Y82"/>
    <mergeCell ref="Z82:AA82"/>
    <mergeCell ref="AB82:AC82"/>
    <mergeCell ref="AD82:AE82"/>
    <mergeCell ref="AF82:AG82"/>
    <mergeCell ref="B75:D75"/>
    <mergeCell ref="E75:U75"/>
    <mergeCell ref="V75:W75"/>
    <mergeCell ref="X75:Y75"/>
    <mergeCell ref="Z75:AA75"/>
    <mergeCell ref="AB75:AC75"/>
    <mergeCell ref="AD75:AE75"/>
    <mergeCell ref="AF75:AG75"/>
    <mergeCell ref="B76:D76"/>
    <mergeCell ref="E76:U76"/>
    <mergeCell ref="V76:W76"/>
    <mergeCell ref="X76:Y76"/>
    <mergeCell ref="Z76:AA76"/>
    <mergeCell ref="AB76:AC76"/>
    <mergeCell ref="AD76:AE76"/>
    <mergeCell ref="AF76:AG76"/>
    <mergeCell ref="B79:D79"/>
    <mergeCell ref="E79:U79"/>
    <mergeCell ref="V79:W79"/>
    <mergeCell ref="X79:Y79"/>
    <mergeCell ref="AH25:AI25"/>
    <mergeCell ref="B66:D66"/>
    <mergeCell ref="E66:U66"/>
    <mergeCell ref="V66:W66"/>
    <mergeCell ref="X66:Y66"/>
    <mergeCell ref="Z66:AA66"/>
    <mergeCell ref="AB66:AC66"/>
    <mergeCell ref="AD66:AE66"/>
    <mergeCell ref="AF66:AG66"/>
    <mergeCell ref="AH66:AI66"/>
    <mergeCell ref="AJ66:AL66"/>
    <mergeCell ref="X68:Y68"/>
    <mergeCell ref="Z68:AA68"/>
    <mergeCell ref="AB68:AC68"/>
    <mergeCell ref="AD68:AE68"/>
    <mergeCell ref="AF68:AG68"/>
    <mergeCell ref="AH68:AI68"/>
    <mergeCell ref="AJ68:AL68"/>
    <mergeCell ref="B67:D67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AJ33:AL33"/>
    <mergeCell ref="B34:D34"/>
    <mergeCell ref="E34:U34"/>
    <mergeCell ref="V34:W34"/>
    <mergeCell ref="B138:D138"/>
    <mergeCell ref="E138:U138"/>
    <mergeCell ref="V138:W138"/>
    <mergeCell ref="X138:Y138"/>
    <mergeCell ref="Z138:AA138"/>
    <mergeCell ref="AB138:AC138"/>
    <mergeCell ref="AD138:AE138"/>
    <mergeCell ref="AF138:AG138"/>
    <mergeCell ref="AH138:AI138"/>
    <mergeCell ref="AJ138:AL138"/>
    <mergeCell ref="B140:D140"/>
    <mergeCell ref="E140:U140"/>
    <mergeCell ref="AJ20:AL20"/>
    <mergeCell ref="AF21:AG21"/>
    <mergeCell ref="AH21:AI21"/>
    <mergeCell ref="AF23:AG23"/>
    <mergeCell ref="AH23:AI23"/>
    <mergeCell ref="AJ23:AL23"/>
    <mergeCell ref="AJ24:AL24"/>
    <mergeCell ref="AJ25:AL25"/>
    <mergeCell ref="AB26:AC26"/>
    <mergeCell ref="AF26:AG26"/>
    <mergeCell ref="AH26:AI26"/>
    <mergeCell ref="AJ26:AL26"/>
    <mergeCell ref="AH27:AI27"/>
    <mergeCell ref="AJ27:AL27"/>
    <mergeCell ref="AF28:AG28"/>
    <mergeCell ref="Z29:AA29"/>
    <mergeCell ref="AB29:AC29"/>
    <mergeCell ref="Z20:AA20"/>
    <mergeCell ref="AB20:AC20"/>
    <mergeCell ref="AH24:AI24"/>
    <mergeCell ref="AH117:AI117"/>
    <mergeCell ref="AJ117:AL117"/>
    <mergeCell ref="B137:D137"/>
    <mergeCell ref="E137:U137"/>
    <mergeCell ref="V137:W137"/>
    <mergeCell ref="X137:Y137"/>
    <mergeCell ref="Z137:AA137"/>
    <mergeCell ref="AB137:AC137"/>
    <mergeCell ref="AD137:AE137"/>
    <mergeCell ref="AF137:AG137"/>
    <mergeCell ref="AH137:AI137"/>
    <mergeCell ref="AJ137:AL137"/>
    <mergeCell ref="AH141:AI141"/>
    <mergeCell ref="AJ141:AL141"/>
    <mergeCell ref="B134:D134"/>
    <mergeCell ref="E134:U134"/>
    <mergeCell ref="V134:W134"/>
    <mergeCell ref="X134:Y134"/>
    <mergeCell ref="Z134:AA134"/>
    <mergeCell ref="AB134:AC134"/>
    <mergeCell ref="AD134:AE134"/>
    <mergeCell ref="AF134:AG134"/>
    <mergeCell ref="AH134:AI134"/>
    <mergeCell ref="AJ134:AL134"/>
    <mergeCell ref="X139:Y139"/>
    <mergeCell ref="Z139:AA139"/>
    <mergeCell ref="Z131:AA131"/>
    <mergeCell ref="AB131:AC131"/>
    <mergeCell ref="AD131:AE131"/>
    <mergeCell ref="AF131:AG131"/>
    <mergeCell ref="AH131:AI131"/>
    <mergeCell ref="AJ131:AL131"/>
    <mergeCell ref="AB107:AC107"/>
    <mergeCell ref="AD107:AE107"/>
    <mergeCell ref="AF107:AG107"/>
    <mergeCell ref="AH107:AI107"/>
    <mergeCell ref="AJ107:AL107"/>
    <mergeCell ref="B110:D110"/>
    <mergeCell ref="E110:U110"/>
    <mergeCell ref="V110:W110"/>
    <mergeCell ref="X110:Y110"/>
    <mergeCell ref="Z110:AA110"/>
    <mergeCell ref="AB110:AC110"/>
    <mergeCell ref="AD110:AE11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B136:D136"/>
    <mergeCell ref="E136:U136"/>
    <mergeCell ref="V136:W136"/>
    <mergeCell ref="Z136:AA136"/>
    <mergeCell ref="E139:U139"/>
    <mergeCell ref="V139:W139"/>
    <mergeCell ref="V117:W117"/>
    <mergeCell ref="X117:Y117"/>
    <mergeCell ref="Z117:AA117"/>
    <mergeCell ref="AB117:AC117"/>
    <mergeCell ref="AD117:AE117"/>
    <mergeCell ref="AF117:AG117"/>
    <mergeCell ref="X127:Y127"/>
    <mergeCell ref="Z127:AA127"/>
    <mergeCell ref="AB127:AC127"/>
    <mergeCell ref="AF110:AG110"/>
    <mergeCell ref="AH110:AI110"/>
    <mergeCell ref="AJ110:AL110"/>
    <mergeCell ref="B109:D109"/>
    <mergeCell ref="E109:U109"/>
    <mergeCell ref="V109:W109"/>
    <mergeCell ref="X109:Y109"/>
    <mergeCell ref="Z109:AA109"/>
    <mergeCell ref="AB109:AC109"/>
    <mergeCell ref="AD109:AE109"/>
    <mergeCell ref="AF109:AG109"/>
    <mergeCell ref="AH109:AI109"/>
    <mergeCell ref="AJ109:AL109"/>
    <mergeCell ref="AJ104:AL104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AJ105:AL105"/>
    <mergeCell ref="B106:D106"/>
    <mergeCell ref="E106:U106"/>
    <mergeCell ref="V106:W106"/>
    <mergeCell ref="X106:Y106"/>
    <mergeCell ref="Z106:AA106"/>
    <mergeCell ref="V128:W128"/>
    <mergeCell ref="Z128:AA128"/>
    <mergeCell ref="AD128:AE128"/>
    <mergeCell ref="AH106:AI106"/>
    <mergeCell ref="AJ106:AL106"/>
    <mergeCell ref="B132:D132"/>
    <mergeCell ref="AB132:AC132"/>
    <mergeCell ref="AD132:AE132"/>
    <mergeCell ref="AH132:AI132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B108:D108"/>
    <mergeCell ref="E108:U108"/>
    <mergeCell ref="V108:W108"/>
    <mergeCell ref="X108:Y108"/>
    <mergeCell ref="Z108:AA108"/>
    <mergeCell ref="AB108:AC108"/>
    <mergeCell ref="AD108:AE108"/>
    <mergeCell ref="AF108:AG108"/>
    <mergeCell ref="AH108:AI108"/>
    <mergeCell ref="B117:D117"/>
    <mergeCell ref="E117:U117"/>
    <mergeCell ref="B127:D127"/>
    <mergeCell ref="E127:U127"/>
    <mergeCell ref="V127:W127"/>
    <mergeCell ref="Z133:AA133"/>
    <mergeCell ref="AB133:AC133"/>
    <mergeCell ref="AD133:AE133"/>
    <mergeCell ref="AF133:AG133"/>
    <mergeCell ref="AH133:AI133"/>
    <mergeCell ref="AJ133:AL133"/>
    <mergeCell ref="B135:D135"/>
    <mergeCell ref="E135:U135"/>
    <mergeCell ref="V135:W135"/>
    <mergeCell ref="X135:Y135"/>
    <mergeCell ref="Z135:AA135"/>
    <mergeCell ref="AB135:AC135"/>
    <mergeCell ref="AD135:AE135"/>
    <mergeCell ref="AF135:AG135"/>
    <mergeCell ref="AH135:AI135"/>
    <mergeCell ref="AJ135:AL135"/>
    <mergeCell ref="AH129:AI129"/>
    <mergeCell ref="AJ129:AL129"/>
    <mergeCell ref="B130:D130"/>
    <mergeCell ref="E130:U130"/>
    <mergeCell ref="V130:W130"/>
    <mergeCell ref="X130:Y130"/>
    <mergeCell ref="Z130:AA130"/>
    <mergeCell ref="AB130:AC130"/>
    <mergeCell ref="AD130:AE130"/>
    <mergeCell ref="AF130:AG130"/>
    <mergeCell ref="AH130:AI130"/>
    <mergeCell ref="AJ130:AL130"/>
    <mergeCell ref="B131:D131"/>
    <mergeCell ref="E131:U131"/>
    <mergeCell ref="V131:W131"/>
    <mergeCell ref="X131:Y131"/>
    <mergeCell ref="AD154:AE154"/>
    <mergeCell ref="AF154:AG154"/>
    <mergeCell ref="AH154:AI154"/>
    <mergeCell ref="AJ154:AL154"/>
    <mergeCell ref="B156:D156"/>
    <mergeCell ref="E156:U156"/>
    <mergeCell ref="V156:W156"/>
    <mergeCell ref="X156:Y156"/>
    <mergeCell ref="Z156:AA156"/>
    <mergeCell ref="AB156:AC156"/>
    <mergeCell ref="AD156:AE156"/>
    <mergeCell ref="AF156:AG156"/>
    <mergeCell ref="AH156:AI156"/>
    <mergeCell ref="B155:D155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AJ155:AL155"/>
    <mergeCell ref="AJ156:AL156"/>
    <mergeCell ref="AH127:AI127"/>
    <mergeCell ref="AJ127:AL127"/>
    <mergeCell ref="AB149:AC149"/>
    <mergeCell ref="AH119:AI119"/>
    <mergeCell ref="AJ119:AL119"/>
    <mergeCell ref="B125:D125"/>
    <mergeCell ref="E125:U125"/>
    <mergeCell ref="V125:W125"/>
    <mergeCell ref="X125:Y125"/>
    <mergeCell ref="Z125:AA125"/>
    <mergeCell ref="AB125:AC125"/>
    <mergeCell ref="AD125:AE125"/>
    <mergeCell ref="AF125:AG125"/>
    <mergeCell ref="AH125:AI125"/>
    <mergeCell ref="AJ125:AL125"/>
    <mergeCell ref="B126:D126"/>
    <mergeCell ref="E126:U126"/>
    <mergeCell ref="V126:W126"/>
    <mergeCell ref="X126:Y126"/>
    <mergeCell ref="Z126:AA126"/>
    <mergeCell ref="AB126:AC126"/>
    <mergeCell ref="AD126:AE126"/>
    <mergeCell ref="AF126:AG126"/>
    <mergeCell ref="AH126:AI126"/>
    <mergeCell ref="AJ126:AL126"/>
    <mergeCell ref="AH120:AI120"/>
    <mergeCell ref="AD127:AE127"/>
    <mergeCell ref="AF127:AG127"/>
    <mergeCell ref="B133:D133"/>
    <mergeCell ref="E133:U133"/>
    <mergeCell ref="V133:W133"/>
    <mergeCell ref="X133:Y133"/>
    <mergeCell ref="V123:W123"/>
    <mergeCell ref="X123:Y123"/>
    <mergeCell ref="Z123:AA123"/>
    <mergeCell ref="AB123:AC123"/>
    <mergeCell ref="AD123:AE123"/>
    <mergeCell ref="AF123:AG123"/>
    <mergeCell ref="AH123:AI123"/>
    <mergeCell ref="AJ123:AL123"/>
    <mergeCell ref="B124:D124"/>
    <mergeCell ref="E124:U124"/>
    <mergeCell ref="V124:W124"/>
    <mergeCell ref="X124:Y124"/>
    <mergeCell ref="Z124:AA124"/>
    <mergeCell ref="AB124:AC124"/>
    <mergeCell ref="AD124:AE124"/>
    <mergeCell ref="AF124:AG124"/>
    <mergeCell ref="AH124:AI124"/>
    <mergeCell ref="AJ124:AL124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4:AL74"/>
    <mergeCell ref="B77:D77"/>
    <mergeCell ref="E77:U77"/>
    <mergeCell ref="V77:W77"/>
    <mergeCell ref="AD77:AE77"/>
    <mergeCell ref="AF77:AG77"/>
    <mergeCell ref="AJ85:AL85"/>
    <mergeCell ref="E163:U163"/>
    <mergeCell ref="AB162:AC162"/>
    <mergeCell ref="AD162:AE162"/>
    <mergeCell ref="AF162:AG162"/>
    <mergeCell ref="AH162:AI162"/>
    <mergeCell ref="E162:U162"/>
    <mergeCell ref="V162:W162"/>
    <mergeCell ref="X162:Y162"/>
    <mergeCell ref="AJ162:AL162"/>
    <mergeCell ref="B114:D114"/>
    <mergeCell ref="E114:U114"/>
    <mergeCell ref="V114:W114"/>
    <mergeCell ref="X114:Y114"/>
    <mergeCell ref="Z114:AA114"/>
    <mergeCell ref="AB114:AC114"/>
    <mergeCell ref="AD114:AE114"/>
    <mergeCell ref="Z77:AA77"/>
    <mergeCell ref="AB77:AC77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J78:AL78"/>
    <mergeCell ref="AF114:AG114"/>
    <mergeCell ref="AH114:AI114"/>
    <mergeCell ref="AJ114:AL114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B106:AC106"/>
    <mergeCell ref="AD106:AE106"/>
    <mergeCell ref="AF106:AG106"/>
    <mergeCell ref="AJ108:AL108"/>
    <mergeCell ref="B107:D107"/>
    <mergeCell ref="E107:U107"/>
    <mergeCell ref="V107:W107"/>
    <mergeCell ref="X107:Y107"/>
    <mergeCell ref="Z107:AA107"/>
    <mergeCell ref="X119:Y119"/>
    <mergeCell ref="Z119:AA119"/>
    <mergeCell ref="AB119:AC119"/>
    <mergeCell ref="AD119:AE119"/>
    <mergeCell ref="AF119:AG119"/>
    <mergeCell ref="B154:D154"/>
    <mergeCell ref="E154:U154"/>
    <mergeCell ref="V154:W154"/>
    <mergeCell ref="X154:Y154"/>
    <mergeCell ref="Z154:AA154"/>
    <mergeCell ref="AB154:AC154"/>
    <mergeCell ref="AF129:AG129"/>
    <mergeCell ref="AH115:AI115"/>
    <mergeCell ref="AJ115:AL115"/>
    <mergeCell ref="AJ120:AL120"/>
    <mergeCell ref="B121:D121"/>
    <mergeCell ref="E121:U121"/>
    <mergeCell ref="V121:W121"/>
    <mergeCell ref="X121:Y121"/>
    <mergeCell ref="Z121:AA121"/>
    <mergeCell ref="AB121:AC121"/>
    <mergeCell ref="V149:W149"/>
    <mergeCell ref="X149:Y149"/>
    <mergeCell ref="Z149:AA149"/>
    <mergeCell ref="Z122:AA122"/>
    <mergeCell ref="AB122:AC122"/>
    <mergeCell ref="AD122:AE122"/>
    <mergeCell ref="AF122:AG122"/>
    <mergeCell ref="AH122:AI122"/>
    <mergeCell ref="AJ122:AL122"/>
    <mergeCell ref="B123:D123"/>
    <mergeCell ref="E123:U123"/>
    <mergeCell ref="AB112:AC112"/>
    <mergeCell ref="AD112:AE112"/>
    <mergeCell ref="AF112:AG112"/>
    <mergeCell ref="AH112:AI112"/>
    <mergeCell ref="AJ112:AL112"/>
    <mergeCell ref="B113:D113"/>
    <mergeCell ref="E113:U113"/>
    <mergeCell ref="V113:W113"/>
    <mergeCell ref="X113:Y113"/>
    <mergeCell ref="Z113:AA113"/>
    <mergeCell ref="AB113:AC113"/>
    <mergeCell ref="AD113:AE113"/>
    <mergeCell ref="AD149:AE149"/>
    <mergeCell ref="AF149:AG149"/>
    <mergeCell ref="B171:D171"/>
    <mergeCell ref="E171:U171"/>
    <mergeCell ref="B163:D163"/>
    <mergeCell ref="B118:D118"/>
    <mergeCell ref="E118:U118"/>
    <mergeCell ref="V118:W118"/>
    <mergeCell ref="X118:Y118"/>
    <mergeCell ref="B115:D115"/>
    <mergeCell ref="E115:U115"/>
    <mergeCell ref="V115:W115"/>
    <mergeCell ref="X115:Y115"/>
    <mergeCell ref="Z115:AA115"/>
    <mergeCell ref="AB115:AC115"/>
    <mergeCell ref="AD115:AE115"/>
    <mergeCell ref="AF115:AG115"/>
    <mergeCell ref="B119:D119"/>
    <mergeCell ref="E119:U119"/>
    <mergeCell ref="V119:W119"/>
    <mergeCell ref="V148:W148"/>
    <mergeCell ref="X148:Y148"/>
    <mergeCell ref="AB148:AC148"/>
    <mergeCell ref="AD148:AE148"/>
    <mergeCell ref="AF148:AG148"/>
    <mergeCell ref="AH148:AI148"/>
    <mergeCell ref="AF113:AG113"/>
    <mergeCell ref="AH113:AI113"/>
    <mergeCell ref="AJ113:AL113"/>
    <mergeCell ref="Z103:AA103"/>
    <mergeCell ref="AB103:AC103"/>
    <mergeCell ref="AD103:AE103"/>
    <mergeCell ref="AF103:AG103"/>
    <mergeCell ref="AH103:AI103"/>
    <mergeCell ref="AJ103:AL103"/>
    <mergeCell ref="AJ99:AL99"/>
    <mergeCell ref="B146:D146"/>
    <mergeCell ref="E146:U146"/>
    <mergeCell ref="V146:W146"/>
    <mergeCell ref="X146:Y146"/>
    <mergeCell ref="Z146:AA146"/>
    <mergeCell ref="AB146:AC146"/>
    <mergeCell ref="AD146:AE146"/>
    <mergeCell ref="AF146:AG146"/>
    <mergeCell ref="AH146:AI146"/>
    <mergeCell ref="AJ146:AL146"/>
    <mergeCell ref="AD121:AE121"/>
    <mergeCell ref="AF121:AG121"/>
    <mergeCell ref="AH121:AI121"/>
    <mergeCell ref="AJ121:AL121"/>
    <mergeCell ref="B122:D122"/>
    <mergeCell ref="E122:U122"/>
    <mergeCell ref="AD100:AE100"/>
    <mergeCell ref="AF100:AG100"/>
    <mergeCell ref="AH100:AI100"/>
    <mergeCell ref="AJ100:AL100"/>
    <mergeCell ref="B102:D102"/>
    <mergeCell ref="E102:U102"/>
    <mergeCell ref="V102:W102"/>
    <mergeCell ref="X102:Y102"/>
    <mergeCell ref="Z102:AA102"/>
    <mergeCell ref="AB102:AC102"/>
    <mergeCell ref="AD102:AE102"/>
    <mergeCell ref="AF102:AG102"/>
    <mergeCell ref="AH102:AI102"/>
    <mergeCell ref="B128:D128"/>
    <mergeCell ref="AD136:AE136"/>
    <mergeCell ref="AF136:AG136"/>
    <mergeCell ref="AH136:AI136"/>
    <mergeCell ref="AJ136:AL136"/>
    <mergeCell ref="V122:W122"/>
    <mergeCell ref="X122:Y122"/>
    <mergeCell ref="X116:Y116"/>
    <mergeCell ref="Z116:AA116"/>
    <mergeCell ref="AB116:AC116"/>
    <mergeCell ref="AD116:AE116"/>
    <mergeCell ref="AF116:AG116"/>
    <mergeCell ref="AH116:AI116"/>
    <mergeCell ref="AJ116:AL116"/>
    <mergeCell ref="B112:D112"/>
    <mergeCell ref="E112:U112"/>
    <mergeCell ref="V112:W112"/>
    <mergeCell ref="X112:Y112"/>
    <mergeCell ref="Z112:AA112"/>
    <mergeCell ref="AF85:AG85"/>
    <mergeCell ref="AH85:AI85"/>
    <mergeCell ref="B99:D99"/>
    <mergeCell ref="E99:U99"/>
    <mergeCell ref="V99:W99"/>
    <mergeCell ref="X99:Y99"/>
    <mergeCell ref="Z99:AA99"/>
    <mergeCell ref="AB99:AC99"/>
    <mergeCell ref="AD99:AE99"/>
    <mergeCell ref="AF99:AG99"/>
    <mergeCell ref="AH99:AI99"/>
    <mergeCell ref="B85:D85"/>
    <mergeCell ref="E96:U96"/>
    <mergeCell ref="B86:D86"/>
    <mergeCell ref="E86:U86"/>
    <mergeCell ref="B88:D88"/>
    <mergeCell ref="E88:U88"/>
    <mergeCell ref="V88:W88"/>
    <mergeCell ref="X88:Y88"/>
    <mergeCell ref="Z88:AA88"/>
    <mergeCell ref="AB88:AC88"/>
    <mergeCell ref="AD88:AE88"/>
    <mergeCell ref="AF88:AG88"/>
    <mergeCell ref="AH88:AI88"/>
    <mergeCell ref="X90:Y90"/>
    <mergeCell ref="AB92:AC92"/>
    <mergeCell ref="AD92:AE92"/>
    <mergeCell ref="AF92:AG92"/>
    <mergeCell ref="AH92:AI92"/>
    <mergeCell ref="Z89:AA89"/>
    <mergeCell ref="AB89:AC89"/>
    <mergeCell ref="AD89:AE89"/>
    <mergeCell ref="AB41:AC41"/>
    <mergeCell ref="AD41:AE41"/>
    <mergeCell ref="B43:D43"/>
    <mergeCell ref="E43:U43"/>
    <mergeCell ref="V43:W43"/>
    <mergeCell ref="X43:Y43"/>
    <mergeCell ref="B46:D46"/>
    <mergeCell ref="E46:U46"/>
    <mergeCell ref="V46:W46"/>
    <mergeCell ref="B64:D64"/>
    <mergeCell ref="E64:U64"/>
    <mergeCell ref="V64:W64"/>
    <mergeCell ref="X64:Y64"/>
    <mergeCell ref="Z64:AA64"/>
    <mergeCell ref="AB64:AC64"/>
    <mergeCell ref="AD64:AE64"/>
    <mergeCell ref="B58:D58"/>
    <mergeCell ref="E58:U58"/>
    <mergeCell ref="V58:W58"/>
    <mergeCell ref="X58:Y58"/>
    <mergeCell ref="Z58:AA58"/>
    <mergeCell ref="AB58:AC58"/>
    <mergeCell ref="AD58:AE58"/>
    <mergeCell ref="X52:Y52"/>
    <mergeCell ref="Z52:AA52"/>
    <mergeCell ref="AB52:AC52"/>
    <mergeCell ref="AD52:AE52"/>
    <mergeCell ref="AD51:AE51"/>
    <mergeCell ref="AF64:AG64"/>
    <mergeCell ref="AH64:AI64"/>
    <mergeCell ref="AJ64:AL64"/>
    <mergeCell ref="B65:D65"/>
    <mergeCell ref="E65:U65"/>
    <mergeCell ref="V65:W65"/>
    <mergeCell ref="X65:Y65"/>
    <mergeCell ref="Z65:AA65"/>
    <mergeCell ref="AB65:AC65"/>
    <mergeCell ref="AD65:AE65"/>
    <mergeCell ref="AF65:AG65"/>
    <mergeCell ref="AH65:AI65"/>
    <mergeCell ref="AJ65:AL65"/>
    <mergeCell ref="B62:D62"/>
    <mergeCell ref="E62:U62"/>
    <mergeCell ref="V62:W62"/>
    <mergeCell ref="X62:Y62"/>
    <mergeCell ref="Z62:AA62"/>
    <mergeCell ref="AB62:AC62"/>
    <mergeCell ref="AD62:AE62"/>
    <mergeCell ref="AF62:AG62"/>
    <mergeCell ref="AH62:AI62"/>
    <mergeCell ref="AJ62:AL62"/>
    <mergeCell ref="B63:D63"/>
    <mergeCell ref="E63:U63"/>
    <mergeCell ref="V63:W63"/>
    <mergeCell ref="X63:Y63"/>
    <mergeCell ref="Z63:AA63"/>
    <mergeCell ref="AB63:AC63"/>
    <mergeCell ref="AD63:AE63"/>
    <mergeCell ref="AF63:AG63"/>
    <mergeCell ref="AH63:AI63"/>
    <mergeCell ref="AJ63:AL63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60:AL60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H61:AI61"/>
    <mergeCell ref="AJ61:AL61"/>
    <mergeCell ref="AF58:AG58"/>
    <mergeCell ref="AH58:AI58"/>
    <mergeCell ref="AJ58:AL58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J59:AL59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AJ56:AL56"/>
    <mergeCell ref="B57:D57"/>
    <mergeCell ref="E57:U57"/>
    <mergeCell ref="V57:W57"/>
    <mergeCell ref="X57:Y57"/>
    <mergeCell ref="Z57:AA57"/>
    <mergeCell ref="AB57:AC57"/>
    <mergeCell ref="AD57:AE57"/>
    <mergeCell ref="AF57:AG57"/>
    <mergeCell ref="AH57:AI57"/>
    <mergeCell ref="AJ57:AL57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54:AL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AF52:AG52"/>
    <mergeCell ref="AH52:AI52"/>
    <mergeCell ref="AJ52:AL52"/>
    <mergeCell ref="V52:W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AF49:AG49"/>
    <mergeCell ref="AH49:AI49"/>
    <mergeCell ref="AJ49:AL49"/>
    <mergeCell ref="B50:D50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AJ50:AL50"/>
    <mergeCell ref="B51:D51"/>
    <mergeCell ref="E51:U51"/>
    <mergeCell ref="V51:W51"/>
    <mergeCell ref="X51:Y51"/>
    <mergeCell ref="Z51:AA51"/>
    <mergeCell ref="AJ51:AL51"/>
    <mergeCell ref="B49:D49"/>
    <mergeCell ref="E49:U49"/>
    <mergeCell ref="V49:W49"/>
    <mergeCell ref="AF46:AG46"/>
    <mergeCell ref="AH46:AI46"/>
    <mergeCell ref="AJ46:AL46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AJ48:AL48"/>
    <mergeCell ref="X46:Y46"/>
    <mergeCell ref="Z46:AA46"/>
    <mergeCell ref="AB46:AC46"/>
    <mergeCell ref="AB51:AC51"/>
    <mergeCell ref="AJ42:AL42"/>
    <mergeCell ref="B37:D37"/>
    <mergeCell ref="E40:U40"/>
    <mergeCell ref="AF40:AG40"/>
    <mergeCell ref="AH40:AI40"/>
    <mergeCell ref="AJ40:AL40"/>
    <mergeCell ref="E37:U37"/>
    <mergeCell ref="E38:U38"/>
    <mergeCell ref="AB37:AC37"/>
    <mergeCell ref="AD37:AE37"/>
    <mergeCell ref="AF37:AG37"/>
    <mergeCell ref="AH37:AI37"/>
    <mergeCell ref="AJ37:AL37"/>
    <mergeCell ref="AF44:AG44"/>
    <mergeCell ref="AH44:AI44"/>
    <mergeCell ref="AJ44:AL44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AJ45:AL45"/>
    <mergeCell ref="Z43:AA43"/>
    <mergeCell ref="AB43:AC43"/>
    <mergeCell ref="AB38:AC38"/>
    <mergeCell ref="V41:W41"/>
    <mergeCell ref="X41:Y41"/>
    <mergeCell ref="Z41:AA41"/>
    <mergeCell ref="AJ43:AL43"/>
    <mergeCell ref="B44:D44"/>
    <mergeCell ref="E44:U44"/>
    <mergeCell ref="V44:W44"/>
    <mergeCell ref="X44:Y44"/>
    <mergeCell ref="Z44:AA44"/>
    <mergeCell ref="AF38:AG38"/>
    <mergeCell ref="AH38:AI38"/>
    <mergeCell ref="AD46:AE46"/>
    <mergeCell ref="AB44:AC44"/>
    <mergeCell ref="AD44:AE44"/>
    <mergeCell ref="AF86:AG86"/>
    <mergeCell ref="AH86:AI86"/>
    <mergeCell ref="AJ86:AL86"/>
    <mergeCell ref="Z79:AA79"/>
    <mergeCell ref="AB79:AC79"/>
    <mergeCell ref="AD79:AE79"/>
    <mergeCell ref="AF79:AG79"/>
    <mergeCell ref="AH79:AI79"/>
    <mergeCell ref="AJ79:AL79"/>
    <mergeCell ref="E84:U84"/>
    <mergeCell ref="V84:W84"/>
    <mergeCell ref="X83:Y83"/>
    <mergeCell ref="E85:U85"/>
    <mergeCell ref="V85:W85"/>
    <mergeCell ref="AD85:AE85"/>
    <mergeCell ref="AD86:AE86"/>
    <mergeCell ref="B52:D52"/>
    <mergeCell ref="E52:U52"/>
    <mergeCell ref="B42:D42"/>
    <mergeCell ref="E42:U42"/>
    <mergeCell ref="V42:W42"/>
    <mergeCell ref="AD32:AE32"/>
    <mergeCell ref="AF32:AG32"/>
    <mergeCell ref="AH32:AI32"/>
    <mergeCell ref="AJ32:AL32"/>
    <mergeCell ref="E89:U89"/>
    <mergeCell ref="V89:W89"/>
    <mergeCell ref="X89:Y89"/>
    <mergeCell ref="V96:W96"/>
    <mergeCell ref="X96:Y96"/>
    <mergeCell ref="Z96:AA96"/>
    <mergeCell ref="AB96:AC96"/>
    <mergeCell ref="AF69:AG69"/>
    <mergeCell ref="AH69:AI69"/>
    <mergeCell ref="AJ69:AL69"/>
    <mergeCell ref="B39:D39"/>
    <mergeCell ref="E39:U39"/>
    <mergeCell ref="V39:W39"/>
    <mergeCell ref="X39:Y39"/>
    <mergeCell ref="Z39:AA39"/>
    <mergeCell ref="AB39:AC39"/>
    <mergeCell ref="AD39:AE39"/>
    <mergeCell ref="AF39:AG39"/>
    <mergeCell ref="AH39:AI39"/>
    <mergeCell ref="AJ39:AL39"/>
    <mergeCell ref="B40:D40"/>
    <mergeCell ref="B69:D69"/>
    <mergeCell ref="E69:U69"/>
    <mergeCell ref="V69:W69"/>
    <mergeCell ref="X69:Y69"/>
    <mergeCell ref="Z69:AA69"/>
    <mergeCell ref="AB69:AC69"/>
    <mergeCell ref="AD69:AE69"/>
    <mergeCell ref="AJ87:AL87"/>
    <mergeCell ref="AJ76:AL76"/>
    <mergeCell ref="X77:Y7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AJ67:AL67"/>
    <mergeCell ref="AF73:AG73"/>
    <mergeCell ref="AH73:AI73"/>
    <mergeCell ref="AJ73:AL73"/>
    <mergeCell ref="AJ38:AL38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B32:D32"/>
    <mergeCell ref="E32:U32"/>
    <mergeCell ref="V32:W32"/>
    <mergeCell ref="X32:Y32"/>
    <mergeCell ref="Z32:AA32"/>
    <mergeCell ref="AB32:AC32"/>
    <mergeCell ref="AH76:AI7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X49:Y49"/>
    <mergeCell ref="Z49:AA49"/>
    <mergeCell ref="AB49:AC49"/>
    <mergeCell ref="AD49:AE49"/>
    <mergeCell ref="AD43:AE43"/>
    <mergeCell ref="AF43:AG43"/>
    <mergeCell ref="AH43:AI43"/>
    <mergeCell ref="X42:Y42"/>
    <mergeCell ref="Z42:AA42"/>
    <mergeCell ref="AB42:AC42"/>
    <mergeCell ref="AD42:AE42"/>
    <mergeCell ref="AF42:AG42"/>
    <mergeCell ref="AH42:AI42"/>
    <mergeCell ref="AF51:AG51"/>
    <mergeCell ref="AH51:AI51"/>
    <mergeCell ref="AJ71:AL71"/>
    <mergeCell ref="AJ88:AL88"/>
    <mergeCell ref="B87:D87"/>
    <mergeCell ref="AH82:AI82"/>
    <mergeCell ref="AJ82:AL82"/>
    <mergeCell ref="X84:Y84"/>
    <mergeCell ref="Z84:AA84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2:AI72"/>
    <mergeCell ref="AJ72:AL72"/>
    <mergeCell ref="B73:D73"/>
    <mergeCell ref="E73:U73"/>
    <mergeCell ref="V73:W73"/>
    <mergeCell ref="X73:Y73"/>
    <mergeCell ref="Z73:AA73"/>
    <mergeCell ref="AB73:AC73"/>
    <mergeCell ref="AD73:AE73"/>
    <mergeCell ref="AD84:AE84"/>
    <mergeCell ref="AF84:AG84"/>
    <mergeCell ref="AH84:AI84"/>
    <mergeCell ref="AJ84:AL84"/>
    <mergeCell ref="AH75:AI75"/>
    <mergeCell ref="AJ75:AL75"/>
    <mergeCell ref="AH77:AI77"/>
    <mergeCell ref="AJ77:AL77"/>
    <mergeCell ref="E172:U172"/>
    <mergeCell ref="V172:W172"/>
    <mergeCell ref="X172:Y172"/>
    <mergeCell ref="Z172:AA172"/>
    <mergeCell ref="AB172:AC172"/>
    <mergeCell ref="AD172:AE172"/>
    <mergeCell ref="AF172:AG172"/>
    <mergeCell ref="AH172:AI172"/>
    <mergeCell ref="AJ172:AL172"/>
    <mergeCell ref="E165:U165"/>
    <mergeCell ref="Z162:AA162"/>
    <mergeCell ref="AJ151:AL151"/>
    <mergeCell ref="AJ144:AL144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AJ70:AL70"/>
    <mergeCell ref="B71:D71"/>
    <mergeCell ref="E71:U71"/>
    <mergeCell ref="V71:W71"/>
    <mergeCell ref="X71:Y71"/>
    <mergeCell ref="Z71:AA71"/>
    <mergeCell ref="AB71:AC71"/>
    <mergeCell ref="AD71:AE71"/>
    <mergeCell ref="AF71:AG71"/>
    <mergeCell ref="AH71:AI71"/>
    <mergeCell ref="AF89:AG89"/>
    <mergeCell ref="AJ89:AL89"/>
    <mergeCell ref="AF147:AG147"/>
    <mergeCell ref="AH152:AI152"/>
    <mergeCell ref="B151:D151"/>
    <mergeCell ref="E151:U151"/>
    <mergeCell ref="V151:W151"/>
    <mergeCell ref="X151:Y151"/>
    <mergeCell ref="Z151:AA151"/>
    <mergeCell ref="AB151:AC151"/>
    <mergeCell ref="AD151:AE151"/>
    <mergeCell ref="AF151:AG151"/>
    <mergeCell ref="AH151:AI151"/>
    <mergeCell ref="B100:D100"/>
    <mergeCell ref="E100:U100"/>
    <mergeCell ref="V100:W100"/>
    <mergeCell ref="X100:Y100"/>
    <mergeCell ref="Z100:AA100"/>
    <mergeCell ref="AB100:AC100"/>
    <mergeCell ref="AH89:AI89"/>
    <mergeCell ref="B144:D144"/>
    <mergeCell ref="E144:U144"/>
    <mergeCell ref="V144:W144"/>
    <mergeCell ref="AF101:AG101"/>
    <mergeCell ref="AH101:AI101"/>
    <mergeCell ref="AH91:AI91"/>
    <mergeCell ref="V90:W90"/>
    <mergeCell ref="AF118:AG118"/>
    <mergeCell ref="AH118:AI118"/>
    <mergeCell ref="AD96:AE96"/>
    <mergeCell ref="AB97:AC97"/>
    <mergeCell ref="B149:D149"/>
    <mergeCell ref="AF29:AG29"/>
    <mergeCell ref="AD23:AE23"/>
    <mergeCell ref="Z24:AA24"/>
    <mergeCell ref="Z27:AA27"/>
    <mergeCell ref="V160:W160"/>
    <mergeCell ref="X160:Y160"/>
    <mergeCell ref="Z160:AA160"/>
    <mergeCell ref="AB160:AC160"/>
    <mergeCell ref="B68:D68"/>
    <mergeCell ref="E68:U68"/>
    <mergeCell ref="V68:W68"/>
    <mergeCell ref="AJ152:AL152"/>
    <mergeCell ref="Z83:AA83"/>
    <mergeCell ref="AF30:AG30"/>
    <mergeCell ref="AH83:AI83"/>
    <mergeCell ref="AJ83:AL83"/>
    <mergeCell ref="AF132:AG132"/>
    <mergeCell ref="AJ132:AL132"/>
    <mergeCell ref="AF128:AG128"/>
    <mergeCell ref="AH128:AI128"/>
    <mergeCell ref="AJ128:AL128"/>
    <mergeCell ref="X38:Y38"/>
    <mergeCell ref="X128:Y128"/>
    <mergeCell ref="X144:Y144"/>
    <mergeCell ref="Z144:AA144"/>
    <mergeCell ref="AB144:AC144"/>
    <mergeCell ref="AD144:AE144"/>
    <mergeCell ref="AB30:AC30"/>
    <mergeCell ref="AD30:AE30"/>
    <mergeCell ref="AB136:AC136"/>
    <mergeCell ref="X132:Y132"/>
    <mergeCell ref="AF144:AG144"/>
    <mergeCell ref="AJ16:AL16"/>
    <mergeCell ref="E14:U14"/>
    <mergeCell ref="E15:U15"/>
    <mergeCell ref="AF14:AG14"/>
    <mergeCell ref="Z18:AA18"/>
    <mergeCell ref="AH30:AI30"/>
    <mergeCell ref="Z38:AA38"/>
    <mergeCell ref="Z30:AA30"/>
    <mergeCell ref="Z28:AA28"/>
    <mergeCell ref="B22:D22"/>
    <mergeCell ref="B24:D24"/>
    <mergeCell ref="V38:W38"/>
    <mergeCell ref="E30:U30"/>
    <mergeCell ref="V30:W30"/>
    <mergeCell ref="X30:Y30"/>
    <mergeCell ref="AJ28:AL28"/>
    <mergeCell ref="B41:D41"/>
    <mergeCell ref="E41:U41"/>
    <mergeCell ref="AF41:AG41"/>
    <mergeCell ref="AH41:AI41"/>
    <mergeCell ref="AJ41:AL41"/>
    <mergeCell ref="AJ36:AL36"/>
    <mergeCell ref="B36:D36"/>
    <mergeCell ref="V37:W37"/>
    <mergeCell ref="X37:Y37"/>
    <mergeCell ref="Z37:AA37"/>
    <mergeCell ref="B38:D38"/>
    <mergeCell ref="B30:D30"/>
    <mergeCell ref="B29:D29"/>
    <mergeCell ref="E28:U28"/>
    <mergeCell ref="AB28:AC28"/>
    <mergeCell ref="AD28:AE28"/>
    <mergeCell ref="E24:U24"/>
    <mergeCell ref="V22:W22"/>
    <mergeCell ref="V17:W17"/>
    <mergeCell ref="X17:Y17"/>
    <mergeCell ref="AH15:AI15"/>
    <mergeCell ref="AD16:AE16"/>
    <mergeCell ref="X15:Y15"/>
    <mergeCell ref="Z15:AA15"/>
    <mergeCell ref="AB15:AC15"/>
    <mergeCell ref="AD15:AE15"/>
    <mergeCell ref="V15:W15"/>
    <mergeCell ref="V18:W18"/>
    <mergeCell ref="X18:Y18"/>
    <mergeCell ref="AF24:AG24"/>
    <mergeCell ref="AF17:AG17"/>
    <mergeCell ref="Z17:AA17"/>
    <mergeCell ref="X22:Y22"/>
    <mergeCell ref="Z22:AA22"/>
    <mergeCell ref="AB22:AC22"/>
    <mergeCell ref="AD22:AE22"/>
    <mergeCell ref="AB24:AC24"/>
    <mergeCell ref="AF22:AG22"/>
    <mergeCell ref="AH22:AI22"/>
    <mergeCell ref="Z21:AA21"/>
    <mergeCell ref="AB21:AC21"/>
    <mergeCell ref="AB23:AC23"/>
    <mergeCell ref="B19:D19"/>
    <mergeCell ref="AD21:AE21"/>
    <mergeCell ref="Z132:AA132"/>
    <mergeCell ref="AD29:AE29"/>
    <mergeCell ref="Z26:AA26"/>
    <mergeCell ref="B26:D26"/>
    <mergeCell ref="V28:W28"/>
    <mergeCell ref="X28:Y28"/>
    <mergeCell ref="V24:W24"/>
    <mergeCell ref="X24:Y24"/>
    <mergeCell ref="X26:Y26"/>
    <mergeCell ref="E20:U20"/>
    <mergeCell ref="E26:U26"/>
    <mergeCell ref="E27:U27"/>
    <mergeCell ref="X23:Y23"/>
    <mergeCell ref="V23:W23"/>
    <mergeCell ref="B27:D27"/>
    <mergeCell ref="B23:D23"/>
    <mergeCell ref="E22:U22"/>
    <mergeCell ref="V26:W26"/>
    <mergeCell ref="V27:W27"/>
    <mergeCell ref="X20:Y20"/>
    <mergeCell ref="E23:U23"/>
    <mergeCell ref="V25:W25"/>
    <mergeCell ref="B20:D20"/>
    <mergeCell ref="B21:D21"/>
    <mergeCell ref="B28:D28"/>
    <mergeCell ref="AB128:AC128"/>
    <mergeCell ref="E21:U21"/>
    <mergeCell ref="V21:W21"/>
    <mergeCell ref="V20:W20"/>
    <mergeCell ref="X27:Y27"/>
    <mergeCell ref="AF15:AG15"/>
    <mergeCell ref="AE4:AL4"/>
    <mergeCell ref="AH12:AI12"/>
    <mergeCell ref="AE5:AL5"/>
    <mergeCell ref="AE6:AL7"/>
    <mergeCell ref="AE8:AL8"/>
    <mergeCell ref="AE9:AL9"/>
    <mergeCell ref="Y4:AD4"/>
    <mergeCell ref="B2:G11"/>
    <mergeCell ref="H2:AL3"/>
    <mergeCell ref="H9:S9"/>
    <mergeCell ref="T9:V9"/>
    <mergeCell ref="W9:X9"/>
    <mergeCell ref="H5:S5"/>
    <mergeCell ref="AF12:AG12"/>
    <mergeCell ref="AJ12:AL12"/>
    <mergeCell ref="X12:Y12"/>
    <mergeCell ref="B13:D13"/>
    <mergeCell ref="E13:U13"/>
    <mergeCell ref="B15:D15"/>
    <mergeCell ref="V13:W13"/>
    <mergeCell ref="AJ14:AL14"/>
    <mergeCell ref="Z12:AA12"/>
    <mergeCell ref="E12:U12"/>
    <mergeCell ref="AD12:AE12"/>
    <mergeCell ref="V12:W12"/>
    <mergeCell ref="B12:D12"/>
    <mergeCell ref="AE10:AL11"/>
    <mergeCell ref="T7:X7"/>
    <mergeCell ref="T5:X5"/>
    <mergeCell ref="H7:K7"/>
    <mergeCell ref="H11:X11"/>
    <mergeCell ref="L7:O7"/>
    <mergeCell ref="AB12:AC12"/>
    <mergeCell ref="P7:S7"/>
    <mergeCell ref="AB18:AC18"/>
    <mergeCell ref="AD18:AE18"/>
    <mergeCell ref="AF18:AG18"/>
    <mergeCell ref="AH18:AI18"/>
    <mergeCell ref="B16:D16"/>
    <mergeCell ref="AB16:AC16"/>
    <mergeCell ref="E17:U17"/>
    <mergeCell ref="AJ15:AL15"/>
    <mergeCell ref="AJ17:AL17"/>
    <mergeCell ref="E16:U16"/>
    <mergeCell ref="V16:W16"/>
    <mergeCell ref="AH14:AI14"/>
    <mergeCell ref="AB17:AC17"/>
    <mergeCell ref="AD17:AE17"/>
    <mergeCell ref="AH17:AI17"/>
    <mergeCell ref="Z16:AA16"/>
    <mergeCell ref="B14:D14"/>
    <mergeCell ref="AF16:AG16"/>
    <mergeCell ref="AH16:AI16"/>
    <mergeCell ref="AB19:AC19"/>
    <mergeCell ref="AD19:AE19"/>
    <mergeCell ref="Z19:AA19"/>
    <mergeCell ref="AF19:AG19"/>
    <mergeCell ref="AH19:AI19"/>
    <mergeCell ref="X25:Y25"/>
    <mergeCell ref="Z25:AA25"/>
    <mergeCell ref="X21:Y21"/>
    <mergeCell ref="Z23:AA23"/>
    <mergeCell ref="AJ29:AL29"/>
    <mergeCell ref="AJ18:AL18"/>
    <mergeCell ref="AB27:AC27"/>
    <mergeCell ref="AD20:AE20"/>
    <mergeCell ref="AD26:AE26"/>
    <mergeCell ref="AD27:AE27"/>
    <mergeCell ref="AF27:AG27"/>
    <mergeCell ref="AJ19:AL19"/>
    <mergeCell ref="AJ21:AL21"/>
    <mergeCell ref="AJ22:AL22"/>
    <mergeCell ref="AD24:AE24"/>
    <mergeCell ref="AF20:AG20"/>
    <mergeCell ref="AH20:AI20"/>
    <mergeCell ref="AH28:AI28"/>
    <mergeCell ref="AD184:AE184"/>
    <mergeCell ref="AD185:AE185"/>
    <mergeCell ref="AB185:AC185"/>
    <mergeCell ref="AB184:AC184"/>
    <mergeCell ref="AB25:AC25"/>
    <mergeCell ref="AD25:AE25"/>
    <mergeCell ref="AF25:AG25"/>
    <mergeCell ref="AJ30:AL30"/>
    <mergeCell ref="AF98:AG98"/>
    <mergeCell ref="AH98:AI98"/>
    <mergeCell ref="AD38:AE38"/>
    <mergeCell ref="AB83:AC83"/>
    <mergeCell ref="AB139:AC139"/>
    <mergeCell ref="AD139:AE139"/>
    <mergeCell ref="AJ186:AL186"/>
    <mergeCell ref="E185:U185"/>
    <mergeCell ref="V185:W185"/>
    <mergeCell ref="Z185:AA185"/>
    <mergeCell ref="AF185:AG185"/>
    <mergeCell ref="AH185:AI185"/>
    <mergeCell ref="X184:Y184"/>
    <mergeCell ref="AJ185:AL185"/>
    <mergeCell ref="AJ176:AL176"/>
    <mergeCell ref="AJ160:AL160"/>
    <mergeCell ref="AF178:AG178"/>
    <mergeCell ref="AH178:AI178"/>
    <mergeCell ref="AJ178:AL178"/>
    <mergeCell ref="AJ150:AL150"/>
    <mergeCell ref="AJ147:AL147"/>
    <mergeCell ref="Z152:AA152"/>
    <mergeCell ref="AB152:AC152"/>
    <mergeCell ref="V152:W152"/>
    <mergeCell ref="AJ95:AL95"/>
    <mergeCell ref="AH94:AI94"/>
    <mergeCell ref="AJ94:AL94"/>
    <mergeCell ref="AJ145:AL145"/>
    <mergeCell ref="AH111:AI111"/>
    <mergeCell ref="E29:U29"/>
    <mergeCell ref="V29:W29"/>
    <mergeCell ref="X29:Y29"/>
    <mergeCell ref="Z176:AA176"/>
    <mergeCell ref="AB176:AC176"/>
    <mergeCell ref="AD176:AE176"/>
    <mergeCell ref="AF176:AG176"/>
    <mergeCell ref="AH176:AI176"/>
    <mergeCell ref="AH29:AI29"/>
    <mergeCell ref="E160:U160"/>
    <mergeCell ref="B18:D18"/>
    <mergeCell ref="E19:U19"/>
    <mergeCell ref="X16:Y16"/>
    <mergeCell ref="V19:W19"/>
    <mergeCell ref="X19:Y19"/>
    <mergeCell ref="B17:D17"/>
    <mergeCell ref="E18:U18"/>
    <mergeCell ref="Z147:AA147"/>
    <mergeCell ref="AB147:AC147"/>
    <mergeCell ref="AD160:AE160"/>
    <mergeCell ref="AF160:AG160"/>
    <mergeCell ref="AH160:AI160"/>
    <mergeCell ref="X101:Y101"/>
    <mergeCell ref="Z101:AA101"/>
    <mergeCell ref="AB101:AC101"/>
    <mergeCell ref="AD101:AE101"/>
    <mergeCell ref="X136:Y136"/>
    <mergeCell ref="AD150:AE150"/>
    <mergeCell ref="AF150:AG150"/>
    <mergeCell ref="AH150:AI150"/>
    <mergeCell ref="Z148:AA148"/>
    <mergeCell ref="AH147:AI147"/>
    <mergeCell ref="B186:D186"/>
    <mergeCell ref="B184:D184"/>
    <mergeCell ref="B98:D98"/>
    <mergeCell ref="E186:U186"/>
    <mergeCell ref="E132:U132"/>
    <mergeCell ref="V132:W132"/>
    <mergeCell ref="E184:U184"/>
    <mergeCell ref="B185:D185"/>
    <mergeCell ref="X185:Y185"/>
    <mergeCell ref="B152:D152"/>
    <mergeCell ref="E152:U152"/>
    <mergeCell ref="X152:Y152"/>
    <mergeCell ref="B25:D25"/>
    <mergeCell ref="E25:U25"/>
    <mergeCell ref="B147:D147"/>
    <mergeCell ref="E147:U147"/>
    <mergeCell ref="B176:D176"/>
    <mergeCell ref="E176:U176"/>
    <mergeCell ref="V176:W176"/>
    <mergeCell ref="X176:Y176"/>
    <mergeCell ref="B96:D96"/>
    <mergeCell ref="B90:D90"/>
    <mergeCell ref="E90:U90"/>
    <mergeCell ref="B160:D160"/>
    <mergeCell ref="V147:W147"/>
    <mergeCell ref="X147:Y147"/>
    <mergeCell ref="B178:D178"/>
    <mergeCell ref="E178:U178"/>
    <mergeCell ref="B101:D101"/>
    <mergeCell ref="E101:U101"/>
    <mergeCell ref="V101:W101"/>
    <mergeCell ref="E98:U98"/>
    <mergeCell ref="AJ98:AL98"/>
    <mergeCell ref="E128:U128"/>
    <mergeCell ref="B159:D159"/>
    <mergeCell ref="E159:U159"/>
    <mergeCell ref="V159:W159"/>
    <mergeCell ref="X159:Y159"/>
    <mergeCell ref="AJ101:AL101"/>
    <mergeCell ref="B111:D111"/>
    <mergeCell ref="E111:U111"/>
    <mergeCell ref="V111:W111"/>
    <mergeCell ref="X111:Y111"/>
    <mergeCell ref="Z111:AA111"/>
    <mergeCell ref="AB111:AC111"/>
    <mergeCell ref="E150:U150"/>
    <mergeCell ref="V150:W150"/>
    <mergeCell ref="X150:Y150"/>
    <mergeCell ref="Z150:AA150"/>
    <mergeCell ref="AB150:AC150"/>
    <mergeCell ref="AH144:AI144"/>
    <mergeCell ref="E149:U149"/>
    <mergeCell ref="AH149:AI149"/>
    <mergeCell ref="B103:D103"/>
    <mergeCell ref="AF139:AG139"/>
    <mergeCell ref="AH139:AI139"/>
    <mergeCell ref="AD152:AE152"/>
    <mergeCell ref="AF152:AG152"/>
    <mergeCell ref="AJ149:AL149"/>
    <mergeCell ref="Z118:AA118"/>
    <mergeCell ref="AB118:AC118"/>
    <mergeCell ref="AD118:AE118"/>
    <mergeCell ref="AJ118:AL118"/>
    <mergeCell ref="AJ102:AL102"/>
    <mergeCell ref="E103:U103"/>
    <mergeCell ref="V103:W103"/>
    <mergeCell ref="X103:Y103"/>
    <mergeCell ref="B177:D177"/>
    <mergeCell ref="E177:U177"/>
    <mergeCell ref="V177:W177"/>
    <mergeCell ref="X177:Y177"/>
    <mergeCell ref="Z177:AA177"/>
    <mergeCell ref="AB177:AC177"/>
    <mergeCell ref="AD177:AE177"/>
    <mergeCell ref="AF175:AG175"/>
    <mergeCell ref="AH175:AI175"/>
    <mergeCell ref="AJ175:AL175"/>
    <mergeCell ref="AJ159:AL159"/>
    <mergeCell ref="B150:D150"/>
    <mergeCell ref="AJ139:AL139"/>
    <mergeCell ref="B175:D175"/>
    <mergeCell ref="E175:U175"/>
    <mergeCell ref="V163:W163"/>
    <mergeCell ref="X163:Y163"/>
    <mergeCell ref="Z163:AA163"/>
    <mergeCell ref="AB163:AC163"/>
    <mergeCell ref="AD163:AE163"/>
    <mergeCell ref="AF163:AG163"/>
    <mergeCell ref="AH163:AI163"/>
    <mergeCell ref="AJ163:AL163"/>
    <mergeCell ref="AJ177:AL177"/>
    <mergeCell ref="AF177:AG177"/>
    <mergeCell ref="AH177:AI177"/>
    <mergeCell ref="B162:D162"/>
    <mergeCell ref="B172:D172"/>
    <mergeCell ref="Z90:AA90"/>
    <mergeCell ref="AB90:AC90"/>
    <mergeCell ref="AD90:AE90"/>
    <mergeCell ref="AF90:AG90"/>
    <mergeCell ref="AH90:AI90"/>
    <mergeCell ref="AJ90:AL90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X95:Y95"/>
    <mergeCell ref="Z95:AA95"/>
    <mergeCell ref="AB95:AC95"/>
    <mergeCell ref="AD95:AE95"/>
    <mergeCell ref="AF95:AG95"/>
    <mergeCell ref="AH95:AI95"/>
    <mergeCell ref="AJ91:AL91"/>
    <mergeCell ref="AF159:AG159"/>
    <mergeCell ref="B97:D97"/>
    <mergeCell ref="E97:U97"/>
    <mergeCell ref="V97:W97"/>
    <mergeCell ref="X97:Y97"/>
    <mergeCell ref="Z97:AA97"/>
    <mergeCell ref="AD147:AE147"/>
    <mergeCell ref="B91:D91"/>
    <mergeCell ref="E91:U91"/>
    <mergeCell ref="V91:W91"/>
    <mergeCell ref="X91:Y91"/>
    <mergeCell ref="Z91:AA91"/>
    <mergeCell ref="AB91:AC91"/>
    <mergeCell ref="AD91:AE91"/>
    <mergeCell ref="AF91:AG91"/>
    <mergeCell ref="B94:D94"/>
    <mergeCell ref="E94:U94"/>
    <mergeCell ref="V94:W94"/>
    <mergeCell ref="X94:Y94"/>
    <mergeCell ref="Z94:AA94"/>
    <mergeCell ref="AB94:AC94"/>
    <mergeCell ref="AD94:AE94"/>
    <mergeCell ref="AF94:AG94"/>
    <mergeCell ref="B95:D95"/>
    <mergeCell ref="E95:U95"/>
    <mergeCell ref="AD111:AE111"/>
    <mergeCell ref="AF111:AG111"/>
    <mergeCell ref="B116:D116"/>
    <mergeCell ref="E116:U116"/>
    <mergeCell ref="V116:W116"/>
    <mergeCell ref="B139:D139"/>
    <mergeCell ref="V95:W95"/>
    <mergeCell ref="Z173:AA173"/>
    <mergeCell ref="AJ111:AL111"/>
    <mergeCell ref="AF173:AG173"/>
    <mergeCell ref="AH173:AI173"/>
    <mergeCell ref="AJ173:AL173"/>
    <mergeCell ref="AD173:AE173"/>
    <mergeCell ref="B129:D129"/>
    <mergeCell ref="E129:U129"/>
    <mergeCell ref="V129:W129"/>
    <mergeCell ref="X129:Y129"/>
    <mergeCell ref="Z129:AA129"/>
    <mergeCell ref="AB129:AC129"/>
    <mergeCell ref="AD129:AE129"/>
    <mergeCell ref="B145:D145"/>
    <mergeCell ref="E145:U145"/>
    <mergeCell ref="V145:W145"/>
    <mergeCell ref="X145:Y145"/>
    <mergeCell ref="Z145:AA145"/>
    <mergeCell ref="AB145:AC145"/>
    <mergeCell ref="AD145:AE145"/>
    <mergeCell ref="AF145:AG145"/>
    <mergeCell ref="AH145:AI145"/>
    <mergeCell ref="B148:D148"/>
    <mergeCell ref="E148:U148"/>
    <mergeCell ref="B153:D153"/>
    <mergeCell ref="E153:U153"/>
    <mergeCell ref="V153:W153"/>
    <mergeCell ref="X153:Y153"/>
    <mergeCell ref="AJ148:AL148"/>
    <mergeCell ref="Z159:AA159"/>
    <mergeCell ref="AB159:AC159"/>
    <mergeCell ref="AD159:AE159"/>
    <mergeCell ref="AB173:AC173"/>
    <mergeCell ref="AH159:AI159"/>
    <mergeCell ref="B179:D179"/>
    <mergeCell ref="E179:U179"/>
    <mergeCell ref="V179:W179"/>
    <mergeCell ref="X179:Y179"/>
    <mergeCell ref="Z179:AA179"/>
    <mergeCell ref="AB179:AC179"/>
    <mergeCell ref="AD179:AE179"/>
    <mergeCell ref="AF179:AG179"/>
    <mergeCell ref="AH179:AI179"/>
    <mergeCell ref="AJ179:AL179"/>
    <mergeCell ref="Z174:AA174"/>
    <mergeCell ref="AB153:AC153"/>
    <mergeCell ref="AD153:AE153"/>
    <mergeCell ref="AF174:AG174"/>
    <mergeCell ref="AH174:AI174"/>
    <mergeCell ref="AJ174:AL174"/>
    <mergeCell ref="B174:D174"/>
    <mergeCell ref="E174:U174"/>
    <mergeCell ref="V174:W174"/>
    <mergeCell ref="X174:Y174"/>
    <mergeCell ref="Z153:AA153"/>
    <mergeCell ref="AB174:AC174"/>
    <mergeCell ref="AD174:AE174"/>
    <mergeCell ref="AF153:AG153"/>
    <mergeCell ref="AH153:AI153"/>
    <mergeCell ref="AJ153:AL153"/>
    <mergeCell ref="B173:D173"/>
    <mergeCell ref="E173:U173"/>
    <mergeCell ref="V173:W173"/>
    <mergeCell ref="X173:Y173"/>
  </mergeCells>
  <conditionalFormatting sqref="Z185:AA185 Z176:AA177">
    <cfRule type="cellIs" dxfId="105" priority="324" operator="equal">
      <formula>0</formula>
    </cfRule>
  </conditionalFormatting>
  <conditionalFormatting sqref="Z151:AA151">
    <cfRule type="cellIs" dxfId="104" priority="186" operator="equal">
      <formula>0</formula>
    </cfRule>
  </conditionalFormatting>
  <conditionalFormatting sqref="Z152:AA152">
    <cfRule type="cellIs" dxfId="103" priority="153" operator="equal">
      <formula>0</formula>
    </cfRule>
  </conditionalFormatting>
  <conditionalFormatting sqref="Z100:AA100 Z112:AA112 Z115:AA115 Z102:AA102">
    <cfRule type="cellIs" dxfId="102" priority="156" operator="equal">
      <formula>0</formula>
    </cfRule>
  </conditionalFormatting>
  <conditionalFormatting sqref="Z113:AA113">
    <cfRule type="cellIs" dxfId="101" priority="155" operator="equal">
      <formula>0</formula>
    </cfRule>
  </conditionalFormatting>
  <conditionalFormatting sqref="Z146:AA146">
    <cfRule type="cellIs" dxfId="100" priority="154" operator="equal">
      <formula>0</formula>
    </cfRule>
  </conditionalFormatting>
  <conditionalFormatting sqref="Z163:AA163">
    <cfRule type="cellIs" dxfId="99" priority="144" operator="equal">
      <formula>0</formula>
    </cfRule>
  </conditionalFormatting>
  <conditionalFormatting sqref="Z162:AA162">
    <cfRule type="cellIs" dxfId="98" priority="163" operator="equal">
      <formula>0</formula>
    </cfRule>
  </conditionalFormatting>
  <conditionalFormatting sqref="Z118:AA118">
    <cfRule type="cellIs" dxfId="97" priority="103" operator="equal">
      <formula>0</formula>
    </cfRule>
  </conditionalFormatting>
  <conditionalFormatting sqref="Z101:AA101">
    <cfRule type="cellIs" dxfId="96" priority="129" operator="equal">
      <formula>0</formula>
    </cfRule>
  </conditionalFormatting>
  <conditionalFormatting sqref="Z136:AA136">
    <cfRule type="cellIs" dxfId="95" priority="83" operator="equal">
      <formula>0</formula>
    </cfRule>
  </conditionalFormatting>
  <conditionalFormatting sqref="Z179:AA179">
    <cfRule type="cellIs" dxfId="94" priority="102" operator="equal">
      <formula>0</formula>
    </cfRule>
  </conditionalFormatting>
  <conditionalFormatting sqref="Z144:AA144">
    <cfRule type="cellIs" dxfId="93" priority="94" operator="equal">
      <formula>0</formula>
    </cfRule>
  </conditionalFormatting>
  <conditionalFormatting sqref="Z148:AA148">
    <cfRule type="cellIs" dxfId="92" priority="93" operator="equal">
      <formula>0</formula>
    </cfRule>
  </conditionalFormatting>
  <conditionalFormatting sqref="Z116:AA116">
    <cfRule type="cellIs" dxfId="91" priority="98" operator="equal">
      <formula>0</formula>
    </cfRule>
  </conditionalFormatting>
  <conditionalFormatting sqref="Z154:AA154">
    <cfRule type="cellIs" dxfId="90" priority="91" operator="equal">
      <formula>0</formula>
    </cfRule>
  </conditionalFormatting>
  <conditionalFormatting sqref="AB122:AC127">
    <cfRule type="cellIs" dxfId="89" priority="96" operator="equal">
      <formula>0</formula>
    </cfRule>
  </conditionalFormatting>
  <conditionalFormatting sqref="Z172:AA172">
    <cfRule type="cellIs" dxfId="88" priority="101" operator="equal">
      <formula>0</formula>
    </cfRule>
  </conditionalFormatting>
  <conditionalFormatting sqref="Z114:AA114">
    <cfRule type="cellIs" dxfId="87" priority="99" operator="equal">
      <formula>0</formula>
    </cfRule>
  </conditionalFormatting>
  <conditionalFormatting sqref="Z174:AA174">
    <cfRule type="cellIs" dxfId="86" priority="100" operator="equal">
      <formula>0</formula>
    </cfRule>
  </conditionalFormatting>
  <conditionalFormatting sqref="Z137:AA137">
    <cfRule type="cellIs" dxfId="85" priority="72" operator="equal">
      <formula>0</formula>
    </cfRule>
  </conditionalFormatting>
  <conditionalFormatting sqref="Z121:AA127">
    <cfRule type="cellIs" dxfId="84" priority="97" operator="equal">
      <formula>0</formula>
    </cfRule>
  </conditionalFormatting>
  <conditionalFormatting sqref="Z155:AA155">
    <cfRule type="cellIs" dxfId="83" priority="88" operator="equal">
      <formula>0</formula>
    </cfRule>
  </conditionalFormatting>
  <conditionalFormatting sqref="Z133:AA133 Z135:AA135">
    <cfRule type="cellIs" dxfId="82" priority="87" operator="equal">
      <formula>0</formula>
    </cfRule>
  </conditionalFormatting>
  <conditionalFormatting sqref="Z156:AA156">
    <cfRule type="cellIs" dxfId="81" priority="89" operator="equal">
      <formula>0</formula>
    </cfRule>
  </conditionalFormatting>
  <conditionalFormatting sqref="AB130:AC130">
    <cfRule type="cellIs" dxfId="80" priority="69" operator="equal">
      <formula>0</formula>
    </cfRule>
  </conditionalFormatting>
  <conditionalFormatting sqref="AB133:AC133 AB135:AC135">
    <cfRule type="cellIs" dxfId="79" priority="86" operator="equal">
      <formula>0</formula>
    </cfRule>
  </conditionalFormatting>
  <conditionalFormatting sqref="AB139:AC139">
    <cfRule type="cellIs" dxfId="78" priority="80" operator="equal">
      <formula>0</formula>
    </cfRule>
  </conditionalFormatting>
  <conditionalFormatting sqref="Z153:AA153">
    <cfRule type="cellIs" dxfId="77" priority="90" operator="equal">
      <formula>0</formula>
    </cfRule>
  </conditionalFormatting>
  <conditionalFormatting sqref="AB136:AC136">
    <cfRule type="cellIs" dxfId="76" priority="82" operator="equal">
      <formula>0</formula>
    </cfRule>
  </conditionalFormatting>
  <conditionalFormatting sqref="Z139:AA139">
    <cfRule type="cellIs" dxfId="75" priority="81" operator="equal">
      <formula>0</formula>
    </cfRule>
  </conditionalFormatting>
  <conditionalFormatting sqref="Z132:AA132">
    <cfRule type="cellIs" dxfId="74" priority="79" operator="equal">
      <formula>0</formula>
    </cfRule>
  </conditionalFormatting>
  <conditionalFormatting sqref="AB132:AC132">
    <cfRule type="cellIs" dxfId="73" priority="78" operator="equal">
      <formula>0</formula>
    </cfRule>
  </conditionalFormatting>
  <conditionalFormatting sqref="AB172:AC172">
    <cfRule type="cellIs" dxfId="72" priority="55" operator="equal">
      <formula>0</formula>
    </cfRule>
  </conditionalFormatting>
  <conditionalFormatting sqref="Z105:AA105 Z107:AA107">
    <cfRule type="cellIs" dxfId="71" priority="77" operator="equal">
      <formula>0</formula>
    </cfRule>
  </conditionalFormatting>
  <conditionalFormatting sqref="Z106:AA106">
    <cfRule type="cellIs" dxfId="70" priority="75" operator="equal">
      <formula>0</formula>
    </cfRule>
  </conditionalFormatting>
  <conditionalFormatting sqref="Z109:AA109">
    <cfRule type="cellIs" dxfId="69" priority="74" operator="equal">
      <formula>0</formula>
    </cfRule>
  </conditionalFormatting>
  <conditionalFormatting sqref="Z108:AA108">
    <cfRule type="cellIs" dxfId="68" priority="51" operator="equal">
      <formula>0</formula>
    </cfRule>
  </conditionalFormatting>
  <conditionalFormatting sqref="Z117:AA117">
    <cfRule type="cellIs" dxfId="67" priority="73" operator="equal">
      <formula>0</formula>
    </cfRule>
  </conditionalFormatting>
  <conditionalFormatting sqref="AB137:AC137">
    <cfRule type="cellIs" dxfId="66" priority="71" operator="equal">
      <formula>0</formula>
    </cfRule>
  </conditionalFormatting>
  <conditionalFormatting sqref="Z130:AA130">
    <cfRule type="cellIs" dxfId="65" priority="70" operator="equal">
      <formula>0</formula>
    </cfRule>
  </conditionalFormatting>
  <conditionalFormatting sqref="AB131:AC131">
    <cfRule type="cellIs" dxfId="64" priority="67" operator="equal">
      <formula>0</formula>
    </cfRule>
  </conditionalFormatting>
  <conditionalFormatting sqref="Z131:AA131">
    <cfRule type="cellIs" dxfId="63" priority="68" operator="equal">
      <formula>0</formula>
    </cfRule>
  </conditionalFormatting>
  <conditionalFormatting sqref="Z140:AA140">
    <cfRule type="cellIs" dxfId="62" priority="64" operator="equal">
      <formula>0</formula>
    </cfRule>
  </conditionalFormatting>
  <conditionalFormatting sqref="AB138:AC138">
    <cfRule type="cellIs" dxfId="61" priority="65" operator="equal">
      <formula>0</formula>
    </cfRule>
  </conditionalFormatting>
  <conditionalFormatting sqref="AB144:AC144">
    <cfRule type="cellIs" dxfId="60" priority="58" operator="equal">
      <formula>0</formula>
    </cfRule>
  </conditionalFormatting>
  <conditionalFormatting sqref="AB140:AC140">
    <cfRule type="cellIs" dxfId="59" priority="63" operator="equal">
      <formula>0</formula>
    </cfRule>
  </conditionalFormatting>
  <conditionalFormatting sqref="AB134:AC134">
    <cfRule type="cellIs" dxfId="58" priority="59" operator="equal">
      <formula>0</formula>
    </cfRule>
  </conditionalFormatting>
  <conditionalFormatting sqref="Z141:AA141">
    <cfRule type="cellIs" dxfId="57" priority="62" operator="equal">
      <formula>0</formula>
    </cfRule>
  </conditionalFormatting>
  <conditionalFormatting sqref="AB148:AC148">
    <cfRule type="cellIs" dxfId="56" priority="56" operator="equal">
      <formula>0</formula>
    </cfRule>
  </conditionalFormatting>
  <conditionalFormatting sqref="Z138:AA138">
    <cfRule type="cellIs" dxfId="55" priority="66" operator="equal">
      <formula>0</formula>
    </cfRule>
  </conditionalFormatting>
  <conditionalFormatting sqref="AB146:AC146">
    <cfRule type="cellIs" dxfId="54" priority="57" operator="equal">
      <formula>0</formula>
    </cfRule>
  </conditionalFormatting>
  <conditionalFormatting sqref="AB141:AC141">
    <cfRule type="cellIs" dxfId="53" priority="61" operator="equal">
      <formula>0</formula>
    </cfRule>
  </conditionalFormatting>
  <conditionalFormatting sqref="AB185:AC185">
    <cfRule type="cellIs" dxfId="52" priority="52" operator="equal">
      <formula>0</formula>
    </cfRule>
  </conditionalFormatting>
  <conditionalFormatting sqref="AB121:AC121">
    <cfRule type="cellIs" dxfId="51" priority="50" operator="equal">
      <formula>0</formula>
    </cfRule>
  </conditionalFormatting>
  <conditionalFormatting sqref="Z134:AA134">
    <cfRule type="cellIs" dxfId="50" priority="60" operator="equal">
      <formula>0</formula>
    </cfRule>
  </conditionalFormatting>
  <conditionalFormatting sqref="Z96:AA96">
    <cfRule type="cellIs" dxfId="49" priority="27" operator="equal">
      <formula>0</formula>
    </cfRule>
  </conditionalFormatting>
  <conditionalFormatting sqref="AB179:AC179">
    <cfRule type="cellIs" dxfId="48" priority="53" operator="equal">
      <formula>0</formula>
    </cfRule>
  </conditionalFormatting>
  <conditionalFormatting sqref="Z85:AA87">
    <cfRule type="cellIs" dxfId="47" priority="34" operator="equal">
      <formula>0</formula>
    </cfRule>
  </conditionalFormatting>
  <conditionalFormatting sqref="Z67:AA72">
    <cfRule type="cellIs" dxfId="46" priority="33" operator="equal">
      <formula>0</formula>
    </cfRule>
  </conditionalFormatting>
  <conditionalFormatting sqref="AB174:AC174">
    <cfRule type="cellIs" dxfId="45" priority="54" operator="equal">
      <formula>0</formula>
    </cfRule>
  </conditionalFormatting>
  <conditionalFormatting sqref="Z32:AA32 Z38:AA39">
    <cfRule type="cellIs" dxfId="44" priority="48" operator="equal">
      <formula>0</formula>
    </cfRule>
  </conditionalFormatting>
  <conditionalFormatting sqref="Z83:AA83">
    <cfRule type="cellIs" dxfId="43" priority="32" operator="equal">
      <formula>0</formula>
    </cfRule>
  </conditionalFormatting>
  <conditionalFormatting sqref="Z78:AA78">
    <cfRule type="cellIs" dxfId="42" priority="31" operator="equal">
      <formula>0</formula>
    </cfRule>
  </conditionalFormatting>
  <conditionalFormatting sqref="Z62:AA62">
    <cfRule type="cellIs" dxfId="41" priority="46" operator="equal">
      <formula>0</formula>
    </cfRule>
  </conditionalFormatting>
  <conditionalFormatting sqref="Z165:AA165">
    <cfRule type="cellIs" dxfId="40" priority="26" operator="equal">
      <formula>0</formula>
    </cfRule>
  </conditionalFormatting>
  <conditionalFormatting sqref="Z91:AA91">
    <cfRule type="cellIs" dxfId="39" priority="28" operator="equal">
      <formula>0</formula>
    </cfRule>
  </conditionalFormatting>
  <conditionalFormatting sqref="AB163:AC165">
    <cfRule type="cellIs" dxfId="38" priority="22" operator="equal">
      <formula>0</formula>
    </cfRule>
  </conditionalFormatting>
  <conditionalFormatting sqref="Z27:AA28 Z16:AA24 Z75:AA77 Z82:AA82 Z84:AA84">
    <cfRule type="cellIs" dxfId="37" priority="49" operator="equal">
      <formula>0</formula>
    </cfRule>
  </conditionalFormatting>
  <conditionalFormatting sqref="Z64:AA64">
    <cfRule type="cellIs" dxfId="36" priority="47" operator="equal">
      <formula>0</formula>
    </cfRule>
  </conditionalFormatting>
  <conditionalFormatting sqref="Z61:AA61">
    <cfRule type="cellIs" dxfId="35" priority="45" operator="equal">
      <formula>0</formula>
    </cfRule>
  </conditionalFormatting>
  <conditionalFormatting sqref="Z60:AA60">
    <cfRule type="cellIs" dxfId="34" priority="44" operator="equal">
      <formula>0</formula>
    </cfRule>
  </conditionalFormatting>
  <conditionalFormatting sqref="Z55:AA55">
    <cfRule type="cellIs" dxfId="33" priority="39" operator="equal">
      <formula>0</formula>
    </cfRule>
  </conditionalFormatting>
  <conditionalFormatting sqref="Z59:AA59">
    <cfRule type="cellIs" dxfId="32" priority="43" operator="equal">
      <formula>0</formula>
    </cfRule>
  </conditionalFormatting>
  <conditionalFormatting sqref="Z53:AA53">
    <cfRule type="cellIs" dxfId="31" priority="38" operator="equal">
      <formula>0</formula>
    </cfRule>
  </conditionalFormatting>
  <conditionalFormatting sqref="Z58:AA58">
    <cfRule type="cellIs" dxfId="30" priority="42" operator="equal">
      <formula>0</formula>
    </cfRule>
  </conditionalFormatting>
  <conditionalFormatting sqref="Z57:AA57">
    <cfRule type="cellIs" dxfId="29" priority="41" operator="equal">
      <formula>0</formula>
    </cfRule>
  </conditionalFormatting>
  <conditionalFormatting sqref="Z42:AA47 Z49:AA50">
    <cfRule type="cellIs" dxfId="28" priority="37" operator="equal">
      <formula>0</formula>
    </cfRule>
  </conditionalFormatting>
  <conditionalFormatting sqref="Z63:AA63">
    <cfRule type="cellIs" dxfId="27" priority="36" operator="equal">
      <formula>0</formula>
    </cfRule>
  </conditionalFormatting>
  <conditionalFormatting sqref="Z56:AA56">
    <cfRule type="cellIs" dxfId="26" priority="40" operator="equal">
      <formula>0</formula>
    </cfRule>
  </conditionalFormatting>
  <conditionalFormatting sqref="Z54:AA54">
    <cfRule type="cellIs" dxfId="25" priority="35" operator="equal">
      <formula>0</formula>
    </cfRule>
  </conditionalFormatting>
  <conditionalFormatting sqref="Z90:AA90 Z92:AA95 Z97:AA97">
    <cfRule type="cellIs" dxfId="24" priority="29" operator="equal">
      <formula>0</formula>
    </cfRule>
  </conditionalFormatting>
  <conditionalFormatting sqref="Z164:AA164">
    <cfRule type="cellIs" dxfId="23" priority="25" operator="equal">
      <formula>0</formula>
    </cfRule>
  </conditionalFormatting>
  <conditionalFormatting sqref="AB162:AC162">
    <cfRule type="cellIs" dxfId="22" priority="23" operator="equal">
      <formula>0</formula>
    </cfRule>
  </conditionalFormatting>
  <conditionalFormatting sqref="Z48:AA48">
    <cfRule type="cellIs" dxfId="21" priority="30" operator="equal">
      <formula>0</formula>
    </cfRule>
  </conditionalFormatting>
  <conditionalFormatting sqref="Z166:AA166">
    <cfRule type="cellIs" dxfId="20" priority="21" operator="equal">
      <formula>0</formula>
    </cfRule>
  </conditionalFormatting>
  <conditionalFormatting sqref="AB166:AC166">
    <cfRule type="cellIs" dxfId="19" priority="20" operator="equal">
      <formula>0</formula>
    </cfRule>
  </conditionalFormatting>
  <conditionalFormatting sqref="Z168:AA168">
    <cfRule type="cellIs" dxfId="18" priority="19" operator="equal">
      <formula>0</formula>
    </cfRule>
  </conditionalFormatting>
  <conditionalFormatting sqref="Z169:AA169">
    <cfRule type="cellIs" dxfId="17" priority="18" operator="equal">
      <formula>0</formula>
    </cfRule>
  </conditionalFormatting>
  <conditionalFormatting sqref="Z170:AA170">
    <cfRule type="cellIs" dxfId="16" priority="17" operator="equal">
      <formula>0</formula>
    </cfRule>
  </conditionalFormatting>
  <conditionalFormatting sqref="Z161:AA161">
    <cfRule type="cellIs" dxfId="15" priority="16" operator="equal">
      <formula>0</formula>
    </cfRule>
  </conditionalFormatting>
  <conditionalFormatting sqref="Z33:AA33">
    <cfRule type="cellIs" dxfId="14" priority="15" operator="equal">
      <formula>0</formula>
    </cfRule>
  </conditionalFormatting>
  <conditionalFormatting sqref="Z34:AA34">
    <cfRule type="cellIs" dxfId="13" priority="14" operator="equal">
      <formula>0</formula>
    </cfRule>
  </conditionalFormatting>
  <conditionalFormatting sqref="Z35:AA35">
    <cfRule type="cellIs" dxfId="12" priority="13" operator="equal">
      <formula>0</formula>
    </cfRule>
  </conditionalFormatting>
  <conditionalFormatting sqref="Z182:AA182">
    <cfRule type="cellIs" dxfId="11" priority="12" operator="equal">
      <formula>0</formula>
    </cfRule>
  </conditionalFormatting>
  <conditionalFormatting sqref="AB182:AC182">
    <cfRule type="cellIs" dxfId="10" priority="11" operator="equal">
      <formula>0</formula>
    </cfRule>
  </conditionalFormatting>
  <conditionalFormatting sqref="Z157:AA157">
    <cfRule type="cellIs" dxfId="9" priority="10" operator="equal">
      <formula>0</formula>
    </cfRule>
  </conditionalFormatting>
  <conditionalFormatting sqref="Z158:AA158">
    <cfRule type="cellIs" dxfId="8" priority="9" operator="equal">
      <formula>0</formula>
    </cfRule>
  </conditionalFormatting>
  <conditionalFormatting sqref="Z181:AA181">
    <cfRule type="cellIs" dxfId="7" priority="8" operator="equal">
      <formula>0</formula>
    </cfRule>
  </conditionalFormatting>
  <conditionalFormatting sqref="AB181:AC181">
    <cfRule type="cellIs" dxfId="6" priority="7" operator="equal">
      <formula>0</formula>
    </cfRule>
  </conditionalFormatting>
  <conditionalFormatting sqref="Z180:AA180">
    <cfRule type="cellIs" dxfId="5" priority="6" operator="equal">
      <formula>0</formula>
    </cfRule>
  </conditionalFormatting>
  <conditionalFormatting sqref="AB180:AC180">
    <cfRule type="cellIs" dxfId="4" priority="5" operator="equal">
      <formula>0</formula>
    </cfRule>
  </conditionalFormatting>
  <conditionalFormatting sqref="Z142:AA142">
    <cfRule type="cellIs" dxfId="3" priority="4" operator="equal">
      <formula>0</formula>
    </cfRule>
  </conditionalFormatting>
  <conditionalFormatting sqref="AB142:AC142">
    <cfRule type="cellIs" dxfId="2" priority="3" operator="equal">
      <formula>0</formula>
    </cfRule>
  </conditionalFormatting>
  <conditionalFormatting sqref="Z167:AA167">
    <cfRule type="cellIs" dxfId="1" priority="2" operator="equal">
      <formula>0</formula>
    </cfRule>
  </conditionalFormatting>
  <conditionalFormatting sqref="Z183:AA183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45" fitToHeight="0" orientation="landscape" r:id="rId1"/>
  <headerFooter alignWithMargins="0">
    <oddFooter>&amp;R&amp;P de &amp;N</oddFooter>
  </headerFooter>
  <rowBreaks count="6" manualBreakCount="6">
    <brk id="39" min="1" max="37" man="1"/>
    <brk id="73" min="1" max="37" man="1"/>
    <brk id="97" min="1" max="37" man="1"/>
    <brk id="128" min="1" max="37" man="1"/>
    <brk id="142" min="1" max="37" man="1"/>
    <brk id="170" min="1" max="3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09" t="s">
        <v>33</v>
      </c>
      <c r="C2" s="309"/>
      <c r="D2" s="309"/>
      <c r="E2" s="309"/>
      <c r="G2" s="308" t="s">
        <v>32</v>
      </c>
      <c r="H2" s="308"/>
      <c r="I2" s="308"/>
      <c r="J2" s="308"/>
    </row>
    <row r="3" spans="2:10" s="40" customFormat="1" ht="60" customHeight="1" x14ac:dyDescent="0.25">
      <c r="B3" s="95" t="s">
        <v>34</v>
      </c>
      <c r="C3" s="96" t="s">
        <v>35</v>
      </c>
      <c r="D3" s="96" t="s">
        <v>36</v>
      </c>
      <c r="E3" s="96" t="s">
        <v>37</v>
      </c>
      <c r="G3" s="95" t="s">
        <v>34</v>
      </c>
      <c r="H3" s="96" t="s">
        <v>35</v>
      </c>
      <c r="I3" s="96" t="s">
        <v>36</v>
      </c>
      <c r="J3" s="96" t="s">
        <v>37</v>
      </c>
    </row>
    <row r="4" spans="2:10" ht="20.100000000000001" customHeight="1" x14ac:dyDescent="0.25">
      <c r="B4" s="97" t="s">
        <v>38</v>
      </c>
      <c r="C4" s="100">
        <v>2200</v>
      </c>
      <c r="D4" s="98">
        <f>(C4/170)*2</f>
        <v>25.882352941176471</v>
      </c>
      <c r="E4" s="98">
        <f>D4*$E$9</f>
        <v>38.82352941176471</v>
      </c>
      <c r="G4" s="97" t="s">
        <v>38</v>
      </c>
      <c r="H4" s="93">
        <v>2200</v>
      </c>
      <c r="I4" s="98">
        <f t="shared" ref="I4:I6" si="0">(H4/170)*2</f>
        <v>25.882352941176471</v>
      </c>
      <c r="J4" s="98">
        <f>I4*$J$9</f>
        <v>33.647058823529413</v>
      </c>
    </row>
    <row r="5" spans="2:10" ht="20.100000000000001" customHeight="1" x14ac:dyDescent="0.25">
      <c r="B5" s="97" t="s">
        <v>40</v>
      </c>
      <c r="C5" s="100">
        <v>2800</v>
      </c>
      <c r="D5" s="98">
        <f>(C5/170)*2</f>
        <v>32.941176470588232</v>
      </c>
      <c r="E5" s="98">
        <f>D5*$E$9</f>
        <v>49.411764705882348</v>
      </c>
      <c r="G5" s="97" t="s">
        <v>39</v>
      </c>
      <c r="H5" s="93">
        <v>2200</v>
      </c>
      <c r="I5" s="98">
        <f t="shared" si="0"/>
        <v>25.882352941176471</v>
      </c>
      <c r="J5" s="98">
        <f t="shared" ref="J5:J6" si="1">I5*$J$9</f>
        <v>33.647058823529413</v>
      </c>
    </row>
    <row r="6" spans="2:10" ht="20.100000000000001" customHeight="1" x14ac:dyDescent="0.25">
      <c r="B6" s="97" t="s">
        <v>41</v>
      </c>
      <c r="C6" s="100">
        <v>1200</v>
      </c>
      <c r="D6" s="98">
        <f>(C6/170)*2</f>
        <v>14.117647058823529</v>
      </c>
      <c r="E6" s="98">
        <f>D6*$E$9</f>
        <v>21.176470588235293</v>
      </c>
      <c r="G6" s="97" t="s">
        <v>41</v>
      </c>
      <c r="H6" s="93">
        <v>1200</v>
      </c>
      <c r="I6" s="98">
        <f t="shared" si="0"/>
        <v>14.117647058823529</v>
      </c>
      <c r="J6" s="98">
        <f t="shared" si="1"/>
        <v>18.352941176470587</v>
      </c>
    </row>
    <row r="7" spans="2:10" ht="20.100000000000001" customHeight="1" x14ac:dyDescent="0.25">
      <c r="B7" s="310" t="s">
        <v>43</v>
      </c>
      <c r="C7" s="310"/>
      <c r="D7" s="310"/>
      <c r="E7" s="99">
        <f>SUM(E4:E6)</f>
        <v>109.41176470588235</v>
      </c>
      <c r="G7" s="310" t="s">
        <v>42</v>
      </c>
      <c r="H7" s="310"/>
      <c r="I7" s="310"/>
      <c r="J7" s="99">
        <f>SUM(J4:J6)</f>
        <v>85.64705882352942</v>
      </c>
    </row>
    <row r="9" spans="2:10" ht="20.100000000000001" customHeight="1" x14ac:dyDescent="0.25">
      <c r="B9" s="310" t="s">
        <v>71</v>
      </c>
      <c r="C9" s="310"/>
      <c r="D9" s="310"/>
      <c r="E9" s="101">
        <v>1.5</v>
      </c>
      <c r="G9" s="310" t="s">
        <v>72</v>
      </c>
      <c r="H9" s="310"/>
      <c r="I9" s="310"/>
      <c r="J9" s="94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12" t="s">
        <v>46</v>
      </c>
      <c r="C3" s="312"/>
      <c r="D3" s="312"/>
      <c r="E3" s="312"/>
      <c r="F3" s="312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13"/>
      <c r="D19" s="313"/>
      <c r="E19" s="86"/>
    </row>
    <row r="20" spans="2:6" ht="15.75" thickBot="1" x14ac:dyDescent="0.3">
      <c r="B20" s="88" t="s">
        <v>65</v>
      </c>
      <c r="C20" s="314">
        <f>(1+F16/100)</f>
        <v>1.249883866995074</v>
      </c>
      <c r="D20" s="315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16" t="s">
        <v>69</v>
      </c>
      <c r="C34" s="316"/>
      <c r="D34" s="316"/>
      <c r="E34" s="316"/>
      <c r="F34" s="316"/>
    </row>
    <row r="35" spans="2:6" ht="31.5" customHeight="1" x14ac:dyDescent="0.25">
      <c r="B35" s="311" t="s">
        <v>70</v>
      </c>
      <c r="C35" s="311"/>
      <c r="D35" s="311"/>
      <c r="E35" s="311"/>
      <c r="F35" s="311"/>
    </row>
    <row r="36" spans="2:6" x14ac:dyDescent="0.25">
      <c r="B36" s="311"/>
      <c r="C36" s="311"/>
      <c r="D36" s="311"/>
      <c r="E36" s="311"/>
      <c r="F36" s="311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Jessica Publio</dc:creator>
  <cp:lastModifiedBy>Ronaldo Almeida da Silva</cp:lastModifiedBy>
  <cp:lastPrinted>2019-07-03T13:39:15Z</cp:lastPrinted>
  <dcterms:created xsi:type="dcterms:W3CDTF">2014-10-22T18:59:34Z</dcterms:created>
  <dcterms:modified xsi:type="dcterms:W3CDTF">2019-08-12T12:55:46Z</dcterms:modified>
</cp:coreProperties>
</file>